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AFED56BE-B87F-409E-9453-9DC4AC3BC4D2}" xr6:coauthVersionLast="47" xr6:coauthVersionMax="47" xr10:uidLastSave="{00000000-0000-0000-0000-000000000000}"/>
  <bookViews>
    <workbookView xWindow="3348" yWindow="3348" windowWidth="17280" windowHeight="8880"/>
  </bookViews>
  <sheets>
    <sheet name="ffm03model" sheetId="1" r:id="rId1"/>
  </sheets>
  <definedNames>
    <definedName name="_xlnm.Print_Area" localSheetId="0">ffm03model!$A$14:$I$115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28" i="1"/>
  <c r="E28" i="1"/>
  <c r="F28" i="1"/>
  <c r="G28" i="1"/>
  <c r="D33" i="1"/>
  <c r="E33" i="1"/>
  <c r="F33" i="1"/>
  <c r="G33" i="1"/>
  <c r="D36" i="1"/>
  <c r="E36" i="1"/>
  <c r="F160" i="1" s="1"/>
  <c r="F36" i="1"/>
  <c r="G36" i="1"/>
  <c r="D42" i="1"/>
  <c r="E42" i="1"/>
  <c r="F42" i="1"/>
  <c r="G42" i="1"/>
  <c r="D46" i="1"/>
  <c r="E46" i="1"/>
  <c r="F46" i="1"/>
  <c r="G46" i="1"/>
  <c r="G51" i="1" s="1"/>
  <c r="D51" i="1"/>
  <c r="E51" i="1"/>
  <c r="F51" i="1"/>
  <c r="D55" i="1"/>
  <c r="E55" i="1"/>
  <c r="F55" i="1"/>
  <c r="G55" i="1"/>
  <c r="D59" i="1"/>
  <c r="E59" i="1"/>
  <c r="F59" i="1"/>
  <c r="G59" i="1"/>
  <c r="D61" i="1"/>
  <c r="D64" i="1" s="1"/>
  <c r="D66" i="1" s="1"/>
  <c r="D68" i="1" s="1"/>
  <c r="E61" i="1"/>
  <c r="F61" i="1"/>
  <c r="G61" i="1"/>
  <c r="G64" i="1" s="1"/>
  <c r="G66" i="1" s="1"/>
  <c r="G68" i="1" s="1"/>
  <c r="E64" i="1"/>
  <c r="E66" i="1" s="1"/>
  <c r="E68" i="1" s="1"/>
  <c r="F64" i="1"/>
  <c r="F66" i="1" s="1"/>
  <c r="F68" i="1" s="1"/>
  <c r="D69" i="1"/>
  <c r="E69" i="1"/>
  <c r="F69" i="1"/>
  <c r="G69" i="1"/>
  <c r="D73" i="1"/>
  <c r="E73" i="1"/>
  <c r="F73" i="1"/>
  <c r="G73" i="1"/>
  <c r="D74" i="1"/>
  <c r="E74" i="1"/>
  <c r="F74" i="1"/>
  <c r="G74" i="1"/>
  <c r="D75" i="1"/>
  <c r="E75" i="1"/>
  <c r="F75" i="1"/>
  <c r="G75" i="1"/>
  <c r="D76" i="1"/>
  <c r="D79" i="1" s="1"/>
  <c r="D87" i="1" s="1"/>
  <c r="E76" i="1"/>
  <c r="E79" i="1" s="1"/>
  <c r="E87" i="1" s="1"/>
  <c r="F76" i="1"/>
  <c r="F79" i="1" s="1"/>
  <c r="F87" i="1" s="1"/>
  <c r="D78" i="1"/>
  <c r="D82" i="1"/>
  <c r="E82" i="1"/>
  <c r="F82" i="1"/>
  <c r="G82" i="1"/>
  <c r="D85" i="1"/>
  <c r="E85" i="1"/>
  <c r="F85" i="1"/>
  <c r="G85" i="1"/>
  <c r="D95" i="1"/>
  <c r="E95" i="1"/>
  <c r="F95" i="1"/>
  <c r="G95" i="1"/>
  <c r="D97" i="1"/>
  <c r="E97" i="1"/>
  <c r="F97" i="1"/>
  <c r="G97" i="1"/>
  <c r="D98" i="1"/>
  <c r="E98" i="1"/>
  <c r="F98" i="1"/>
  <c r="G98" i="1"/>
  <c r="D99" i="1"/>
  <c r="E99" i="1"/>
  <c r="F99" i="1"/>
  <c r="G99" i="1"/>
  <c r="D100" i="1"/>
  <c r="F100" i="1"/>
  <c r="G100" i="1"/>
  <c r="D102" i="1"/>
  <c r="F102" i="1"/>
  <c r="D103" i="1"/>
  <c r="E103" i="1"/>
  <c r="F103" i="1"/>
  <c r="G103" i="1"/>
  <c r="D104" i="1"/>
  <c r="E104" i="1"/>
  <c r="F104" i="1"/>
  <c r="G104" i="1"/>
  <c r="D107" i="1"/>
  <c r="F107" i="1"/>
  <c r="D113" i="1"/>
  <c r="E113" i="1"/>
  <c r="F113" i="1"/>
  <c r="G113" i="1"/>
  <c r="C129" i="1"/>
  <c r="E159" i="1"/>
  <c r="F159" i="1"/>
  <c r="C161" i="1"/>
  <c r="C130" i="1" s="1"/>
  <c r="D161" i="1"/>
  <c r="E161" i="1"/>
  <c r="F161" i="1"/>
  <c r="F77" i="1" l="1"/>
  <c r="F86" i="1" s="1"/>
  <c r="F112" i="1" s="1"/>
  <c r="F83" i="1"/>
  <c r="F111" i="1" s="1"/>
  <c r="F106" i="1"/>
  <c r="F108" i="1"/>
  <c r="F70" i="1"/>
  <c r="F109" i="1"/>
  <c r="E77" i="1"/>
  <c r="E86" i="1" s="1"/>
  <c r="E112" i="1" s="1"/>
  <c r="E83" i="1"/>
  <c r="E111" i="1" s="1"/>
  <c r="E106" i="1"/>
  <c r="D160" i="1" s="1"/>
  <c r="E108" i="1"/>
  <c r="E109" i="1"/>
  <c r="E70" i="1"/>
  <c r="G70" i="1"/>
  <c r="G109" i="1"/>
  <c r="G77" i="1"/>
  <c r="G86" i="1" s="1"/>
  <c r="G112" i="1" s="1"/>
  <c r="G83" i="1"/>
  <c r="G111" i="1" s="1"/>
  <c r="G106" i="1"/>
  <c r="G108" i="1"/>
  <c r="D108" i="1"/>
  <c r="D77" i="1"/>
  <c r="D86" i="1" s="1"/>
  <c r="D112" i="1" s="1"/>
  <c r="D83" i="1"/>
  <c r="D111" i="1" s="1"/>
  <c r="D106" i="1"/>
  <c r="D159" i="1" s="1"/>
  <c r="C159" i="1" s="1"/>
  <c r="B130" i="1" s="1"/>
  <c r="D70" i="1"/>
  <c r="D109" i="1"/>
  <c r="F78" i="1"/>
  <c r="E102" i="1"/>
  <c r="E107" i="1"/>
  <c r="E78" i="1"/>
  <c r="E100" i="1"/>
  <c r="E160" i="1" s="1"/>
  <c r="G107" i="1"/>
  <c r="G102" i="1"/>
  <c r="G76" i="1"/>
  <c r="G78" i="1" l="1"/>
  <c r="G79" i="1"/>
  <c r="G87" i="1" s="1"/>
  <c r="B129" i="1"/>
  <c r="C160" i="1"/>
</calcChain>
</file>

<file path=xl/sharedStrings.xml><?xml version="1.0" encoding="utf-8"?>
<sst xmlns="http://schemas.openxmlformats.org/spreadsheetml/2006/main" count="125" uniqueCount="123">
  <si>
    <t>(in millions of dollars)</t>
  </si>
  <si>
    <t>Net sales</t>
  </si>
  <si>
    <t>Depreciation</t>
  </si>
  <si>
    <t>Earnings before interest and taxes (EBIT)</t>
  </si>
  <si>
    <t xml:space="preserve">Less interest </t>
  </si>
  <si>
    <t>Earnings before taxes (EBT)</t>
  </si>
  <si>
    <t>Net Income before preferred dividends</t>
  </si>
  <si>
    <t>Preferred dividends</t>
  </si>
  <si>
    <t>Net Income available to common stockholders</t>
  </si>
  <si>
    <t>Common dividends</t>
  </si>
  <si>
    <t>Addition to retained earnings</t>
  </si>
  <si>
    <t>Earnings per share (EPS)</t>
  </si>
  <si>
    <t>Dividends per share (DPS)</t>
  </si>
  <si>
    <t>Book value per share (BVPS)</t>
  </si>
  <si>
    <t>Assets</t>
  </si>
  <si>
    <t>Cash and marketable securities</t>
  </si>
  <si>
    <t>Accounts receivable</t>
  </si>
  <si>
    <t>Inventories</t>
  </si>
  <si>
    <t>Total current assets</t>
  </si>
  <si>
    <t>Net plant and equipment</t>
  </si>
  <si>
    <t>Total assets</t>
  </si>
  <si>
    <t>Liabilities and equity</t>
  </si>
  <si>
    <t>Accounts payable</t>
  </si>
  <si>
    <t>Notes payable</t>
  </si>
  <si>
    <t>Accruals</t>
  </si>
  <si>
    <t>Total current liabilities</t>
  </si>
  <si>
    <t>Total debt</t>
  </si>
  <si>
    <t>Common stock (50,000,000 shares)</t>
  </si>
  <si>
    <t>Retained earnings</t>
  </si>
  <si>
    <t>Total common equity</t>
  </si>
  <si>
    <t>Total liabilities and equity</t>
  </si>
  <si>
    <t>Tax rate</t>
  </si>
  <si>
    <t>Liquidity ratios</t>
  </si>
  <si>
    <t>Asset Management ratios</t>
  </si>
  <si>
    <t xml:space="preserve">  Inventory Turnover</t>
  </si>
  <si>
    <t xml:space="preserve">  Fixed Asset Turnover</t>
  </si>
  <si>
    <t xml:space="preserve">  Total Asset Turnover</t>
  </si>
  <si>
    <t>Debt Management ratios</t>
  </si>
  <si>
    <t xml:space="preserve">  Times Interest Earned</t>
  </si>
  <si>
    <t xml:space="preserve">  Profit Margin</t>
  </si>
  <si>
    <t xml:space="preserve">  Basic Earning Power</t>
  </si>
  <si>
    <t xml:space="preserve">  Return on Assets</t>
  </si>
  <si>
    <t xml:space="preserve">  Return on Equity</t>
  </si>
  <si>
    <t>Market Value ratios</t>
  </si>
  <si>
    <t>Industry Average</t>
  </si>
  <si>
    <t>Operating costs</t>
  </si>
  <si>
    <t>Industry</t>
  </si>
  <si>
    <t>Average</t>
  </si>
  <si>
    <t>Net operating working capital (NOWC)</t>
  </si>
  <si>
    <t>Total operating capital</t>
  </si>
  <si>
    <t>Net Operating Profit After Taxes (NOPAT)</t>
  </si>
  <si>
    <t>Free Cash Flow (FCF)</t>
  </si>
  <si>
    <t>Operating Cash Flow (OCF)</t>
  </si>
  <si>
    <t>After-tax cost of capital</t>
  </si>
  <si>
    <t>Year-end common stock price</t>
  </si>
  <si>
    <t>Year-end shares outstanding (in millions)</t>
  </si>
  <si>
    <t xml:space="preserve">  Debt Ratio</t>
  </si>
  <si>
    <t xml:space="preserve">  Current Ratio</t>
  </si>
  <si>
    <t xml:space="preserve">  Price-to Earnings Ratio</t>
  </si>
  <si>
    <t xml:space="preserve">  Market-to-Book Ratio</t>
  </si>
  <si>
    <t>Cash flow per share (CFPS)</t>
  </si>
  <si>
    <t xml:space="preserve">  Price-to-Cash Flow Ratio</t>
  </si>
  <si>
    <t xml:space="preserve">  EBITDA Coverage Ratio</t>
  </si>
  <si>
    <t>Profitability ratios</t>
  </si>
  <si>
    <t xml:space="preserve">           ROE    =</t>
  </si>
  <si>
    <t xml:space="preserve">Chapter 3. Model for Analysis of Financial Statements </t>
  </si>
  <si>
    <t>Lease payments</t>
  </si>
  <si>
    <t>Free cash flow per share (FCFPS)</t>
  </si>
  <si>
    <t>Net Cash Flow (Net income + Depreciation)</t>
  </si>
  <si>
    <t>Balance Sheets</t>
  </si>
  <si>
    <t>Income Statements</t>
  </si>
  <si>
    <t>Calculated Data:  Per-share Information</t>
  </si>
  <si>
    <t>Calculated Data:  Ratios</t>
  </si>
  <si>
    <t xml:space="preserve">  Days Sales Outstanding</t>
  </si>
  <si>
    <t>Trend Analysis--Graphing</t>
  </si>
  <si>
    <t>Years</t>
  </si>
  <si>
    <t>ROE</t>
  </si>
  <si>
    <t>We will make a "scatter diagram," with years on the horizontal axis and ROE on the vertical axis.  First, we need</t>
  </si>
  <si>
    <t>Equity Multiplier</t>
  </si>
  <si>
    <t>Allied</t>
  </si>
  <si>
    <t>Allied (2001)</t>
  </si>
  <si>
    <t>Earnings before interest, taxes, &amp; deprn (EBITDA)</t>
  </si>
  <si>
    <t>Principal payments</t>
  </si>
  <si>
    <t>At this point, we can use the previously determined data to calculate the ratios outlined throughout Chapter 3.</t>
  </si>
  <si>
    <t>management (reflected by the TATO) and operating efficiency (reflected by PM).</t>
  </si>
  <si>
    <t xml:space="preserve">            TATO      X</t>
  </si>
  <si>
    <t xml:space="preserve">             PM          X</t>
  </si>
  <si>
    <t>Financial statements are analyzed by calculating certain key ratios and then comparing them with the ratios of</t>
  </si>
  <si>
    <t>other firms and by examining the trends in ratios over time.  We can also combine ratios to make the analysis</t>
  </si>
  <si>
    <t>Spreadsheet models such as the one below are exceptionally useful for this type of analysis.</t>
  </si>
  <si>
    <t>Note that financial analysis is generally the starting point for a forecast of future performance.  We analyze</t>
  </si>
  <si>
    <t>historical data, then plan changes in operations, and then forecast what results will be under the new operating</t>
  </si>
  <si>
    <t>plan.  This is where spreadsheets become REALLY useful, as we can make changes in assumptions and instantly</t>
  </si>
  <si>
    <t>INPUT DATA</t>
  </si>
  <si>
    <t>Calculated Data:  Operating Performance &amp; Cash Flows</t>
  </si>
  <si>
    <t>A picture is said to be worth a thousand words, and a graph provides a picture of a set of data.  We illustrate</t>
  </si>
  <si>
    <t>graphing techniques here with a trend analysis of Allied's ROE.  We also assume that the industry average ROE is</t>
  </si>
  <si>
    <t>a constant.  In a more realistic problem, we would have more years of data, and historical data on the industry</t>
  </si>
  <si>
    <t>average, but our purpose here is just to illustrate the technique.</t>
  </si>
  <si>
    <t>the data arranged in the proper order, with years in the first column and ROE's in the second one.  This is shown</t>
  </si>
  <si>
    <t>below:</t>
  </si>
  <si>
    <t>Here, we can see that Allied's ROE has been below that of the industry average and trending downward.  Allied's</t>
  </si>
  <si>
    <t>use of debt has created greater leverage for the firm, but that has failed to compensate for shortcomings in asset</t>
  </si>
  <si>
    <t>see the results of those changes.  Thus, the Chapter 3 model is really a lead-in to later chapters.</t>
  </si>
  <si>
    <t>The graph below shows that Allied's ROE is below that of the average firm in its industry, and is trending down. This is</t>
  </si>
  <si>
    <t>bad, and management should take corrective actions.  We discuss this in Chapter 17 Financial Planning and</t>
  </si>
  <si>
    <t>Forecasting.</t>
  </si>
  <si>
    <t>Allied (2002)</t>
  </si>
  <si>
    <t xml:space="preserve">The Du Pont Analysis is a decomposition of the ROE ratio, that is designed to identify the value drivers of ROE. </t>
  </si>
  <si>
    <t>Du Pont Analysis</t>
  </si>
  <si>
    <t>more revealing, as is done with the Du Pont analysis, and graphs can be used to facilitate trend analysis.</t>
  </si>
  <si>
    <t>Firms can look at the components of ROE and see where there is need for improvement.</t>
  </si>
  <si>
    <t>03model</t>
  </si>
  <si>
    <t>COCA-COLA DATA</t>
  </si>
  <si>
    <t>other CA</t>
  </si>
  <si>
    <t>other non-CA</t>
  </si>
  <si>
    <t>Long-term debt</t>
  </si>
  <si>
    <t>Def Inc. Taxes</t>
  </si>
  <si>
    <t>other non-CL</t>
  </si>
  <si>
    <t xml:space="preserve">Preferred stock </t>
  </si>
  <si>
    <t>Selling, Gen Admin expenses</t>
  </si>
  <si>
    <t>other income</t>
  </si>
  <si>
    <t xml:space="preserve">Taxes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</si>
</sst>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7" formatCode="&quot;$&quot;#,##0.00_);\(&quot;$&quot;#,##0.00\)"/>
    <numFmt numFmtId="44" formatCode="_(&quot;$&quot;* #,##0.00_);_(&quot;$&quot;* \(#,##0.00\);_(&quot;$&quot;* &quot;-&quot;??_);_(@_)"/>
    <numFmt numFmtId="164" formatCode="#,##0.0"/>
    <numFmt numFmtId="165" formatCode="0.0"/>
    <numFmt numFmtId="168" formatCode="&quot;$&quot;#,##0.00"/>
    <numFmt numFmtId="170" formatCode="&quot;$&quot;#,##0.0"/>
    <numFmt numFmtId="171" formatCode="&quot;$&quot;#,##0"/>
    <numFmt numFmtId="172" formatCode="0.0%"/>
    <numFmt numFmtId="175" formatCode="&quot;$&quot;#,##0.0_);\(&quot;$&quot;#,##0.0\)"/>
  </numFmts>
  <fonts count="11" x14ac:knownFonts="1">
    <font>
      <sz val="10"/>
      <name val="Arial"/>
    </font>
    <font>
      <sz val="10"/>
      <name val="Arial"/>
    </font>
    <font>
      <b/>
      <sz val="10"/>
      <color indexed="21"/>
      <name val="Times New Roman"/>
      <family val="1"/>
    </font>
    <font>
      <b/>
      <sz val="10"/>
      <color indexed="12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2"/>
      <color indexed="16"/>
      <name val="Times New Roman"/>
      <family val="1"/>
    </font>
    <font>
      <b/>
      <sz val="10"/>
      <color indexed="18"/>
      <name val="Times New Roman"/>
      <family val="1"/>
    </font>
    <font>
      <b/>
      <sz val="10"/>
      <color indexed="16"/>
      <name val="Times New Roman"/>
      <family val="1"/>
    </font>
    <font>
      <b/>
      <sz val="10"/>
      <color indexed="17"/>
      <name val="Times New Roman"/>
      <family val="1"/>
    </font>
    <font>
      <b/>
      <sz val="10"/>
      <color indexed="2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4" fillId="0" borderId="0" xfId="0" quotePrefix="1" applyFont="1" applyFill="1" applyAlignment="1">
      <alignment horizontal="left"/>
    </xf>
    <xf numFmtId="0" fontId="5" fillId="0" borderId="0" xfId="0" applyNumberFormat="1" applyFont="1" applyFill="1"/>
    <xf numFmtId="0" fontId="5" fillId="0" borderId="0" xfId="0" applyFont="1" applyFill="1"/>
    <xf numFmtId="0" fontId="4" fillId="0" borderId="1" xfId="0" applyFont="1" applyFill="1" applyBorder="1"/>
    <xf numFmtId="0" fontId="2" fillId="0" borderId="0" xfId="0" quotePrefix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4" fillId="0" borderId="0" xfId="0" applyNumberFormat="1" applyFont="1" applyFill="1"/>
    <xf numFmtId="10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10" fontId="2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4" fontId="4" fillId="0" borderId="0" xfId="0" quotePrefix="1" applyNumberFormat="1" applyFont="1" applyFill="1" applyAlignment="1">
      <alignment horizontal="right"/>
    </xf>
    <xf numFmtId="0" fontId="4" fillId="0" borderId="0" xfId="0" quotePrefix="1" applyFont="1" applyFill="1"/>
    <xf numFmtId="0" fontId="4" fillId="0" borderId="0" xfId="0" quotePrefix="1" applyNumberFormat="1" applyFont="1" applyFill="1" applyAlignment="1">
      <alignment horizontal="left"/>
    </xf>
    <xf numFmtId="22" fontId="4" fillId="0" borderId="0" xfId="0" applyNumberFormat="1" applyFont="1" applyFill="1" applyAlignment="1">
      <alignment horizontal="left"/>
    </xf>
    <xf numFmtId="0" fontId="4" fillId="0" borderId="0" xfId="0" applyNumberFormat="1" applyFont="1" applyFill="1" applyAlignment="1">
      <alignment horizontal="left"/>
    </xf>
    <xf numFmtId="0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68" fontId="4" fillId="0" borderId="0" xfId="0" applyNumberFormat="1" applyFont="1" applyFill="1"/>
    <xf numFmtId="171" fontId="4" fillId="0" borderId="0" xfId="0" applyNumberFormat="1" applyFont="1" applyFill="1"/>
    <xf numFmtId="164" fontId="4" fillId="0" borderId="0" xfId="0" applyNumberFormat="1" applyFont="1" applyFill="1"/>
    <xf numFmtId="171" fontId="4" fillId="0" borderId="3" xfId="0" applyNumberFormat="1" applyFont="1" applyFill="1" applyBorder="1"/>
    <xf numFmtId="171" fontId="4" fillId="0" borderId="4" xfId="0" applyNumberFormat="1" applyFont="1" applyFill="1" applyBorder="1"/>
    <xf numFmtId="171" fontId="4" fillId="0" borderId="0" xfId="0" applyNumberFormat="1" applyFont="1" applyFill="1" applyBorder="1"/>
    <xf numFmtId="170" fontId="4" fillId="0" borderId="0" xfId="0" applyNumberFormat="1" applyFont="1" applyFill="1"/>
    <xf numFmtId="170" fontId="4" fillId="0" borderId="3" xfId="0" applyNumberFormat="1" applyFont="1" applyFill="1" applyBorder="1"/>
    <xf numFmtId="170" fontId="4" fillId="0" borderId="5" xfId="0" applyNumberFormat="1" applyFont="1" applyFill="1" applyBorder="1"/>
    <xf numFmtId="170" fontId="4" fillId="0" borderId="4" xfId="0" applyNumberFormat="1" applyFont="1" applyFill="1" applyBorder="1"/>
    <xf numFmtId="1" fontId="4" fillId="0" borderId="0" xfId="0" applyNumberFormat="1" applyFont="1" applyFill="1" applyBorder="1"/>
    <xf numFmtId="175" fontId="4" fillId="0" borderId="0" xfId="0" applyNumberFormat="1" applyFont="1" applyFill="1"/>
    <xf numFmtId="1" fontId="4" fillId="0" borderId="0" xfId="0" applyNumberFormat="1" applyFont="1" applyFill="1"/>
    <xf numFmtId="7" fontId="4" fillId="0" borderId="0" xfId="1" applyNumberFormat="1" applyFont="1" applyFill="1"/>
    <xf numFmtId="7" fontId="4" fillId="0" borderId="0" xfId="0" applyNumberFormat="1" applyFont="1" applyFill="1"/>
    <xf numFmtId="2" fontId="4" fillId="0" borderId="0" xfId="0" applyNumberFormat="1" applyFont="1" applyFill="1"/>
    <xf numFmtId="0" fontId="4" fillId="0" borderId="6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left"/>
    </xf>
    <xf numFmtId="168" fontId="3" fillId="0" borderId="0" xfId="0" applyNumberFormat="1" applyFont="1" applyFill="1"/>
    <xf numFmtId="3" fontId="3" fillId="0" borderId="0" xfId="0" applyNumberFormat="1" applyFont="1" applyFill="1"/>
    <xf numFmtId="9" fontId="3" fillId="0" borderId="0" xfId="0" applyNumberFormat="1" applyFont="1" applyFill="1"/>
    <xf numFmtId="172" fontId="3" fillId="0" borderId="0" xfId="0" applyNumberFormat="1" applyFont="1" applyFill="1"/>
    <xf numFmtId="171" fontId="3" fillId="0" borderId="0" xfId="0" applyNumberFormat="1" applyFont="1" applyFill="1"/>
    <xf numFmtId="170" fontId="3" fillId="0" borderId="0" xfId="0" applyNumberFormat="1" applyFont="1" applyFill="1" applyAlignment="1">
      <alignment horizontal="right"/>
    </xf>
    <xf numFmtId="0" fontId="8" fillId="0" borderId="0" xfId="0" applyFont="1" applyFill="1"/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10" fontId="10" fillId="0" borderId="0" xfId="0" applyNumberFormat="1" applyFont="1" applyFill="1" applyBorder="1" applyAlignment="1">
      <alignment horizontal="center"/>
    </xf>
    <xf numFmtId="10" fontId="9" fillId="0" borderId="9" xfId="0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10" fontId="10" fillId="0" borderId="1" xfId="0" applyNumberFormat="1" applyFont="1" applyFill="1" applyBorder="1" applyAlignment="1">
      <alignment horizontal="center"/>
    </xf>
    <xf numFmtId="10" fontId="9" fillId="0" borderId="11" xfId="0" applyNumberFormat="1" applyFont="1" applyFill="1" applyBorder="1" applyAlignment="1">
      <alignment horizontal="center"/>
    </xf>
    <xf numFmtId="0" fontId="10" fillId="0" borderId="12" xfId="0" applyNumberFormat="1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165" fontId="4" fillId="0" borderId="0" xfId="0" applyNumberFormat="1" applyFont="1" applyFill="1"/>
    <xf numFmtId="165" fontId="2" fillId="0" borderId="0" xfId="0" applyNumberFormat="1" applyFont="1" applyFill="1"/>
    <xf numFmtId="0" fontId="4" fillId="0" borderId="0" xfId="0" applyFont="1" applyFill="1" applyBorder="1"/>
    <xf numFmtId="172" fontId="2" fillId="0" borderId="0" xfId="0" applyNumberFormat="1" applyFont="1" applyFill="1"/>
    <xf numFmtId="172" fontId="4" fillId="0" borderId="0" xfId="0" applyNumberFormat="1" applyFont="1" applyFill="1"/>
    <xf numFmtId="0" fontId="4" fillId="2" borderId="0" xfId="0" applyFont="1" applyFill="1"/>
    <xf numFmtId="0" fontId="4" fillId="0" borderId="14" xfId="0" applyFont="1" applyFill="1" applyBorder="1"/>
    <xf numFmtId="171" fontId="4" fillId="0" borderId="1" xfId="0" applyNumberFormat="1" applyFont="1" applyFill="1" applyBorder="1"/>
    <xf numFmtId="171" fontId="4" fillId="0" borderId="15" xfId="0" applyNumberFormat="1" applyFont="1" applyFill="1" applyBorder="1"/>
    <xf numFmtId="0" fontId="4" fillId="0" borderId="15" xfId="0" applyFont="1" applyFill="1" applyBorder="1"/>
    <xf numFmtId="170" fontId="4" fillId="0" borderId="0" xfId="0" applyNumberFormat="1" applyFont="1" applyFill="1" applyBorder="1"/>
    <xf numFmtId="0" fontId="4" fillId="0" borderId="16" xfId="0" applyNumberFormat="1" applyFont="1" applyFill="1" applyBorder="1" applyAlignment="1">
      <alignment horizontal="center"/>
    </xf>
    <xf numFmtId="0" fontId="4" fillId="0" borderId="13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22" fontId="4" fillId="0" borderId="0" xfId="0" applyNumberFormat="1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Allied's ROE Vs. Industry</a:t>
            </a:r>
          </a:p>
        </c:rich>
      </c:tx>
      <c:layout>
        <c:manualLayout>
          <c:xMode val="edge"/>
          <c:yMode val="edge"/>
          <c:x val="0.34688573222283953"/>
          <c:y val="4.22092434382721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19189924449729"/>
          <c:y val="0.26299605526923425"/>
          <c:w val="0.65002011083198774"/>
          <c:h val="0.55196702957740518"/>
        </c:manualLayout>
      </c:layout>
      <c:scatterChart>
        <c:scatterStyle val="lineMarker"/>
        <c:varyColors val="0"/>
        <c:ser>
          <c:idx val="0"/>
          <c:order val="0"/>
          <c:tx>
            <c:v>Allied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ffm03model!$A$129:$A$130</c:f>
              <c:numCache>
                <c:formatCode>General</c:formatCode>
                <c:ptCount val="2"/>
                <c:pt idx="0">
                  <c:v>2001</c:v>
                </c:pt>
                <c:pt idx="1">
                  <c:v>2002</c:v>
                </c:pt>
              </c:numCache>
            </c:numRef>
          </c:xVal>
          <c:yVal>
            <c:numRef>
              <c:f>ffm03model!$B$129:$B$130</c:f>
              <c:numCache>
                <c:formatCode>0.00%</c:formatCode>
                <c:ptCount val="2"/>
                <c:pt idx="0">
                  <c:v>0.19350985466852477</c:v>
                </c:pt>
                <c:pt idx="1">
                  <c:v>0.33694915254237295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F0-4679-A936-FE74704F3BE5}"/>
            </c:ext>
          </c:extLst>
        </c:ser>
        <c:ser>
          <c:idx val="1"/>
          <c:order val="1"/>
          <c:tx>
            <c:v>Industry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ffm03model!$A$129:$A$130</c:f>
              <c:numCache>
                <c:formatCode>General</c:formatCode>
                <c:ptCount val="2"/>
                <c:pt idx="0">
                  <c:v>2001</c:v>
                </c:pt>
                <c:pt idx="1">
                  <c:v>2002</c:v>
                </c:pt>
              </c:numCache>
            </c:numRef>
          </c:xVal>
          <c:yVal>
            <c:numRef>
              <c:f>ffm03model!$C$129:$C$130</c:f>
              <c:numCache>
                <c:formatCode>0.00%</c:formatCode>
                <c:ptCount val="2"/>
                <c:pt idx="0">
                  <c:v>9.2699999999999991E-2</c:v>
                </c:pt>
                <c:pt idx="1">
                  <c:v>9.2699999999999991E-2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F0-4679-A936-FE74704F3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65024"/>
        <c:axId val="1"/>
      </c:scatterChart>
      <c:valAx>
        <c:axId val="1662665024"/>
        <c:scaling>
          <c:orientation val="minMax"/>
          <c:max val="2002"/>
          <c:min val="200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crossBetween val="midCat"/>
        <c:majorUnit val="1"/>
        <c:minorUnit val="1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ROE</a:t>
                </a:r>
              </a:p>
            </c:rich>
          </c:tx>
          <c:layout>
            <c:manualLayout>
              <c:xMode val="edge"/>
              <c:yMode val="edge"/>
              <c:x val="2.187567680684574E-2"/>
              <c:y val="0.48053600222032927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62665024"/>
        <c:crossesAt val="1999"/>
        <c:crossBetween val="midCat"/>
      </c:valAx>
      <c:spPr>
        <a:gradFill rotWithShape="0">
          <a:gsLst>
            <a:gs pos="0">
              <a:srgbClr val="FFEBFA"/>
            </a:gs>
            <a:gs pos="30000">
              <a:srgbClr val="C4D6EB"/>
            </a:gs>
            <a:gs pos="60001">
              <a:srgbClr val="85C2FF"/>
            </a:gs>
            <a:gs pos="100000">
              <a:srgbClr val="5E9E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8126798372475819"/>
          <c:y val="0.44482048854179124"/>
          <c:w val="0.15000464096122793"/>
          <c:h val="0.15260264935375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96</xdr:row>
      <xdr:rowOff>38100</xdr:rowOff>
    </xdr:from>
    <xdr:to>
      <xdr:col>5</xdr:col>
      <xdr:colOff>281940</xdr:colOff>
      <xdr:row>96</xdr:row>
      <xdr:rowOff>38100</xdr:rowOff>
    </xdr:to>
    <xdr:sp macro="" textlink="">
      <xdr:nvSpPr>
        <xdr:cNvPr id="1041" name="Line 17">
          <a:extLst>
            <a:ext uri="{FF2B5EF4-FFF2-40B4-BE49-F238E27FC236}">
              <a16:creationId xmlns:a16="http://schemas.microsoft.com/office/drawing/2014/main" id="{7E980E25-4162-5E39-8D7D-A9B190D6EA86}"/>
            </a:ext>
          </a:extLst>
        </xdr:cNvPr>
        <xdr:cNvSpPr>
          <a:spLocks noChangeShapeType="1"/>
        </xdr:cNvSpPr>
      </xdr:nvSpPr>
      <xdr:spPr bwMode="auto">
        <a:xfrm>
          <a:off x="5585460" y="162991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350520</xdr:colOff>
      <xdr:row>135</xdr:row>
      <xdr:rowOff>121920</xdr:rowOff>
    </xdr:from>
    <xdr:to>
      <xdr:col>4</xdr:col>
      <xdr:colOff>975360</xdr:colOff>
      <xdr:row>149</xdr:row>
      <xdr:rowOff>121920</xdr:rowOff>
    </xdr:to>
    <xdr:graphicFrame macro="">
      <xdr:nvGraphicFramePr>
        <xdr:cNvPr id="1046" name="Chart 22">
          <a:extLst>
            <a:ext uri="{FF2B5EF4-FFF2-40B4-BE49-F238E27FC236}">
              <a16:creationId xmlns:a16="http://schemas.microsoft.com/office/drawing/2014/main" id="{D4D80298-7541-77AE-FA6D-D15F0C03D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5"/>
  <sheetViews>
    <sheetView tabSelected="1" topLeftCell="A52" zoomScaleNormal="100" zoomScaleSheetLayoutView="100" workbookViewId="0">
      <selection activeCell="D77" sqref="D77"/>
    </sheetView>
  </sheetViews>
  <sheetFormatPr defaultColWidth="14.6640625" defaultRowHeight="13.2" x14ac:dyDescent="0.25"/>
  <cols>
    <col min="1" max="1" width="15.6640625" style="3" customWidth="1"/>
    <col min="2" max="2" width="15.5546875" style="10" customWidth="1"/>
    <col min="3" max="3" width="15.44140625" style="3" customWidth="1"/>
    <col min="4" max="5" width="15.33203125" style="3" customWidth="1"/>
    <col min="6" max="6" width="16.44140625" style="3" customWidth="1"/>
    <col min="7" max="7" width="14.88671875" style="3" customWidth="1"/>
    <col min="8" max="8" width="2.5546875" style="3" customWidth="1"/>
    <col min="9" max="16384" width="14.6640625" style="3"/>
  </cols>
  <sheetData>
    <row r="1" spans="1:7" x14ac:dyDescent="0.25">
      <c r="A1" s="3" t="s">
        <v>112</v>
      </c>
      <c r="C1" s="71">
        <f ca="1">NOW()</f>
        <v>45325.593732291665</v>
      </c>
      <c r="D1" s="71"/>
      <c r="F1" s="15">
        <v>37592</v>
      </c>
    </row>
    <row r="3" spans="1:7" ht="15.6" x14ac:dyDescent="0.3">
      <c r="A3" s="70" t="s">
        <v>65</v>
      </c>
      <c r="B3" s="70"/>
      <c r="C3" s="70"/>
      <c r="D3" s="70"/>
      <c r="E3" s="70"/>
      <c r="F3" s="70"/>
    </row>
    <row r="4" spans="1:7" x14ac:dyDescent="0.25">
      <c r="E4" s="4"/>
      <c r="G4" s="16"/>
    </row>
    <row r="5" spans="1:7" x14ac:dyDescent="0.25">
      <c r="A5" s="39" t="s">
        <v>87</v>
      </c>
      <c r="D5" s="17"/>
      <c r="E5" s="18"/>
    </row>
    <row r="6" spans="1:7" x14ac:dyDescent="0.25">
      <c r="A6" s="40" t="s">
        <v>88</v>
      </c>
      <c r="D6" s="17"/>
    </row>
    <row r="7" spans="1:7" x14ac:dyDescent="0.25">
      <c r="A7" s="39" t="s">
        <v>110</v>
      </c>
      <c r="D7" s="17"/>
    </row>
    <row r="8" spans="1:7" x14ac:dyDescent="0.25">
      <c r="A8" s="39" t="s">
        <v>89</v>
      </c>
      <c r="D8" s="19"/>
    </row>
    <row r="9" spans="1:7" x14ac:dyDescent="0.25">
      <c r="A9" s="39"/>
      <c r="D9" s="19"/>
    </row>
    <row r="10" spans="1:7" x14ac:dyDescent="0.25">
      <c r="A10" s="39" t="s">
        <v>90</v>
      </c>
      <c r="D10" s="19"/>
    </row>
    <row r="11" spans="1:7" x14ac:dyDescent="0.25">
      <c r="A11" s="39" t="s">
        <v>91</v>
      </c>
      <c r="D11" s="19"/>
    </row>
    <row r="12" spans="1:7" x14ac:dyDescent="0.25">
      <c r="A12" s="39" t="s">
        <v>92</v>
      </c>
      <c r="D12" s="19"/>
    </row>
    <row r="13" spans="1:7" x14ac:dyDescent="0.25">
      <c r="A13" s="39" t="s">
        <v>103</v>
      </c>
      <c r="D13" s="19"/>
    </row>
    <row r="14" spans="1:7" x14ac:dyDescent="0.25">
      <c r="A14" s="39"/>
      <c r="D14" s="19"/>
    </row>
    <row r="15" spans="1:7" x14ac:dyDescent="0.25">
      <c r="C15" s="3" t="s">
        <v>113</v>
      </c>
      <c r="D15" s="19"/>
    </row>
    <row r="16" spans="1:7" s="6" customFormat="1" ht="13.8" x14ac:dyDescent="0.3">
      <c r="A16" s="47" t="s">
        <v>93</v>
      </c>
      <c r="B16" s="5"/>
      <c r="G16" s="3"/>
    </row>
    <row r="17" spans="1:7" ht="13.8" thickBot="1" x14ac:dyDescent="0.3">
      <c r="B17" s="20"/>
      <c r="C17" s="21"/>
      <c r="D17" s="7">
        <v>2002</v>
      </c>
      <c r="E17" s="7">
        <v>2001</v>
      </c>
      <c r="F17" s="63">
        <v>2000</v>
      </c>
      <c r="G17" s="63">
        <v>1999</v>
      </c>
    </row>
    <row r="18" spans="1:7" x14ac:dyDescent="0.25">
      <c r="A18" s="3" t="s">
        <v>54</v>
      </c>
      <c r="D18" s="41"/>
      <c r="E18" s="41"/>
    </row>
    <row r="19" spans="1:7" x14ac:dyDescent="0.25">
      <c r="A19" s="3" t="s">
        <v>55</v>
      </c>
      <c r="D19" s="42">
        <v>2500</v>
      </c>
      <c r="E19" s="42">
        <v>2500</v>
      </c>
      <c r="F19" s="3">
        <v>2500</v>
      </c>
      <c r="G19" s="3">
        <v>2500</v>
      </c>
    </row>
    <row r="20" spans="1:7" x14ac:dyDescent="0.25">
      <c r="A20" s="3" t="s">
        <v>31</v>
      </c>
      <c r="D20" s="43"/>
      <c r="E20" s="43"/>
    </row>
    <row r="21" spans="1:7" x14ac:dyDescent="0.25">
      <c r="A21" s="3" t="s">
        <v>53</v>
      </c>
      <c r="D21" s="44"/>
      <c r="E21" s="44"/>
    </row>
    <row r="22" spans="1:7" x14ac:dyDescent="0.25">
      <c r="A22" s="3" t="s">
        <v>66</v>
      </c>
      <c r="D22" s="45">
        <v>0</v>
      </c>
      <c r="E22" s="46">
        <v>0</v>
      </c>
      <c r="F22" s="3">
        <v>0</v>
      </c>
      <c r="G22" s="3">
        <v>0</v>
      </c>
    </row>
    <row r="23" spans="1:7" x14ac:dyDescent="0.25">
      <c r="A23" s="3" t="s">
        <v>82</v>
      </c>
      <c r="D23" s="45"/>
      <c r="E23" s="46"/>
    </row>
    <row r="25" spans="1:7" x14ac:dyDescent="0.25">
      <c r="A25" s="47" t="s">
        <v>69</v>
      </c>
      <c r="B25" s="3"/>
      <c r="C25" s="24"/>
    </row>
    <row r="26" spans="1:7" x14ac:dyDescent="0.25">
      <c r="A26" s="47" t="s">
        <v>0</v>
      </c>
      <c r="B26" s="3"/>
      <c r="C26" s="24"/>
    </row>
    <row r="27" spans="1:7" x14ac:dyDescent="0.25">
      <c r="B27" s="3"/>
      <c r="C27" s="24"/>
    </row>
    <row r="28" spans="1:7" ht="14.4" thickBot="1" x14ac:dyDescent="0.35">
      <c r="A28" s="6" t="s">
        <v>14</v>
      </c>
      <c r="D28" s="7">
        <f>D17</f>
        <v>2002</v>
      </c>
      <c r="E28" s="7">
        <f>E17</f>
        <v>2001</v>
      </c>
      <c r="F28" s="7">
        <f>F17</f>
        <v>2000</v>
      </c>
      <c r="G28" s="7">
        <f>G17</f>
        <v>1999</v>
      </c>
    </row>
    <row r="29" spans="1:7" x14ac:dyDescent="0.25">
      <c r="A29" s="3" t="s">
        <v>15</v>
      </c>
      <c r="D29" s="23">
        <v>2126</v>
      </c>
      <c r="E29" s="23">
        <v>1866</v>
      </c>
      <c r="F29" s="3">
        <v>1819</v>
      </c>
      <c r="G29" s="3">
        <v>1611</v>
      </c>
    </row>
    <row r="30" spans="1:7" x14ac:dyDescent="0.25">
      <c r="A30" s="3" t="s">
        <v>16</v>
      </c>
      <c r="D30" s="23">
        <v>2097</v>
      </c>
      <c r="E30" s="23">
        <v>1882</v>
      </c>
      <c r="F30" s="3">
        <v>1757</v>
      </c>
      <c r="G30" s="3">
        <v>1798</v>
      </c>
    </row>
    <row r="31" spans="1:7" x14ac:dyDescent="0.25">
      <c r="A31" s="3" t="s">
        <v>17</v>
      </c>
      <c r="D31" s="27">
        <v>1294</v>
      </c>
      <c r="E31" s="27">
        <v>1055</v>
      </c>
      <c r="F31" s="3">
        <v>1066</v>
      </c>
      <c r="G31" s="3">
        <v>1076</v>
      </c>
    </row>
    <row r="32" spans="1:7" ht="13.8" thickBot="1" x14ac:dyDescent="0.3">
      <c r="A32" s="3" t="s">
        <v>114</v>
      </c>
      <c r="D32" s="64">
        <v>1835</v>
      </c>
      <c r="E32" s="64">
        <v>2368</v>
      </c>
      <c r="F32" s="7">
        <v>1978</v>
      </c>
      <c r="G32" s="7">
        <v>1995</v>
      </c>
    </row>
    <row r="33" spans="1:8" x14ac:dyDescent="0.25">
      <c r="A33" s="3" t="s">
        <v>18</v>
      </c>
      <c r="D33" s="23">
        <f>SUM(D29:D32)</f>
        <v>7352</v>
      </c>
      <c r="E33" s="23">
        <f>SUM(E29:E32)</f>
        <v>7171</v>
      </c>
      <c r="F33" s="23">
        <f>SUM(F29:F32)</f>
        <v>6620</v>
      </c>
      <c r="G33" s="23">
        <f>SUM(G29:G32)</f>
        <v>6480</v>
      </c>
    </row>
    <row r="34" spans="1:8" x14ac:dyDescent="0.25">
      <c r="A34" s="3" t="s">
        <v>19</v>
      </c>
      <c r="D34" s="23">
        <v>5911</v>
      </c>
      <c r="E34" s="23">
        <v>4453</v>
      </c>
      <c r="F34" s="3">
        <v>4168</v>
      </c>
      <c r="G34" s="3">
        <v>4267</v>
      </c>
    </row>
    <row r="35" spans="1:8" x14ac:dyDescent="0.25">
      <c r="A35" s="3" t="s">
        <v>115</v>
      </c>
      <c r="D35" s="23">
        <v>11238</v>
      </c>
      <c r="E35" s="23">
        <v>10793</v>
      </c>
      <c r="F35" s="3">
        <v>10046</v>
      </c>
      <c r="G35" s="3">
        <v>10876</v>
      </c>
    </row>
    <row r="36" spans="1:8" ht="13.8" thickBot="1" x14ac:dyDescent="0.3">
      <c r="A36" s="3" t="s">
        <v>20</v>
      </c>
      <c r="D36" s="26">
        <f>SUM(D33:D35)</f>
        <v>24501</v>
      </c>
      <c r="E36" s="26">
        <f>SUM(E33:E35)</f>
        <v>22417</v>
      </c>
      <c r="F36" s="26">
        <f>SUM(F33:F35)</f>
        <v>20834</v>
      </c>
      <c r="G36" s="26">
        <f>SUM(G33:G35)</f>
        <v>21623</v>
      </c>
    </row>
    <row r="37" spans="1:8" ht="13.8" thickTop="1" x14ac:dyDescent="0.25">
      <c r="D37" s="23"/>
      <c r="E37" s="23"/>
    </row>
    <row r="38" spans="1:8" ht="13.8" x14ac:dyDescent="0.3">
      <c r="A38" s="6" t="s">
        <v>21</v>
      </c>
      <c r="D38" s="23"/>
      <c r="E38" s="23"/>
    </row>
    <row r="39" spans="1:8" x14ac:dyDescent="0.25">
      <c r="A39" s="3" t="s">
        <v>22</v>
      </c>
      <c r="D39" s="23">
        <v>3692</v>
      </c>
      <c r="E39" s="23">
        <v>3679</v>
      </c>
      <c r="F39" s="3">
        <v>3905</v>
      </c>
      <c r="G39" s="3">
        <v>3714</v>
      </c>
    </row>
    <row r="40" spans="1:8" x14ac:dyDescent="0.25">
      <c r="A40" s="3" t="s">
        <v>23</v>
      </c>
      <c r="D40" s="23">
        <v>2655</v>
      </c>
      <c r="E40" s="23">
        <v>3899</v>
      </c>
      <c r="F40" s="3">
        <v>4816</v>
      </c>
      <c r="G40" s="3">
        <v>5373</v>
      </c>
    </row>
    <row r="41" spans="1:8" x14ac:dyDescent="0.25">
      <c r="A41" s="3" t="s">
        <v>24</v>
      </c>
      <c r="D41" s="27">
        <v>994</v>
      </c>
      <c r="E41" s="27">
        <v>851</v>
      </c>
      <c r="F41" s="3">
        <v>600</v>
      </c>
      <c r="G41" s="3">
        <v>769</v>
      </c>
    </row>
    <row r="42" spans="1:8" x14ac:dyDescent="0.25">
      <c r="A42" s="3" t="s">
        <v>25</v>
      </c>
      <c r="D42" s="65">
        <f>SUM(D39:D41)</f>
        <v>7341</v>
      </c>
      <c r="E42" s="65">
        <f>SUM(E39:E41)</f>
        <v>8429</v>
      </c>
      <c r="F42" s="65">
        <f>SUM(F39:F41)</f>
        <v>9321</v>
      </c>
      <c r="G42" s="65">
        <f>SUM(G39:G41)</f>
        <v>9856</v>
      </c>
      <c r="H42" s="23"/>
    </row>
    <row r="43" spans="1:8" x14ac:dyDescent="0.25">
      <c r="A43" s="3" t="s">
        <v>116</v>
      </c>
      <c r="D43" s="27">
        <v>2701</v>
      </c>
      <c r="E43" s="27">
        <v>1219</v>
      </c>
      <c r="F43" s="3">
        <v>835</v>
      </c>
      <c r="G43" s="3">
        <v>854</v>
      </c>
    </row>
    <row r="44" spans="1:8" x14ac:dyDescent="0.25">
      <c r="A44" s="3" t="s">
        <v>117</v>
      </c>
      <c r="D44" s="27">
        <v>399</v>
      </c>
      <c r="E44" s="27">
        <v>442</v>
      </c>
      <c r="F44" s="3">
        <v>358</v>
      </c>
      <c r="G44" s="3">
        <v>498</v>
      </c>
    </row>
    <row r="45" spans="1:8" x14ac:dyDescent="0.25">
      <c r="A45" s="3" t="s">
        <v>118</v>
      </c>
      <c r="D45" s="27">
        <v>2260</v>
      </c>
      <c r="E45" s="27">
        <v>961</v>
      </c>
      <c r="F45" s="3">
        <v>1004</v>
      </c>
      <c r="G45" s="3">
        <v>902</v>
      </c>
    </row>
    <row r="46" spans="1:8" x14ac:dyDescent="0.25">
      <c r="A46" s="3" t="s">
        <v>26</v>
      </c>
      <c r="D46" s="65">
        <f>SUM(D42:D45)</f>
        <v>12701</v>
      </c>
      <c r="E46" s="65">
        <f>SUM(E42:E45)</f>
        <v>11051</v>
      </c>
      <c r="F46" s="65">
        <f>SUM(F42:F45)</f>
        <v>11518</v>
      </c>
      <c r="G46" s="65">
        <f>SUM(G42:G45)</f>
        <v>12110</v>
      </c>
    </row>
    <row r="47" spans="1:8" x14ac:dyDescent="0.25">
      <c r="A47" s="3" t="s">
        <v>119</v>
      </c>
      <c r="D47" s="23">
        <v>0</v>
      </c>
      <c r="E47" s="23">
        <v>0</v>
      </c>
      <c r="F47" s="3">
        <v>0</v>
      </c>
      <c r="G47" s="3">
        <v>0</v>
      </c>
    </row>
    <row r="48" spans="1:8" x14ac:dyDescent="0.25">
      <c r="A48" s="3" t="s">
        <v>27</v>
      </c>
      <c r="D48" s="23"/>
      <c r="E48" s="23"/>
    </row>
    <row r="49" spans="1:10" x14ac:dyDescent="0.25">
      <c r="A49" s="3" t="s">
        <v>28</v>
      </c>
      <c r="D49" s="25"/>
      <c r="E49" s="25"/>
    </row>
    <row r="50" spans="1:10" x14ac:dyDescent="0.25">
      <c r="A50" s="3" t="s">
        <v>29</v>
      </c>
      <c r="D50" s="23">
        <v>11800</v>
      </c>
      <c r="E50" s="23">
        <v>11366</v>
      </c>
      <c r="F50" s="66">
        <v>9316</v>
      </c>
      <c r="G50" s="66">
        <v>9513</v>
      </c>
    </row>
    <row r="51" spans="1:10" ht="13.8" thickBot="1" x14ac:dyDescent="0.3">
      <c r="A51" s="3" t="s">
        <v>30</v>
      </c>
      <c r="D51" s="26">
        <f>SUM(D46,D47,D50)</f>
        <v>24501</v>
      </c>
      <c r="E51" s="26">
        <f>SUM(E46,E47,E50)</f>
        <v>22417</v>
      </c>
      <c r="F51" s="26">
        <f>SUM(F46,F47,F50)</f>
        <v>20834</v>
      </c>
      <c r="G51" s="26">
        <f>SUM(G46,G47,G50)</f>
        <v>21623</v>
      </c>
    </row>
    <row r="52" spans="1:10" ht="13.8" thickTop="1" x14ac:dyDescent="0.25">
      <c r="D52" s="27"/>
      <c r="E52" s="27"/>
    </row>
    <row r="53" spans="1:10" x14ac:dyDescent="0.25">
      <c r="A53" s="47" t="s">
        <v>70</v>
      </c>
      <c r="D53" s="27"/>
      <c r="E53" s="27"/>
    </row>
    <row r="54" spans="1:10" x14ac:dyDescent="0.25">
      <c r="A54" s="47" t="s">
        <v>0</v>
      </c>
      <c r="D54" s="27"/>
      <c r="E54" s="27"/>
    </row>
    <row r="55" spans="1:10" ht="13.8" thickBot="1" x14ac:dyDescent="0.3">
      <c r="B55" s="3"/>
      <c r="D55" s="7">
        <f>D$17</f>
        <v>2002</v>
      </c>
      <c r="E55" s="7">
        <f>E$17</f>
        <v>2001</v>
      </c>
      <c r="F55" s="7">
        <f>F$17</f>
        <v>2000</v>
      </c>
      <c r="G55" s="7">
        <f>G$17</f>
        <v>1999</v>
      </c>
    </row>
    <row r="56" spans="1:10" x14ac:dyDescent="0.25">
      <c r="A56" s="3" t="s">
        <v>1</v>
      </c>
      <c r="D56" s="28">
        <v>19564</v>
      </c>
      <c r="E56" s="28">
        <v>20092</v>
      </c>
      <c r="F56" s="28">
        <v>20458</v>
      </c>
      <c r="G56" s="28">
        <v>19805</v>
      </c>
    </row>
    <row r="57" spans="1:10" x14ac:dyDescent="0.25">
      <c r="A57" s="3" t="s">
        <v>45</v>
      </c>
      <c r="D57" s="67">
        <v>6299</v>
      </c>
      <c r="E57" s="67">
        <v>5241</v>
      </c>
      <c r="F57" s="67">
        <v>6874</v>
      </c>
      <c r="G57" s="67">
        <v>6030</v>
      </c>
    </row>
    <row r="58" spans="1:10" x14ac:dyDescent="0.25">
      <c r="A58" s="3" t="s">
        <v>120</v>
      </c>
      <c r="D58" s="29">
        <v>7001</v>
      </c>
      <c r="E58" s="29">
        <v>8696</v>
      </c>
      <c r="F58" s="29">
        <v>9120</v>
      </c>
      <c r="G58" s="29">
        <v>9001</v>
      </c>
    </row>
    <row r="59" spans="1:10" x14ac:dyDescent="0.25">
      <c r="A59" s="4" t="s">
        <v>81</v>
      </c>
      <c r="B59" s="3"/>
      <c r="D59" s="28">
        <f>D56-D57-D58</f>
        <v>6264</v>
      </c>
      <c r="E59" s="28">
        <f>E56-E57-E58</f>
        <v>6155</v>
      </c>
      <c r="F59" s="28">
        <f>F56-F57-F58</f>
        <v>4464</v>
      </c>
      <c r="G59" s="28">
        <f>G56-G57-G58</f>
        <v>4774</v>
      </c>
      <c r="I59" s="28"/>
      <c r="J59" s="28"/>
    </row>
    <row r="60" spans="1:10" x14ac:dyDescent="0.25">
      <c r="A60" s="3" t="s">
        <v>2</v>
      </c>
      <c r="D60" s="29">
        <v>806</v>
      </c>
      <c r="E60" s="29">
        <v>803</v>
      </c>
      <c r="F60" s="29">
        <v>773</v>
      </c>
      <c r="G60" s="29">
        <v>792</v>
      </c>
      <c r="I60" s="67"/>
      <c r="J60" s="67"/>
    </row>
    <row r="61" spans="1:10" x14ac:dyDescent="0.25">
      <c r="A61" s="3" t="s">
        <v>3</v>
      </c>
      <c r="D61" s="28">
        <f>D59-D60</f>
        <v>5458</v>
      </c>
      <c r="E61" s="28">
        <f>E59-E60</f>
        <v>5352</v>
      </c>
      <c r="F61" s="28">
        <f>F59-F60</f>
        <v>3691</v>
      </c>
      <c r="G61" s="28">
        <f>G59-G60</f>
        <v>3982</v>
      </c>
      <c r="I61" s="67"/>
      <c r="J61" s="67"/>
    </row>
    <row r="62" spans="1:10" x14ac:dyDescent="0.25">
      <c r="A62" s="3" t="s">
        <v>121</v>
      </c>
      <c r="D62" s="28">
        <v>240</v>
      </c>
      <c r="E62" s="28">
        <v>516</v>
      </c>
      <c r="F62" s="28">
        <v>155</v>
      </c>
      <c r="G62" s="28">
        <v>174</v>
      </c>
      <c r="I62" s="67"/>
      <c r="J62" s="67"/>
    </row>
    <row r="63" spans="1:10" x14ac:dyDescent="0.25">
      <c r="A63" s="3" t="s">
        <v>4</v>
      </c>
      <c r="B63" s="3"/>
      <c r="D63" s="29">
        <v>199</v>
      </c>
      <c r="E63" s="29">
        <v>289</v>
      </c>
      <c r="F63" s="29">
        <v>447</v>
      </c>
      <c r="G63" s="29">
        <v>337</v>
      </c>
      <c r="I63" s="67"/>
      <c r="J63" s="67"/>
    </row>
    <row r="64" spans="1:10" x14ac:dyDescent="0.25">
      <c r="A64" s="3" t="s">
        <v>5</v>
      </c>
      <c r="D64" s="28">
        <f>D61-D63+D62</f>
        <v>5499</v>
      </c>
      <c r="E64" s="28">
        <f>E61-E63+E62</f>
        <v>5579</v>
      </c>
      <c r="F64" s="28">
        <f>F61-F63+F62</f>
        <v>3399</v>
      </c>
      <c r="G64" s="28">
        <f>G61-G63+G62</f>
        <v>3819</v>
      </c>
      <c r="I64" s="67"/>
      <c r="J64" s="67"/>
    </row>
    <row r="65" spans="1:10" x14ac:dyDescent="0.25">
      <c r="A65" s="3" t="s">
        <v>122</v>
      </c>
      <c r="B65" s="3"/>
      <c r="D65" s="29">
        <v>1523</v>
      </c>
      <c r="E65" s="29">
        <v>1691</v>
      </c>
      <c r="F65" s="29">
        <v>1222</v>
      </c>
      <c r="G65" s="29">
        <v>1388</v>
      </c>
      <c r="I65" s="67"/>
      <c r="J65" s="67"/>
    </row>
    <row r="66" spans="1:10" x14ac:dyDescent="0.25">
      <c r="A66" s="3" t="s">
        <v>6</v>
      </c>
      <c r="D66" s="28">
        <f>D64-D65</f>
        <v>3976</v>
      </c>
      <c r="E66" s="28">
        <f>E64-E65</f>
        <v>3888</v>
      </c>
      <c r="F66" s="28">
        <f>F64-F65</f>
        <v>2177</v>
      </c>
      <c r="G66" s="28">
        <f>G64-G65</f>
        <v>2431</v>
      </c>
      <c r="I66" s="67"/>
      <c r="J66" s="67"/>
    </row>
    <row r="67" spans="1:10" x14ac:dyDescent="0.25">
      <c r="A67" s="3" t="s">
        <v>7</v>
      </c>
      <c r="B67" s="3"/>
      <c r="D67" s="29">
        <v>0</v>
      </c>
      <c r="E67" s="29">
        <v>0</v>
      </c>
      <c r="F67" s="29">
        <v>0</v>
      </c>
      <c r="G67" s="29">
        <v>0</v>
      </c>
      <c r="I67" s="67"/>
      <c r="J67" s="67"/>
    </row>
    <row r="68" spans="1:10" x14ac:dyDescent="0.25">
      <c r="A68" s="3" t="s">
        <v>8</v>
      </c>
      <c r="D68" s="30">
        <f>D66-D67</f>
        <v>3976</v>
      </c>
      <c r="E68" s="30">
        <f>E66-E67</f>
        <v>3888</v>
      </c>
      <c r="F68" s="30">
        <f>F66-F67</f>
        <v>2177</v>
      </c>
      <c r="G68" s="30">
        <f>G66-G67</f>
        <v>2431</v>
      </c>
      <c r="I68" s="67"/>
      <c r="J68" s="67"/>
    </row>
    <row r="69" spans="1:10" x14ac:dyDescent="0.25">
      <c r="A69" s="4" t="s">
        <v>9</v>
      </c>
      <c r="D69" s="28">
        <f>D84*D19</f>
        <v>2000</v>
      </c>
      <c r="E69" s="28">
        <f>E84*E19</f>
        <v>1800</v>
      </c>
      <c r="F69" s="28">
        <f>F84*F19</f>
        <v>1700.0000000000002</v>
      </c>
      <c r="G69" s="28">
        <f>G84*G19</f>
        <v>1600</v>
      </c>
      <c r="I69" s="67"/>
      <c r="J69" s="67"/>
    </row>
    <row r="70" spans="1:10" ht="13.8" thickBot="1" x14ac:dyDescent="0.3">
      <c r="A70" s="3" t="s">
        <v>10</v>
      </c>
      <c r="D70" s="31">
        <f>D68-D69</f>
        <v>1976</v>
      </c>
      <c r="E70" s="31">
        <f>E68-E69</f>
        <v>2088</v>
      </c>
      <c r="F70" s="31">
        <f>F68-F69</f>
        <v>476.99999999999977</v>
      </c>
      <c r="G70" s="31">
        <f>G68-G69</f>
        <v>831</v>
      </c>
      <c r="I70" s="67"/>
      <c r="J70" s="67"/>
    </row>
    <row r="71" spans="1:10" ht="13.8" thickTop="1" x14ac:dyDescent="0.25">
      <c r="D71" s="32"/>
      <c r="E71" s="32"/>
      <c r="I71" s="67"/>
      <c r="J71" s="67"/>
    </row>
    <row r="72" spans="1:10" x14ac:dyDescent="0.25">
      <c r="D72" s="32"/>
      <c r="E72" s="32"/>
      <c r="I72" s="67"/>
      <c r="J72" s="67"/>
    </row>
    <row r="73" spans="1:10" ht="13.8" thickBot="1" x14ac:dyDescent="0.3">
      <c r="A73" s="47" t="s">
        <v>94</v>
      </c>
      <c r="D73" s="7">
        <f>D$17</f>
        <v>2002</v>
      </c>
      <c r="E73" s="7">
        <f>E$17</f>
        <v>2001</v>
      </c>
      <c r="F73" s="7">
        <f>F$17</f>
        <v>2000</v>
      </c>
      <c r="G73" s="7">
        <f>G$17</f>
        <v>1999</v>
      </c>
      <c r="I73" s="59"/>
      <c r="J73" s="59"/>
    </row>
    <row r="74" spans="1:10" x14ac:dyDescent="0.25">
      <c r="A74" s="3" t="s">
        <v>48</v>
      </c>
      <c r="D74" s="28">
        <f>D33-(D39+D41)</f>
        <v>2666</v>
      </c>
      <c r="E74" s="28">
        <f>E33-(E39+E41)</f>
        <v>2641</v>
      </c>
      <c r="F74" s="28">
        <f>F33-(F39+F41)</f>
        <v>2115</v>
      </c>
      <c r="G74" s="28">
        <f>G33-(G39+G41)</f>
        <v>1997</v>
      </c>
    </row>
    <row r="75" spans="1:10" x14ac:dyDescent="0.25">
      <c r="A75" s="3" t="s">
        <v>49</v>
      </c>
      <c r="D75" s="33">
        <f>D74+D34</f>
        <v>8577</v>
      </c>
      <c r="E75" s="33">
        <f>E74+E34</f>
        <v>7094</v>
      </c>
      <c r="F75" s="33">
        <f>F74+F34</f>
        <v>6283</v>
      </c>
      <c r="G75" s="33">
        <f>G74+G34</f>
        <v>6264</v>
      </c>
    </row>
    <row r="76" spans="1:10" x14ac:dyDescent="0.25">
      <c r="A76" s="3" t="s">
        <v>50</v>
      </c>
      <c r="D76" s="33">
        <f>D61*(1-D20)</f>
        <v>5458</v>
      </c>
      <c r="E76" s="33">
        <f>E61*(1-E20)</f>
        <v>5352</v>
      </c>
      <c r="F76" s="33">
        <f>F61*(1-F20)</f>
        <v>3691</v>
      </c>
      <c r="G76" s="33">
        <f>G61*(1-G20)</f>
        <v>3982</v>
      </c>
    </row>
    <row r="77" spans="1:10" x14ac:dyDescent="0.25">
      <c r="A77" s="3" t="s">
        <v>68</v>
      </c>
      <c r="D77" s="33">
        <f>D68+D60</f>
        <v>4782</v>
      </c>
      <c r="E77" s="33">
        <f>E68+E60</f>
        <v>4691</v>
      </c>
      <c r="F77" s="33">
        <f>F68+F60</f>
        <v>2950</v>
      </c>
      <c r="G77" s="33">
        <f>G68+G60</f>
        <v>3223</v>
      </c>
    </row>
    <row r="78" spans="1:10" x14ac:dyDescent="0.25">
      <c r="A78" s="3" t="s">
        <v>52</v>
      </c>
      <c r="D78" s="33">
        <f>D76+D60</f>
        <v>6264</v>
      </c>
      <c r="E78" s="33">
        <f>E76+E60</f>
        <v>6155</v>
      </c>
      <c r="F78" s="33">
        <f>F76+F60</f>
        <v>4464</v>
      </c>
      <c r="G78" s="33">
        <f>G76+G60</f>
        <v>4774</v>
      </c>
    </row>
    <row r="79" spans="1:10" x14ac:dyDescent="0.25">
      <c r="A79" s="3" t="s">
        <v>51</v>
      </c>
      <c r="D79" s="33">
        <f>D76-(D75-E75)</f>
        <v>3975</v>
      </c>
      <c r="E79" s="33">
        <f>E76-(E75-F75)</f>
        <v>4541</v>
      </c>
      <c r="F79" s="33">
        <f>F76-(F75-G75)</f>
        <v>3672</v>
      </c>
      <c r="G79" s="33">
        <f>G76-(G75-H75)</f>
        <v>-2282</v>
      </c>
    </row>
    <row r="80" spans="1:10" x14ac:dyDescent="0.25">
      <c r="B80" s="3"/>
    </row>
    <row r="81" spans="1:9" x14ac:dyDescent="0.25">
      <c r="B81" s="3"/>
    </row>
    <row r="82" spans="1:9" ht="13.8" thickBot="1" x14ac:dyDescent="0.3">
      <c r="A82" s="47" t="s">
        <v>71</v>
      </c>
      <c r="B82" s="34"/>
      <c r="C82" s="34"/>
      <c r="D82" s="7">
        <f>D$17</f>
        <v>2002</v>
      </c>
      <c r="E82" s="7">
        <f>E$17</f>
        <v>2001</v>
      </c>
      <c r="F82" s="7">
        <f>F$17</f>
        <v>2000</v>
      </c>
      <c r="G82" s="7">
        <f>G$17</f>
        <v>1999</v>
      </c>
    </row>
    <row r="83" spans="1:9" x14ac:dyDescent="0.25">
      <c r="A83" s="3" t="s">
        <v>11</v>
      </c>
      <c r="B83" s="34"/>
      <c r="C83" s="34"/>
      <c r="D83" s="22">
        <f>D68/D19</f>
        <v>1.5904</v>
      </c>
      <c r="E83" s="22">
        <f>E68/E19</f>
        <v>1.5551999999999999</v>
      </c>
      <c r="F83" s="22">
        <f>F68/F19</f>
        <v>0.87080000000000002</v>
      </c>
      <c r="G83" s="22">
        <f>G68/G19</f>
        <v>0.97240000000000004</v>
      </c>
    </row>
    <row r="84" spans="1:9" x14ac:dyDescent="0.25">
      <c r="A84" s="3" t="s">
        <v>12</v>
      </c>
      <c r="B84" s="34"/>
      <c r="C84" s="34"/>
      <c r="D84" s="22">
        <v>0.8</v>
      </c>
      <c r="E84" s="22">
        <v>0.72</v>
      </c>
      <c r="F84" s="3">
        <v>0.68</v>
      </c>
      <c r="G84" s="3">
        <v>0.64</v>
      </c>
    </row>
    <row r="85" spans="1:9" x14ac:dyDescent="0.25">
      <c r="A85" s="3" t="s">
        <v>13</v>
      </c>
      <c r="B85" s="34"/>
      <c r="C85" s="34"/>
      <c r="D85" s="22">
        <f>D50/D19</f>
        <v>4.72</v>
      </c>
      <c r="E85" s="22">
        <f>E50/E19</f>
        <v>4.5464000000000002</v>
      </c>
      <c r="F85" s="22">
        <f>F50/F19</f>
        <v>3.7263999999999999</v>
      </c>
      <c r="G85" s="22">
        <f>G50/G19</f>
        <v>3.8052000000000001</v>
      </c>
    </row>
    <row r="86" spans="1:9" x14ac:dyDescent="0.25">
      <c r="A86" s="3" t="s">
        <v>60</v>
      </c>
      <c r="B86" s="3"/>
      <c r="D86" s="35">
        <f>D77/D19</f>
        <v>1.9128000000000001</v>
      </c>
      <c r="E86" s="35">
        <f>E77/E19</f>
        <v>1.8764000000000001</v>
      </c>
      <c r="F86" s="35">
        <f>F77/F19</f>
        <v>1.18</v>
      </c>
      <c r="G86" s="35">
        <f>G77/G19</f>
        <v>1.2891999999999999</v>
      </c>
    </row>
    <row r="87" spans="1:9" x14ac:dyDescent="0.25">
      <c r="A87" s="3" t="s">
        <v>67</v>
      </c>
      <c r="B87" s="3"/>
      <c r="D87" s="36">
        <f>D79/D19</f>
        <v>1.59</v>
      </c>
      <c r="E87" s="36">
        <f>E79/E19</f>
        <v>1.8164</v>
      </c>
      <c r="F87" s="36">
        <f>F79/F19</f>
        <v>1.4688000000000001</v>
      </c>
      <c r="G87" s="36">
        <f>G79/G19</f>
        <v>-0.91279999999999994</v>
      </c>
    </row>
    <row r="88" spans="1:9" x14ac:dyDescent="0.25">
      <c r="B88" s="3"/>
    </row>
    <row r="89" spans="1:9" x14ac:dyDescent="0.25">
      <c r="B89" s="3"/>
    </row>
    <row r="90" spans="1:9" x14ac:dyDescent="0.25">
      <c r="A90" s="39" t="s">
        <v>83</v>
      </c>
      <c r="B90" s="3"/>
    </row>
    <row r="91" spans="1:9" x14ac:dyDescent="0.25">
      <c r="B91" s="3"/>
    </row>
    <row r="92" spans="1:9" x14ac:dyDescent="0.25">
      <c r="A92" s="47" t="s">
        <v>72</v>
      </c>
      <c r="I92" s="8" t="s">
        <v>46</v>
      </c>
    </row>
    <row r="93" spans="1:9" ht="13.8" thickBot="1" x14ac:dyDescent="0.3">
      <c r="B93" s="3"/>
      <c r="C93" s="7"/>
      <c r="D93" s="7"/>
      <c r="E93" s="7"/>
      <c r="F93" s="7"/>
      <c r="G93" s="7"/>
      <c r="I93" s="9" t="s">
        <v>47</v>
      </c>
    </row>
    <row r="94" spans="1:9" ht="13.8" x14ac:dyDescent="0.3">
      <c r="A94" s="6" t="s">
        <v>32</v>
      </c>
      <c r="C94" s="10"/>
      <c r="I94" s="1"/>
    </row>
    <row r="95" spans="1:9" x14ac:dyDescent="0.25">
      <c r="A95" s="3" t="s">
        <v>57</v>
      </c>
      <c r="B95" s="3"/>
      <c r="D95" s="57">
        <f>D33/D42</f>
        <v>1.0014984334559325</v>
      </c>
      <c r="E95" s="57">
        <f>E33/E42</f>
        <v>0.85075335152449871</v>
      </c>
      <c r="F95" s="57">
        <f>F33/F42</f>
        <v>0.71022422486857628</v>
      </c>
      <c r="G95" s="57">
        <f>G33/G42</f>
        <v>0.65746753246753242</v>
      </c>
      <c r="I95" s="58">
        <v>1</v>
      </c>
    </row>
    <row r="96" spans="1:9" ht="13.8" x14ac:dyDescent="0.3">
      <c r="A96" s="6" t="s">
        <v>33</v>
      </c>
      <c r="D96" s="57"/>
      <c r="E96" s="57"/>
      <c r="F96" s="57"/>
      <c r="G96" s="57"/>
      <c r="I96" s="58"/>
    </row>
    <row r="97" spans="1:9" x14ac:dyDescent="0.25">
      <c r="A97" s="3" t="s">
        <v>34</v>
      </c>
      <c r="D97" s="57">
        <f>D56/D31</f>
        <v>15.119010819165378</v>
      </c>
      <c r="E97" s="57">
        <f>E56/E31</f>
        <v>19.044549763033174</v>
      </c>
      <c r="F97" s="57">
        <f>F56/F31</f>
        <v>19.191369606003754</v>
      </c>
      <c r="G97" s="57">
        <f>G56/G31</f>
        <v>18.406133828996282</v>
      </c>
      <c r="I97" s="58">
        <v>7.6</v>
      </c>
    </row>
    <row r="98" spans="1:9" x14ac:dyDescent="0.25">
      <c r="A98" s="3" t="s">
        <v>73</v>
      </c>
      <c r="B98" s="3"/>
      <c r="D98" s="57">
        <f>D30/(D56/365)</f>
        <v>39.123134328358205</v>
      </c>
      <c r="E98" s="57">
        <f>E30/(E56/365)</f>
        <v>34.189229544097152</v>
      </c>
      <c r="F98" s="57">
        <f>F30/(F56/365)</f>
        <v>31.347394662234823</v>
      </c>
      <c r="G98" s="57">
        <f>G30/(G56/365)</f>
        <v>33.136581671295126</v>
      </c>
      <c r="I98" s="58">
        <v>40.5</v>
      </c>
    </row>
    <row r="99" spans="1:9" x14ac:dyDescent="0.25">
      <c r="A99" s="3" t="s">
        <v>35</v>
      </c>
      <c r="D99" s="57">
        <f>D56/D34</f>
        <v>3.3097614616816107</v>
      </c>
      <c r="E99" s="57">
        <f>E56/E34</f>
        <v>4.5120143723332582</v>
      </c>
      <c r="F99" s="57">
        <f>F56/F34</f>
        <v>4.9083493282149711</v>
      </c>
      <c r="G99" s="57">
        <f>G56/G34</f>
        <v>4.6414342629482075</v>
      </c>
      <c r="I99" s="58"/>
    </row>
    <row r="100" spans="1:9" x14ac:dyDescent="0.25">
      <c r="A100" s="3" t="s">
        <v>36</v>
      </c>
      <c r="D100" s="57">
        <f>D56/D36</f>
        <v>0.79849802048895968</v>
      </c>
      <c r="E100" s="57">
        <f>E56/E36</f>
        <v>0.89628407012535127</v>
      </c>
      <c r="F100" s="57">
        <f>F56/F36</f>
        <v>0.98195257751751941</v>
      </c>
      <c r="G100" s="57">
        <f>G56/G36</f>
        <v>0.9159228599176803</v>
      </c>
      <c r="I100" s="58">
        <v>0.9</v>
      </c>
    </row>
    <row r="101" spans="1:9" ht="13.8" x14ac:dyDescent="0.3">
      <c r="A101" s="6" t="s">
        <v>37</v>
      </c>
      <c r="D101" s="37"/>
      <c r="E101" s="37"/>
      <c r="F101" s="37"/>
      <c r="G101" s="37"/>
      <c r="I101" s="1"/>
    </row>
    <row r="102" spans="1:9" x14ac:dyDescent="0.25">
      <c r="A102" s="3" t="s">
        <v>56</v>
      </c>
      <c r="D102" s="61">
        <f>D46/D36</f>
        <v>0.51838700461205667</v>
      </c>
      <c r="E102" s="61">
        <f>E46/E36</f>
        <v>0.49297408216978184</v>
      </c>
      <c r="F102" s="61">
        <f>F46/F36</f>
        <v>0.55284630891811459</v>
      </c>
      <c r="G102" s="61">
        <f>G46/G36</f>
        <v>0.56005179669796046</v>
      </c>
      <c r="I102" s="60"/>
    </row>
    <row r="103" spans="1:9" x14ac:dyDescent="0.25">
      <c r="A103" s="3" t="s">
        <v>38</v>
      </c>
      <c r="D103" s="57">
        <f>D61/D63</f>
        <v>27.427135678391959</v>
      </c>
      <c r="E103" s="57">
        <f>E61/E63</f>
        <v>18.519031141868513</v>
      </c>
      <c r="F103" s="57">
        <f>F61/F63</f>
        <v>8.2572706935123037</v>
      </c>
      <c r="G103" s="57">
        <f>G61/G63</f>
        <v>11.816023738872403</v>
      </c>
      <c r="I103" s="58">
        <v>8.6</v>
      </c>
    </row>
    <row r="104" spans="1:9" x14ac:dyDescent="0.25">
      <c r="A104" s="3" t="s">
        <v>62</v>
      </c>
      <c r="D104" s="57">
        <f>(D59+D22)/(D63+D22+D23)</f>
        <v>31.477386934673365</v>
      </c>
      <c r="E104" s="57">
        <f>(E59+E22)/(E63+E22+E23)</f>
        <v>21.297577854671282</v>
      </c>
      <c r="F104" s="57">
        <f>(F59+F22)/(F63+F22+F23)</f>
        <v>9.9865771812080535</v>
      </c>
      <c r="G104" s="57">
        <f>(G59+G22)/(G63+G22+G23)</f>
        <v>14.166172106824925</v>
      </c>
      <c r="I104" s="58"/>
    </row>
    <row r="105" spans="1:9" ht="13.8" x14ac:dyDescent="0.3">
      <c r="A105" s="6" t="s">
        <v>63</v>
      </c>
      <c r="D105" s="37"/>
      <c r="E105" s="37"/>
      <c r="F105" s="37"/>
      <c r="G105" s="37"/>
      <c r="I105" s="1"/>
    </row>
    <row r="106" spans="1:9" x14ac:dyDescent="0.25">
      <c r="A106" s="3" t="s">
        <v>39</v>
      </c>
      <c r="D106" s="61">
        <f>D68/D56</f>
        <v>0.20323042322633408</v>
      </c>
      <c r="E106" s="61">
        <f>E68/E56</f>
        <v>0.19350985466852477</v>
      </c>
      <c r="F106" s="61">
        <f>F68/F56</f>
        <v>0.10641313911428292</v>
      </c>
      <c r="G106" s="61">
        <f>G68/G56</f>
        <v>0.12274678111587983</v>
      </c>
      <c r="I106" s="60">
        <v>0.10299999999999999</v>
      </c>
    </row>
    <row r="107" spans="1:9" x14ac:dyDescent="0.25">
      <c r="A107" s="3" t="s">
        <v>40</v>
      </c>
      <c r="D107" s="61">
        <f>D61/D36</f>
        <v>0.22276641769723685</v>
      </c>
      <c r="E107" s="61">
        <f>E61/E36</f>
        <v>0.23874737922112682</v>
      </c>
      <c r="F107" s="61">
        <f>F61/F36</f>
        <v>0.17716233080541421</v>
      </c>
      <c r="G107" s="61">
        <f>G61/G36</f>
        <v>0.18415576007029552</v>
      </c>
      <c r="I107" s="60">
        <v>0.14699999999999999</v>
      </c>
    </row>
    <row r="108" spans="1:9" x14ac:dyDescent="0.25">
      <c r="A108" s="3" t="s">
        <v>41</v>
      </c>
      <c r="D108" s="61">
        <f>D68/D36</f>
        <v>0.16227909064936125</v>
      </c>
      <c r="E108" s="61">
        <f>E68/E36</f>
        <v>0.1734398001516706</v>
      </c>
      <c r="F108" s="61">
        <f>F68/F36</f>
        <v>0.10449265623500048</v>
      </c>
      <c r="G108" s="61">
        <f>G68/G36</f>
        <v>0.11242658280534616</v>
      </c>
      <c r="I108" s="60">
        <v>8.5000000000000006E-2</v>
      </c>
    </row>
    <row r="109" spans="1:9" x14ac:dyDescent="0.25">
      <c r="A109" s="3" t="s">
        <v>42</v>
      </c>
      <c r="D109" s="61">
        <f>D68/D50</f>
        <v>0.3369491525423729</v>
      </c>
      <c r="E109" s="61">
        <f>E68/E50</f>
        <v>0.34207284884743971</v>
      </c>
      <c r="F109" s="61">
        <f>F68/F50</f>
        <v>0.23368398454272221</v>
      </c>
      <c r="G109" s="61">
        <f>G68/G50</f>
        <v>0.2555450436245138</v>
      </c>
      <c r="I109" s="60">
        <v>0.24199999999999999</v>
      </c>
    </row>
    <row r="110" spans="1:9" ht="13.8" x14ac:dyDescent="0.3">
      <c r="A110" s="6" t="s">
        <v>43</v>
      </c>
      <c r="D110" s="37"/>
      <c r="E110" s="37"/>
      <c r="F110" s="37"/>
      <c r="G110" s="37"/>
      <c r="I110" s="1"/>
    </row>
    <row r="111" spans="1:9" x14ac:dyDescent="0.25">
      <c r="A111" s="3" t="s">
        <v>58</v>
      </c>
      <c r="D111" s="57">
        <f>D18/D83</f>
        <v>0</v>
      </c>
      <c r="E111" s="57">
        <f>E18/E83</f>
        <v>0</v>
      </c>
      <c r="F111" s="57">
        <f>F18/F83</f>
        <v>0</v>
      </c>
      <c r="G111" s="57">
        <f>G18/G83</f>
        <v>0</v>
      </c>
      <c r="I111" s="58"/>
    </row>
    <row r="112" spans="1:9" x14ac:dyDescent="0.25">
      <c r="A112" s="3" t="s">
        <v>61</v>
      </c>
      <c r="D112" s="57">
        <f>D18/D86</f>
        <v>0</v>
      </c>
      <c r="E112" s="57">
        <f>E18/E86</f>
        <v>0</v>
      </c>
      <c r="F112" s="57">
        <f>F18/F86</f>
        <v>0</v>
      </c>
      <c r="G112" s="57">
        <f>G18/G86</f>
        <v>0</v>
      </c>
      <c r="I112" s="58"/>
    </row>
    <row r="113" spans="1:9" x14ac:dyDescent="0.25">
      <c r="A113" s="3" t="s">
        <v>59</v>
      </c>
      <c r="D113" s="57">
        <f>D18/D85</f>
        <v>0</v>
      </c>
      <c r="E113" s="57">
        <f>E18/E85</f>
        <v>0</v>
      </c>
      <c r="F113" s="57">
        <f>F18/F85</f>
        <v>0</v>
      </c>
      <c r="G113" s="57">
        <f>G18/G85</f>
        <v>0</v>
      </c>
      <c r="I113" s="58"/>
    </row>
    <row r="116" spans="1:9" x14ac:dyDescent="0.25">
      <c r="A116" s="2" t="s">
        <v>74</v>
      </c>
    </row>
    <row r="118" spans="1:9" x14ac:dyDescent="0.25">
      <c r="A118" s="39" t="s">
        <v>95</v>
      </c>
    </row>
    <row r="119" spans="1:9" x14ac:dyDescent="0.25">
      <c r="A119" s="39" t="s">
        <v>96</v>
      </c>
      <c r="I119" s="57"/>
    </row>
    <row r="120" spans="1:9" x14ac:dyDescent="0.25">
      <c r="A120" s="39" t="s">
        <v>97</v>
      </c>
      <c r="I120" s="57"/>
    </row>
    <row r="121" spans="1:9" x14ac:dyDescent="0.25">
      <c r="A121" s="39" t="s">
        <v>98</v>
      </c>
      <c r="I121" s="57"/>
    </row>
    <row r="122" spans="1:9" x14ac:dyDescent="0.25">
      <c r="I122" s="57"/>
    </row>
    <row r="123" spans="1:9" x14ac:dyDescent="0.25">
      <c r="A123" s="39" t="s">
        <v>77</v>
      </c>
      <c r="I123" s="57"/>
    </row>
    <row r="124" spans="1:9" x14ac:dyDescent="0.25">
      <c r="A124" s="39" t="s">
        <v>99</v>
      </c>
      <c r="I124" s="57"/>
    </row>
    <row r="125" spans="1:9" x14ac:dyDescent="0.25">
      <c r="A125" s="39" t="s">
        <v>100</v>
      </c>
      <c r="I125" s="37"/>
    </row>
    <row r="126" spans="1:9" ht="13.8" thickBot="1" x14ac:dyDescent="0.3">
      <c r="I126" s="61"/>
    </row>
    <row r="127" spans="1:9" ht="13.8" thickBot="1" x14ac:dyDescent="0.3">
      <c r="A127" s="38"/>
      <c r="B127" s="68" t="s">
        <v>76</v>
      </c>
      <c r="C127" s="69"/>
      <c r="I127" s="57"/>
    </row>
    <row r="128" spans="1:9" ht="13.8" thickBot="1" x14ac:dyDescent="0.3">
      <c r="A128" s="48" t="s">
        <v>75</v>
      </c>
      <c r="B128" s="55" t="s">
        <v>79</v>
      </c>
      <c r="C128" s="56" t="s">
        <v>46</v>
      </c>
      <c r="I128" s="57"/>
    </row>
    <row r="129" spans="1:9" x14ac:dyDescent="0.25">
      <c r="A129" s="49">
        <v>2001</v>
      </c>
      <c r="B129" s="50">
        <f>D160</f>
        <v>0.19350985466852477</v>
      </c>
      <c r="C129" s="51">
        <f>C161</f>
        <v>9.2699999999999991E-2</v>
      </c>
      <c r="I129" s="37"/>
    </row>
    <row r="130" spans="1:9" ht="13.8" thickBot="1" x14ac:dyDescent="0.3">
      <c r="A130" s="52">
        <v>2002</v>
      </c>
      <c r="B130" s="53">
        <f>C159</f>
        <v>0.33694915254237295</v>
      </c>
      <c r="C130" s="54">
        <f>C161</f>
        <v>9.2699999999999991E-2</v>
      </c>
      <c r="I130" s="61"/>
    </row>
    <row r="131" spans="1:9" x14ac:dyDescent="0.25">
      <c r="I131" s="61"/>
    </row>
    <row r="132" spans="1:9" x14ac:dyDescent="0.25">
      <c r="A132" s="39" t="s">
        <v>104</v>
      </c>
      <c r="I132" s="61"/>
    </row>
    <row r="133" spans="1:9" x14ac:dyDescent="0.25">
      <c r="A133" s="39" t="s">
        <v>105</v>
      </c>
      <c r="D133" s="62"/>
      <c r="E133" s="62"/>
      <c r="I133" s="61"/>
    </row>
    <row r="134" spans="1:9" x14ac:dyDescent="0.25">
      <c r="A134" s="39" t="s">
        <v>106</v>
      </c>
      <c r="I134" s="37"/>
    </row>
    <row r="135" spans="1:9" x14ac:dyDescent="0.25">
      <c r="A135" s="39"/>
      <c r="I135" s="57"/>
    </row>
    <row r="136" spans="1:9" x14ac:dyDescent="0.25">
      <c r="I136" s="57"/>
    </row>
    <row r="137" spans="1:9" x14ac:dyDescent="0.25">
      <c r="I137" s="57"/>
    </row>
    <row r="153" spans="1:6" x14ac:dyDescent="0.25">
      <c r="A153" s="2" t="s">
        <v>109</v>
      </c>
      <c r="B153" s="3"/>
    </row>
    <row r="154" spans="1:6" x14ac:dyDescent="0.25">
      <c r="B154" s="3"/>
    </row>
    <row r="155" spans="1:6" x14ac:dyDescent="0.25">
      <c r="A155" s="39" t="s">
        <v>108</v>
      </c>
      <c r="B155" s="3"/>
    </row>
    <row r="156" spans="1:6" x14ac:dyDescent="0.25">
      <c r="A156" s="39" t="s">
        <v>111</v>
      </c>
      <c r="B156" s="3"/>
    </row>
    <row r="157" spans="1:6" x14ac:dyDescent="0.25">
      <c r="B157" s="3"/>
    </row>
    <row r="158" spans="1:6" ht="13.8" x14ac:dyDescent="0.3">
      <c r="C158" s="5" t="s">
        <v>64</v>
      </c>
      <c r="D158" s="3" t="s">
        <v>86</v>
      </c>
      <c r="E158" s="3" t="s">
        <v>85</v>
      </c>
      <c r="F158" s="21" t="s">
        <v>78</v>
      </c>
    </row>
    <row r="159" spans="1:6" x14ac:dyDescent="0.25">
      <c r="A159" s="4" t="s">
        <v>107</v>
      </c>
      <c r="C159" s="11">
        <f>D159*E159*F159</f>
        <v>0.33694915254237295</v>
      </c>
      <c r="D159" s="11">
        <f>D106</f>
        <v>0.20323042322633408</v>
      </c>
      <c r="E159" s="12">
        <f>D100</f>
        <v>0.79849802048895968</v>
      </c>
      <c r="F159" s="12">
        <f>D36/D50</f>
        <v>2.07635593220339</v>
      </c>
    </row>
    <row r="160" spans="1:6" x14ac:dyDescent="0.25">
      <c r="A160" s="4" t="s">
        <v>80</v>
      </c>
      <c r="C160" s="11">
        <f>D160*E160*F160</f>
        <v>0.34207284884743971</v>
      </c>
      <c r="D160" s="11">
        <f>E106</f>
        <v>0.19350985466852477</v>
      </c>
      <c r="E160" s="12">
        <f>E100</f>
        <v>0.89628407012535127</v>
      </c>
      <c r="F160" s="12">
        <f>E36/E50</f>
        <v>1.9722857645609713</v>
      </c>
    </row>
    <row r="161" spans="1:6" x14ac:dyDescent="0.25">
      <c r="A161" s="1" t="s">
        <v>44</v>
      </c>
      <c r="C161" s="13">
        <f>D161*E161*F161</f>
        <v>9.2699999999999991E-2</v>
      </c>
      <c r="D161" s="13">
        <f>I106</f>
        <v>0.10299999999999999</v>
      </c>
      <c r="E161" s="14">
        <f>I100</f>
        <v>0.9</v>
      </c>
      <c r="F161" s="14">
        <f>1/(1-I102)</f>
        <v>1</v>
      </c>
    </row>
    <row r="163" spans="1:6" x14ac:dyDescent="0.25">
      <c r="A163" s="39" t="s">
        <v>101</v>
      </c>
    </row>
    <row r="164" spans="1:6" x14ac:dyDescent="0.25">
      <c r="A164" s="39" t="s">
        <v>102</v>
      </c>
    </row>
    <row r="165" spans="1:6" x14ac:dyDescent="0.25">
      <c r="A165" s="39" t="s">
        <v>84</v>
      </c>
    </row>
  </sheetData>
  <mergeCells count="3">
    <mergeCell ref="B127:C127"/>
    <mergeCell ref="A3:F3"/>
    <mergeCell ref="C1:D1"/>
  </mergeCells>
  <phoneticPr fontId="0" type="noConversion"/>
  <printOptions headings="1" gridLines="1"/>
  <pageMargins left="0.6" right="0.6" top="1" bottom="0.75" header="0.5" footer="0.5"/>
  <pageSetup scale="73" fitToHeight="2" orientation="portrait" horizontalDpi="300" verticalDpi="300" r:id="rId1"/>
  <headerFooter alignWithMargins="0"/>
  <rowBreaks count="2" manualBreakCount="2">
    <brk id="52" max="8" man="1"/>
    <brk id="114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ffm03model</vt:lpstr>
      <vt:lpstr>ffm03model!Print_Area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Buzzard</dc:creator>
  <cp:lastModifiedBy>Aniket Gupta</cp:lastModifiedBy>
  <cp:lastPrinted>2003-10-13T16:29:49Z</cp:lastPrinted>
  <dcterms:created xsi:type="dcterms:W3CDTF">1999-05-21T04:40:53Z</dcterms:created>
  <dcterms:modified xsi:type="dcterms:W3CDTF">2024-02-03T22:14:58Z</dcterms:modified>
</cp:coreProperties>
</file>