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CF06D3A-D51C-4C2F-9A00-54065148733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6" i="1"/>
  <c r="D17" i="1"/>
  <c r="D18" i="1"/>
  <c r="M18" i="1"/>
  <c r="N18" i="1"/>
  <c r="D19" i="1"/>
  <c r="D20" i="1"/>
  <c r="D21" i="1"/>
  <c r="D22" i="1"/>
  <c r="D23" i="1"/>
  <c r="D24" i="1"/>
  <c r="D25" i="1"/>
  <c r="D26" i="1"/>
  <c r="D27" i="1"/>
  <c r="D28" i="1"/>
  <c r="D30" i="1"/>
</calcChain>
</file>

<file path=xl/sharedStrings.xml><?xml version="1.0" encoding="utf-8"?>
<sst xmlns="http://schemas.openxmlformats.org/spreadsheetml/2006/main" count="66" uniqueCount="29">
  <si>
    <t>Annual Growth Rate 
(%)</t>
    <phoneticPr fontId="1" type="noConversion"/>
  </si>
  <si>
    <t>Interbank Call Loans</t>
    <phoneticPr fontId="1" type="noConversion"/>
  </si>
  <si>
    <t>NT$/US</t>
    <phoneticPr fontId="1" type="noConversion"/>
  </si>
  <si>
    <t>NT$/Yen</t>
    <phoneticPr fontId="1" type="noConversion"/>
  </si>
  <si>
    <t>L-1  Principal Financial Indicators</t>
    <phoneticPr fontId="1" type="noConversion"/>
  </si>
  <si>
    <r>
      <t>Unit</t>
    </r>
    <r>
      <rPr>
        <sz val="7.5"/>
        <rFont val="新細明體"/>
        <family val="1"/>
        <charset val="136"/>
      </rPr>
      <t>：</t>
    </r>
    <r>
      <rPr>
        <sz val="7.5"/>
        <rFont val="Times New Roman"/>
        <family val="1"/>
      </rPr>
      <t>100 Millions NT$</t>
    </r>
    <phoneticPr fontId="1" type="noConversion"/>
  </si>
  <si>
    <t>End 
of 
Period</t>
    <phoneticPr fontId="1" type="noConversion"/>
  </si>
  <si>
    <t>Liquid Liabilities</t>
    <phoneticPr fontId="1" type="noConversion"/>
  </si>
  <si>
    <t>Reserve Money</t>
    <phoneticPr fontId="1" type="noConversion"/>
  </si>
  <si>
    <t>Rediscount Rate (Percent per Annum)</t>
    <phoneticPr fontId="1" type="noConversion"/>
  </si>
  <si>
    <t>Bank-Customer 
Selling Rate</t>
    <phoneticPr fontId="1" type="noConversion"/>
  </si>
  <si>
    <t>p</t>
    <phoneticPr fontId="1" type="noConversion"/>
  </si>
  <si>
    <r>
      <t>Notes</t>
    </r>
    <r>
      <rPr>
        <sz val="7"/>
        <rFont val="細明體"/>
        <family val="3"/>
        <charset val="136"/>
      </rPr>
      <t>：</t>
    </r>
    <phoneticPr fontId="1" type="noConversion"/>
  </si>
  <si>
    <t>r</t>
    <phoneticPr fontId="1" type="noConversion"/>
  </si>
  <si>
    <r>
      <t xml:space="preserve"> *M</t>
    </r>
    <r>
      <rPr>
        <vertAlign val="subscript"/>
        <sz val="8"/>
        <rFont val="Times New Roman"/>
        <family val="1"/>
      </rPr>
      <t>1B</t>
    </r>
    <phoneticPr fontId="1" type="noConversion"/>
  </si>
  <si>
    <t>**Deposits</t>
    <phoneticPr fontId="1" type="noConversion"/>
  </si>
  <si>
    <t>**Loans &amp; Invest-ments</t>
    <phoneticPr fontId="1" type="noConversion"/>
  </si>
  <si>
    <t xml:space="preserve">*** Debits to Checking Accounts </t>
    <phoneticPr fontId="1" type="noConversion"/>
  </si>
  <si>
    <r>
      <t>****
Commercial</t>
    </r>
    <r>
      <rPr>
        <sz val="8"/>
        <rFont val="Times New Roman"/>
        <family val="1"/>
      </rPr>
      <t xml:space="preserve"> paper</t>
    </r>
    <phoneticPr fontId="1" type="noConversion"/>
  </si>
  <si>
    <t>***Money Market Rate(% Per Annum)</t>
    <phoneticPr fontId="1" type="noConversion"/>
  </si>
  <si>
    <t>*Including postal savings system. *Includes monetary institutions and Chunghwa Post Co..***Refers to year(month) data.  ****Data for 91-180 days in secondary market.</t>
    <phoneticPr fontId="1" type="noConversion"/>
  </si>
  <si>
    <t>r</t>
    <phoneticPr fontId="1" type="noConversion"/>
  </si>
  <si>
    <t xml:space="preserve"> </t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</si>
  <si>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</si>
  <si>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</si>
  <si>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</si>
  <si>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</si>
  <si>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 xml:space="preserve"> </t>
    <phoneticPr fontId="1" type="noConversion"/>
  </si>
  <si>
    <t>Monthly Bulletin of Statistics, March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</si>
</sst>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76" formatCode="&quot;&quot;\ #\ ##0_-;&quot;&quot;\ \-#\ ##0_-"/>
    <numFmt numFmtId="177" formatCode="&quot;&quot;\ #,##0.0_-;&quot;&quot;\ \-#,##0.0_-"/>
    <numFmt numFmtId="178" formatCode="&quot;&quot;\ #,##0.00_-;&quot;&quot;\ \-#,##0.00_-"/>
    <numFmt numFmtId="179" formatCode="&quot;&quot;\ #\ ##0_-;&quot;&quot;\ \-#\ ##0_-"/>
    <numFmt numFmtId="180" formatCode="&quot;&quot;\ #,##0.0_-;&quot;&quot;\ \-#,##0.0_-"/>
    <numFmt numFmtId="181" formatCode="&quot;&quot;\ #,##0.00_-;&quot;&quot;\ \-#,##0.00_-"/>
    <numFmt numFmtId="183" formatCode="#\ ##0.0_-;\-#\ ##0.0_-;_-0.0_-;_-@_ "/>
    <numFmt numFmtId="184" formatCode="#\ ##0.00_-;\-#\ ##0.00_-;_-0.00_-;_-@_ "/>
    <numFmt numFmtId="185" formatCode="&quot;&quot;\ #\ ##0_-;&quot;&quot;\ \-#\ ##0_-"/>
    <numFmt numFmtId="186" formatCode="&quot;&quot;\ #,##0.0_-;&quot;&quot;\ \-#,##0.0_-"/>
    <numFmt numFmtId="187" formatCode="&quot;&quot;\ #,##0.00_-;&quot;&quot;\ \-#,##0.00_-"/>
    <numFmt numFmtId="188" formatCode="&quot;&quot;\ #\ ##0_-;&quot;&quot;\ \-#\ ##0_-"/>
    <numFmt numFmtId="189" formatCode="&quot;&quot;\ #,##0.0_-;&quot;&quot;\ \-#,##0.0_-"/>
    <numFmt numFmtId="190" formatCode="&quot;&quot;\ #,##0.00_-;&quot;&quot;\ \-#,##0.00_-"/>
    <numFmt numFmtId="191" formatCode="#\ ##0.000_-;\-#\ ##0.000_-;_-0.000_-;_-@_ "/>
    <numFmt numFmtId="192" formatCode="#\ ##0.0000_-;\-#\ ##0.0000_-;_-0.0000_-;_-@_ "/>
    <numFmt numFmtId="193" formatCode="#\ ###\ ##0_-;\-#\ ###\ ##0_-;_-0_-;_-@_ "/>
    <numFmt numFmtId="194" formatCode="#\ ###\ ##0_-;\-#\ ##0_-;_-0_-;_-@_ "/>
    <numFmt numFmtId="195" formatCode="#\ ###\ ##0;\-#\ ###\ ##0;_-0\-;_-@\ "/>
  </numFmts>
  <fonts count="11" x14ac:knownFonts="1">
    <font>
      <sz val="12"/>
      <name val="新細明體"/>
      <charset val="136"/>
    </font>
    <font>
      <sz val="9"/>
      <name val="細明體"/>
      <family val="3"/>
      <charset val="136"/>
    </font>
    <font>
      <sz val="7"/>
      <name val="細明體"/>
      <family val="3"/>
      <charset val="136"/>
    </font>
    <font>
      <sz val="7.5"/>
      <name val="Century Schoolbook"/>
      <family val="1"/>
    </font>
    <font>
      <sz val="8"/>
      <name val="Times New Roman"/>
      <family val="1"/>
    </font>
    <font>
      <sz val="7.5"/>
      <name val="新細明體"/>
      <family val="1"/>
      <charset val="136"/>
    </font>
    <font>
      <sz val="7.5"/>
      <name val="Times New Roman"/>
      <family val="1"/>
    </font>
    <font>
      <vertAlign val="subscript"/>
      <sz val="8"/>
      <name val="Times New Roman"/>
      <family val="1"/>
    </font>
    <font>
      <sz val="7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93" fontId="3" fillId="0" borderId="0" applyFill="0" applyBorder="0" applyProtection="0">
      <alignment horizontal="right" vertical="center"/>
    </xf>
    <xf numFmtId="195" fontId="3" fillId="0" borderId="0" applyFill="0" applyBorder="0" applyProtection="0">
      <alignment horizontal="right" vertical="center"/>
    </xf>
    <xf numFmtId="176" fontId="3" fillId="0" borderId="0" applyFill="0" applyBorder="0" applyProtection="0">
      <alignment horizontal="right" vertical="center"/>
    </xf>
    <xf numFmtId="177" fontId="3" fillId="0" borderId="0" applyFill="0" applyBorder="0" applyProtection="0">
      <alignment horizontal="right" vertical="center"/>
    </xf>
    <xf numFmtId="178" fontId="3" fillId="0" borderId="0" applyFill="0" applyBorder="0" applyProtection="0">
      <alignment horizontal="right" vertical="center"/>
    </xf>
    <xf numFmtId="179" fontId="3" fillId="0" borderId="0" applyFill="0" applyBorder="0" applyProtection="0">
      <alignment vertical="center"/>
    </xf>
    <xf numFmtId="180" fontId="3" fillId="0" borderId="0" applyFill="0" applyBorder="0" applyProtection="0">
      <alignment vertical="center"/>
    </xf>
    <xf numFmtId="181" fontId="3" fillId="0" borderId="0" applyFill="0" applyBorder="0" applyProtection="0">
      <alignment vertical="center"/>
    </xf>
    <xf numFmtId="194" fontId="3" fillId="0" borderId="1" applyFill="0" applyBorder="0" applyProtection="0">
      <alignment horizontal="right" vertical="center"/>
    </xf>
    <xf numFmtId="183" fontId="3" fillId="0" borderId="0" applyFill="0" applyBorder="0" applyProtection="0">
      <alignment horizontal="right" vertical="center"/>
    </xf>
    <xf numFmtId="184" fontId="3" fillId="0" borderId="0" applyFill="0" applyBorder="0" applyProtection="0">
      <alignment horizontal="right" vertical="center"/>
    </xf>
    <xf numFmtId="185" fontId="3" fillId="0" borderId="0" applyFill="0" applyBorder="0" applyProtection="0">
      <alignment horizontal="right" vertical="center"/>
    </xf>
    <xf numFmtId="186" fontId="3" fillId="0" borderId="0" applyFill="0" applyBorder="0" applyProtection="0">
      <alignment vertical="center"/>
    </xf>
    <xf numFmtId="187" fontId="3" fillId="0" borderId="0" applyFill="0" applyBorder="0" applyProtection="0">
      <alignment vertical="center"/>
    </xf>
    <xf numFmtId="188" fontId="3" fillId="0" borderId="0" applyFill="0" applyBorder="0" applyProtection="0">
      <alignment vertical="center"/>
    </xf>
    <xf numFmtId="189" fontId="3" fillId="0" borderId="0" applyFill="0" applyBorder="0" applyProtection="0">
      <alignment vertical="center"/>
    </xf>
    <xf numFmtId="190" fontId="3" fillId="0" borderId="0" applyFill="0" applyBorder="0" applyProtection="0">
      <alignment vertical="center"/>
    </xf>
  </cellStyleXfs>
  <cellXfs count="41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95" fontId="6" fillId="0" borderId="0" xfId="2" applyFont="1" applyFill="1">
      <alignment horizontal="right" vertical="center"/>
    </xf>
    <xf numFmtId="184" fontId="6" fillId="0" borderId="0" xfId="11" applyFont="1" applyFill="1">
      <alignment horizontal="right" vertical="center"/>
    </xf>
    <xf numFmtId="194" fontId="6" fillId="0" borderId="0" xfId="9" applyFont="1" applyFill="1" applyBorder="1">
      <alignment horizontal="right" vertical="center"/>
    </xf>
    <xf numFmtId="193" fontId="6" fillId="0" borderId="0" xfId="1" applyFont="1" applyFill="1">
      <alignment horizontal="right" vertical="center"/>
    </xf>
    <xf numFmtId="191" fontId="6" fillId="0" borderId="0" xfId="11" applyNumberFormat="1" applyFont="1" applyFill="1">
      <alignment horizontal="right" vertical="center"/>
    </xf>
    <xf numFmtId="192" fontId="6" fillId="0" borderId="0" xfId="11" applyNumberFormat="1" applyFont="1" applyFill="1">
      <alignment horizontal="right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/>
    <xf numFmtId="0" fontId="8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8" xfId="0" applyFont="1" applyBorder="1" applyAlignment="1">
      <alignment horizontal="distributed" vertical="center"/>
    </xf>
    <xf numFmtId="0" fontId="9" fillId="0" borderId="8" xfId="0" applyFont="1" applyBorder="1" applyAlignment="1">
      <alignment horizontal="distributed" vertical="center"/>
    </xf>
    <xf numFmtId="0" fontId="4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8">
    <cellStyle name="a0" xfId="1"/>
    <cellStyle name="aa" xfId="2"/>
    <cellStyle name="e0" xfId="3"/>
    <cellStyle name="e1" xfId="4"/>
    <cellStyle name="e2" xfId="5"/>
    <cellStyle name="f0" xfId="6"/>
    <cellStyle name="f1" xfId="7"/>
    <cellStyle name="f2" xfId="8"/>
    <cellStyle name="n0" xfId="9"/>
    <cellStyle name="n1" xfId="10"/>
    <cellStyle name="n2" xfId="11"/>
    <cellStyle name="Normal" xfId="0" builtinId="0"/>
    <cellStyle name="p0" xfId="12"/>
    <cellStyle name="p1" xfId="13"/>
    <cellStyle name="p2" xfId="14"/>
    <cellStyle name="r0" xfId="15"/>
    <cellStyle name="r1" xfId="16"/>
    <cellStyle name="r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4"/>
  <sheetViews>
    <sheetView tabSelected="1" workbookViewId="0">
      <selection activeCell="A34" sqref="A34:IV44"/>
    </sheetView>
  </sheetViews>
  <sheetFormatPr defaultColWidth="9" defaultRowHeight="15.6" x14ac:dyDescent="0.3"/>
  <cols>
    <col min="1" max="1" width="4.109375" style="4" customWidth="1"/>
    <col min="2" max="2" width="1.21875" style="4" customWidth="1"/>
    <col min="3" max="3" width="6.33203125" style="4" customWidth="1"/>
    <col min="4" max="4" width="6.21875" style="4" customWidth="1"/>
    <col min="5" max="5" width="7.6640625" style="4" customWidth="1"/>
    <col min="6" max="6" width="7" style="4" customWidth="1"/>
    <col min="7" max="7" width="7.44140625" style="4" customWidth="1"/>
    <col min="8" max="8" width="8" style="4" customWidth="1"/>
    <col min="9" max="10" width="7" style="4" customWidth="1"/>
    <col min="11" max="11" width="6.77734375" style="4" customWidth="1"/>
    <col min="12" max="14" width="7" style="4" customWidth="1"/>
    <col min="15" max="16384" width="9" style="4"/>
  </cols>
  <sheetData>
    <row r="1" spans="1:14" s="2" customFormat="1" ht="14.1" customHeight="1" x14ac:dyDescent="0.2">
      <c r="N1" s="3" t="s">
        <v>28</v>
      </c>
    </row>
    <row r="2" spans="1:14" ht="21" customHeight="1" x14ac:dyDescent="0.3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s="6" customFormat="1" ht="12" customHeight="1" x14ac:dyDescent="0.2">
      <c r="A3" s="5"/>
      <c r="N3" s="7" t="s">
        <v>5</v>
      </c>
    </row>
    <row r="4" spans="1:14" s="8" customFormat="1" ht="24.75" customHeight="1" x14ac:dyDescent="0.25">
      <c r="A4" s="35" t="s">
        <v>6</v>
      </c>
      <c r="B4" s="36"/>
      <c r="C4" s="33" t="s">
        <v>14</v>
      </c>
      <c r="D4" s="34"/>
      <c r="E4" s="23" t="s">
        <v>7</v>
      </c>
      <c r="F4" s="23" t="s">
        <v>8</v>
      </c>
      <c r="G4" s="23" t="s">
        <v>15</v>
      </c>
      <c r="H4" s="23" t="s">
        <v>16</v>
      </c>
      <c r="I4" s="23" t="s">
        <v>17</v>
      </c>
      <c r="J4" s="23" t="s">
        <v>9</v>
      </c>
      <c r="K4" s="23" t="s">
        <v>19</v>
      </c>
      <c r="L4" s="23"/>
      <c r="M4" s="23" t="s">
        <v>10</v>
      </c>
      <c r="N4" s="24"/>
    </row>
    <row r="5" spans="1:14" s="8" customFormat="1" ht="24.75" customHeight="1" x14ac:dyDescent="0.25">
      <c r="A5" s="37"/>
      <c r="B5" s="38"/>
      <c r="C5" s="9"/>
      <c r="D5" s="23" t="s">
        <v>0</v>
      </c>
      <c r="E5" s="27"/>
      <c r="F5" s="27"/>
      <c r="G5" s="27"/>
      <c r="H5" s="27"/>
      <c r="I5" s="26"/>
      <c r="J5" s="26"/>
      <c r="K5" s="28" t="s">
        <v>18</v>
      </c>
      <c r="L5" s="23" t="s">
        <v>1</v>
      </c>
      <c r="M5" s="23" t="s">
        <v>2</v>
      </c>
      <c r="N5" s="24" t="s">
        <v>3</v>
      </c>
    </row>
    <row r="6" spans="1:14" s="8" customFormat="1" ht="24.75" customHeight="1" x14ac:dyDescent="0.25">
      <c r="A6" s="39"/>
      <c r="B6" s="40"/>
      <c r="C6" s="1"/>
      <c r="D6" s="26"/>
      <c r="E6" s="27"/>
      <c r="F6" s="27"/>
      <c r="G6" s="27"/>
      <c r="H6" s="27"/>
      <c r="I6" s="26"/>
      <c r="J6" s="26"/>
      <c r="K6" s="26"/>
      <c r="L6" s="26"/>
      <c r="M6" s="26"/>
      <c r="N6" s="25"/>
    </row>
    <row r="7" spans="1:14" s="6" customFormat="1" ht="2.1" customHeight="1" x14ac:dyDescent="0.25">
      <c r="A7" s="10"/>
      <c r="B7" s="11"/>
    </row>
    <row r="8" spans="1:14" s="6" customFormat="1" ht="10.65" customHeight="1" x14ac:dyDescent="0.25">
      <c r="A8" s="10">
        <v>1996</v>
      </c>
      <c r="B8" s="11"/>
      <c r="C8" s="12">
        <v>34260.58</v>
      </c>
      <c r="D8" s="13">
        <f>ROUND((3426058/3163101-1)*100,6)</f>
        <v>8.3132660000000005</v>
      </c>
      <c r="E8" s="14">
        <v>156464</v>
      </c>
      <c r="F8" s="14">
        <v>16525</v>
      </c>
      <c r="G8" s="14">
        <v>142609</v>
      </c>
      <c r="H8" s="14">
        <v>130518</v>
      </c>
      <c r="I8" s="15">
        <v>942224.97</v>
      </c>
      <c r="J8" s="16">
        <v>5</v>
      </c>
      <c r="K8" s="13">
        <v>5.94</v>
      </c>
      <c r="L8" s="13">
        <v>5.44</v>
      </c>
      <c r="M8" s="13">
        <v>27.54</v>
      </c>
      <c r="N8" s="17">
        <v>0.2392</v>
      </c>
    </row>
    <row r="9" spans="1:14" s="6" customFormat="1" ht="10.65" customHeight="1" x14ac:dyDescent="0.25">
      <c r="A9" s="10">
        <v>1997</v>
      </c>
      <c r="B9" s="11" t="s">
        <v>23</v>
      </c>
      <c r="C9" s="12">
        <v>37152.519999999997</v>
      </c>
      <c r="D9" s="13">
        <f>ROUND((3715252/3426058-1)*100,6)</f>
        <v>8.4410129999999999</v>
      </c>
      <c r="E9" s="14">
        <v>170181</v>
      </c>
      <c r="F9" s="14">
        <v>16413.43</v>
      </c>
      <c r="G9" s="14">
        <v>154213</v>
      </c>
      <c r="H9" s="14">
        <v>143075</v>
      </c>
      <c r="I9" s="15">
        <v>1135395.6299999999</v>
      </c>
      <c r="J9" s="16">
        <v>5.25</v>
      </c>
      <c r="K9" s="13">
        <v>6.84</v>
      </c>
      <c r="L9" s="13">
        <v>6.85</v>
      </c>
      <c r="M9" s="13">
        <v>32.619999999999997</v>
      </c>
      <c r="N9" s="17">
        <v>0.25340000000000001</v>
      </c>
    </row>
    <row r="10" spans="1:14" s="6" customFormat="1" ht="10.65" customHeight="1" x14ac:dyDescent="0.25">
      <c r="A10" s="10">
        <v>1998</v>
      </c>
      <c r="B10" s="11" t="s">
        <v>23</v>
      </c>
      <c r="C10" s="12">
        <v>38547.839999999997</v>
      </c>
      <c r="D10" s="13">
        <f>ROUND((3854784/3715252-1)*100,6)</f>
        <v>3.7556539999999998</v>
      </c>
      <c r="E10" s="14">
        <v>185777</v>
      </c>
      <c r="F10" s="14">
        <v>16651.38</v>
      </c>
      <c r="G10" s="14">
        <v>166969</v>
      </c>
      <c r="H10" s="14">
        <v>154083</v>
      </c>
      <c r="I10" s="15">
        <v>1194732.6299999999</v>
      </c>
      <c r="J10" s="16">
        <v>4.75</v>
      </c>
      <c r="K10" s="13">
        <v>6.89</v>
      </c>
      <c r="L10" s="13">
        <v>6.56</v>
      </c>
      <c r="M10" s="13">
        <v>32.26</v>
      </c>
      <c r="N10" s="17">
        <v>0.28570000000000001</v>
      </c>
    </row>
    <row r="11" spans="1:14" s="6" customFormat="1" ht="10.65" customHeight="1" x14ac:dyDescent="0.25">
      <c r="A11" s="10">
        <v>1999</v>
      </c>
      <c r="B11" s="11" t="s">
        <v>23</v>
      </c>
      <c r="C11" s="12">
        <v>45071.8</v>
      </c>
      <c r="D11" s="13">
        <f>ROUND((4507180/3854784-1)*100,6)</f>
        <v>16.924320999999999</v>
      </c>
      <c r="E11" s="14">
        <v>206333</v>
      </c>
      <c r="F11" s="14">
        <v>16433.16</v>
      </c>
      <c r="G11" s="14">
        <v>180642</v>
      </c>
      <c r="H11" s="14">
        <v>159523</v>
      </c>
      <c r="I11" s="15">
        <v>1045322.71</v>
      </c>
      <c r="J11" s="16">
        <v>4.5</v>
      </c>
      <c r="K11" s="13">
        <v>5.12</v>
      </c>
      <c r="L11" s="13">
        <v>4.7699999999999996</v>
      </c>
      <c r="M11" s="13">
        <v>31.44</v>
      </c>
      <c r="N11" s="17">
        <v>0.31</v>
      </c>
    </row>
    <row r="12" spans="1:14" s="6" customFormat="1" ht="10.65" customHeight="1" x14ac:dyDescent="0.25">
      <c r="A12" s="10">
        <v>2000</v>
      </c>
      <c r="B12" s="11" t="s">
        <v>13</v>
      </c>
      <c r="C12" s="12">
        <v>44920.72</v>
      </c>
      <c r="D12" s="13">
        <f>ROUND((4492072/4507180-1)*100,6)</f>
        <v>-0.33519900000000002</v>
      </c>
      <c r="E12" s="14">
        <v>223135</v>
      </c>
      <c r="F12" s="14">
        <v>15833.98</v>
      </c>
      <c r="G12" s="14">
        <v>193087</v>
      </c>
      <c r="H12" s="14">
        <v>165260</v>
      </c>
      <c r="I12" s="15">
        <v>1145706.04</v>
      </c>
      <c r="J12" s="16">
        <v>4.625</v>
      </c>
      <c r="K12" s="13">
        <v>5.0599999999999996</v>
      </c>
      <c r="L12" s="13">
        <v>4.7300000000000004</v>
      </c>
      <c r="M12" s="13">
        <v>33.06</v>
      </c>
      <c r="N12" s="17">
        <v>0.2908</v>
      </c>
    </row>
    <row r="13" spans="1:14" s="6" customFormat="1" ht="10.65" customHeight="1" x14ac:dyDescent="0.25">
      <c r="A13" s="10">
        <v>2001</v>
      </c>
      <c r="B13" s="11" t="s">
        <v>23</v>
      </c>
      <c r="C13" s="12">
        <v>50258.6</v>
      </c>
      <c r="D13" s="13">
        <f>ROUND((5025860/4492072-1)*100,6)</f>
        <v>11.882891000000001</v>
      </c>
      <c r="E13" s="14">
        <v>241434</v>
      </c>
      <c r="F13" s="14">
        <v>14560.5</v>
      </c>
      <c r="G13" s="14">
        <v>201607</v>
      </c>
      <c r="H13" s="14">
        <v>163676</v>
      </c>
      <c r="I13" s="15">
        <v>1179413.0900000001</v>
      </c>
      <c r="J13" s="16">
        <v>2.125</v>
      </c>
      <c r="K13" s="13">
        <v>3.78</v>
      </c>
      <c r="L13" s="13">
        <v>3.69</v>
      </c>
      <c r="M13" s="13">
        <v>35.04</v>
      </c>
      <c r="N13" s="17">
        <v>0.26879999999999998</v>
      </c>
    </row>
    <row r="14" spans="1:14" s="6" customFormat="1" ht="10.65" customHeight="1" x14ac:dyDescent="0.25">
      <c r="A14" s="10">
        <v>2002</v>
      </c>
      <c r="B14" s="11" t="s">
        <v>23</v>
      </c>
      <c r="C14" s="12">
        <v>54915.89</v>
      </c>
      <c r="D14" s="13">
        <f>ROUND((5491589/5025860-1)*100,6)</f>
        <v>9.2666529999999998</v>
      </c>
      <c r="E14" s="14">
        <v>257923</v>
      </c>
      <c r="F14" s="14">
        <v>15687.96</v>
      </c>
      <c r="G14" s="14">
        <v>206098</v>
      </c>
      <c r="H14" s="14">
        <v>159257</v>
      </c>
      <c r="I14" s="15">
        <v>947504.52</v>
      </c>
      <c r="J14" s="16">
        <v>1.625</v>
      </c>
      <c r="K14" s="13">
        <v>2.14</v>
      </c>
      <c r="L14" s="13">
        <v>2.0499999999999998</v>
      </c>
      <c r="M14" s="13">
        <v>34.81</v>
      </c>
      <c r="N14" s="17">
        <v>0.29499999999999998</v>
      </c>
    </row>
    <row r="15" spans="1:14" s="6" customFormat="1" ht="10.65" customHeight="1" x14ac:dyDescent="0.25">
      <c r="A15" s="10" t="s">
        <v>22</v>
      </c>
      <c r="B15" s="11"/>
      <c r="C15" s="12" t="s">
        <v>22</v>
      </c>
      <c r="D15" s="13" t="s">
        <v>22</v>
      </c>
      <c r="E15" s="14" t="s">
        <v>22</v>
      </c>
      <c r="F15" s="14" t="s">
        <v>22</v>
      </c>
      <c r="G15" s="14" t="s">
        <v>22</v>
      </c>
      <c r="H15" s="14" t="s">
        <v>22</v>
      </c>
      <c r="I15" s="15" t="s">
        <v>22</v>
      </c>
      <c r="J15" s="16" t="s">
        <v>22</v>
      </c>
      <c r="K15" s="13" t="s">
        <v>22</v>
      </c>
      <c r="L15" s="13" t="s">
        <v>22</v>
      </c>
      <c r="M15" s="13" t="s">
        <v>22</v>
      </c>
      <c r="N15" s="17" t="s">
        <v>22</v>
      </c>
    </row>
    <row r="16" spans="1:14" s="6" customFormat="1" ht="10.65" customHeight="1" x14ac:dyDescent="0.25">
      <c r="A16" s="10">
        <v>2003</v>
      </c>
      <c r="B16" s="11" t="s">
        <v>23</v>
      </c>
      <c r="C16" s="12">
        <v>65528.32</v>
      </c>
      <c r="D16" s="13">
        <f>ROUND((6552832/5491589-1)*100,6)</f>
        <v>19.32488</v>
      </c>
      <c r="E16" s="14">
        <v>286785</v>
      </c>
      <c r="F16" s="14">
        <v>16194.24</v>
      </c>
      <c r="G16" s="14">
        <v>217556</v>
      </c>
      <c r="H16" s="14">
        <v>163588</v>
      </c>
      <c r="I16" s="15">
        <v>892673.56</v>
      </c>
      <c r="J16" s="16">
        <v>1.375</v>
      </c>
      <c r="K16" s="13">
        <v>1.1599999999999999</v>
      </c>
      <c r="L16" s="13">
        <v>1.1000000000000001</v>
      </c>
      <c r="M16" s="13">
        <v>34.020000000000003</v>
      </c>
      <c r="N16" s="17">
        <v>0.31990000000000002</v>
      </c>
    </row>
    <row r="17" spans="1:14" s="6" customFormat="1" ht="10.65" customHeight="1" x14ac:dyDescent="0.25">
      <c r="A17" s="10">
        <v>1</v>
      </c>
      <c r="B17" s="11" t="s">
        <v>21</v>
      </c>
      <c r="C17" s="12">
        <v>57310.03</v>
      </c>
      <c r="D17" s="13">
        <f>ROUND((5731003/5123636-1)*100,6)</f>
        <v>11.854217999999999</v>
      </c>
      <c r="E17" s="14">
        <v>263866</v>
      </c>
      <c r="F17" s="14">
        <v>16644.689999999999</v>
      </c>
      <c r="G17" s="14">
        <v>206350</v>
      </c>
      <c r="H17" s="14">
        <v>160433</v>
      </c>
      <c r="I17" s="15">
        <v>81729.31</v>
      </c>
      <c r="J17" s="16">
        <v>1.625</v>
      </c>
      <c r="K17" s="13">
        <v>1.51</v>
      </c>
      <c r="L17" s="13">
        <v>1.3</v>
      </c>
      <c r="M17" s="13">
        <v>34.75</v>
      </c>
      <c r="N17" s="17">
        <v>0.29449999999999998</v>
      </c>
    </row>
    <row r="18" spans="1:14" s="6" customFormat="1" ht="10.65" customHeight="1" x14ac:dyDescent="0.25">
      <c r="A18" s="10">
        <v>2</v>
      </c>
      <c r="B18" s="11" t="s">
        <v>21</v>
      </c>
      <c r="C18" s="12">
        <v>55461.35</v>
      </c>
      <c r="D18" s="13">
        <f>ROUND((5546135/5219315-1)*100,6)</f>
        <v>6.2617409999999998</v>
      </c>
      <c r="E18" s="14">
        <v>263403</v>
      </c>
      <c r="F18" s="14">
        <v>15473.42</v>
      </c>
      <c r="G18" s="14">
        <v>207230</v>
      </c>
      <c r="H18" s="14">
        <v>159419</v>
      </c>
      <c r="I18" s="15">
        <v>56963.28</v>
      </c>
      <c r="J18" s="16">
        <v>1.625</v>
      </c>
      <c r="K18" s="13">
        <v>1.41</v>
      </c>
      <c r="L18" s="13">
        <v>1.26</v>
      </c>
      <c r="M18" s="13">
        <f>+M30</f>
        <v>33.43</v>
      </c>
      <c r="N18" s="17">
        <f>+N30</f>
        <v>0.317</v>
      </c>
    </row>
    <row r="19" spans="1:14" s="6" customFormat="1" ht="8.25" customHeight="1" x14ac:dyDescent="0.25">
      <c r="A19" s="10">
        <v>3</v>
      </c>
      <c r="B19" s="11" t="s">
        <v>13</v>
      </c>
      <c r="C19" s="12">
        <v>55182.37</v>
      </c>
      <c r="D19" s="13">
        <f>ROUND((5518237/5244735-1)*100,6)</f>
        <v>5.2147920000000001</v>
      </c>
      <c r="E19" s="14">
        <v>263078</v>
      </c>
      <c r="F19" s="14">
        <v>15122.82</v>
      </c>
      <c r="G19" s="14">
        <v>206668</v>
      </c>
      <c r="H19" s="14">
        <v>159152</v>
      </c>
      <c r="I19" s="14">
        <v>72655.81</v>
      </c>
      <c r="J19" s="16">
        <v>1.625</v>
      </c>
      <c r="K19" s="13">
        <v>1.37</v>
      </c>
      <c r="L19" s="13">
        <v>1.2</v>
      </c>
      <c r="M19" s="13">
        <v>34.799999999999997</v>
      </c>
      <c r="N19" s="17">
        <v>0.29389999999999999</v>
      </c>
    </row>
    <row r="20" spans="1:14" s="6" customFormat="1" ht="10.65" customHeight="1" x14ac:dyDescent="0.25">
      <c r="A20" s="10">
        <v>4</v>
      </c>
      <c r="B20" s="11" t="s">
        <v>13</v>
      </c>
      <c r="C20" s="12">
        <v>55432</v>
      </c>
      <c r="D20" s="13">
        <f>ROUND((5543200/5219819-1)*100,6)</f>
        <v>6.1952530000000001</v>
      </c>
      <c r="E20" s="14">
        <v>265207</v>
      </c>
      <c r="F20" s="14">
        <v>14666.97</v>
      </c>
      <c r="G20" s="14">
        <v>206791</v>
      </c>
      <c r="H20" s="14">
        <v>159683</v>
      </c>
      <c r="I20" s="14">
        <v>72384.929999999993</v>
      </c>
      <c r="J20" s="16">
        <v>1.625</v>
      </c>
      <c r="K20" s="13">
        <v>1.24</v>
      </c>
      <c r="L20" s="13">
        <v>1.19</v>
      </c>
      <c r="M20" s="13">
        <v>34.89</v>
      </c>
      <c r="N20" s="17">
        <v>0.29380000000000001</v>
      </c>
    </row>
    <row r="21" spans="1:14" s="6" customFormat="1" ht="10.65" customHeight="1" x14ac:dyDescent="0.25">
      <c r="A21" s="10">
        <v>5</v>
      </c>
      <c r="B21" s="11" t="s">
        <v>13</v>
      </c>
      <c r="C21" s="12">
        <v>56100.4</v>
      </c>
      <c r="D21" s="13">
        <f>ROUND((5610040/5152767-1)*100,6)</f>
        <v>8.8743189999999998</v>
      </c>
      <c r="E21" s="14">
        <v>267047</v>
      </c>
      <c r="F21" s="14">
        <v>14892.5</v>
      </c>
      <c r="G21" s="14">
        <v>207143</v>
      </c>
      <c r="H21" s="14">
        <v>159862</v>
      </c>
      <c r="I21" s="14">
        <v>71404.509999999995</v>
      </c>
      <c r="J21" s="16">
        <v>1.625</v>
      </c>
      <c r="K21" s="13">
        <v>1.21</v>
      </c>
      <c r="L21" s="13">
        <v>1.18</v>
      </c>
      <c r="M21" s="13">
        <v>34.76</v>
      </c>
      <c r="N21" s="17">
        <v>0.29459999999999997</v>
      </c>
    </row>
    <row r="22" spans="1:14" s="6" customFormat="1" ht="10.65" customHeight="1" x14ac:dyDescent="0.25">
      <c r="A22" s="10">
        <v>6</v>
      </c>
      <c r="B22" s="11" t="s">
        <v>13</v>
      </c>
      <c r="C22" s="12">
        <v>57949.03</v>
      </c>
      <c r="D22" s="13">
        <f>ROUND((5794903/5293835-1)*100,6)</f>
        <v>9.4651230000000002</v>
      </c>
      <c r="E22" s="14">
        <v>268529</v>
      </c>
      <c r="F22" s="14">
        <v>15205.5</v>
      </c>
      <c r="G22" s="14">
        <v>208926</v>
      </c>
      <c r="H22" s="14">
        <v>161347</v>
      </c>
      <c r="I22" s="14">
        <v>78186.34</v>
      </c>
      <c r="J22" s="16">
        <v>1.375</v>
      </c>
      <c r="K22" s="13">
        <v>1.2</v>
      </c>
      <c r="L22" s="13">
        <v>1.1599999999999999</v>
      </c>
      <c r="M22" s="13">
        <v>34.659999999999997</v>
      </c>
      <c r="N22" s="17">
        <v>0.29120000000000001</v>
      </c>
    </row>
    <row r="23" spans="1:14" s="6" customFormat="1" ht="10.65" customHeight="1" x14ac:dyDescent="0.25">
      <c r="A23" s="10">
        <v>7</v>
      </c>
      <c r="B23" s="11" t="s">
        <v>24</v>
      </c>
      <c r="C23" s="12">
        <v>58356.79</v>
      </c>
      <c r="D23" s="13">
        <f>ROUND((5835679/5159651-1)*100,6)</f>
        <v>13.102204</v>
      </c>
      <c r="E23" s="14">
        <v>271711</v>
      </c>
      <c r="F23" s="14">
        <v>15191.45</v>
      </c>
      <c r="G23" s="14">
        <v>210901</v>
      </c>
      <c r="H23" s="14">
        <v>161022</v>
      </c>
      <c r="I23" s="14">
        <v>82352.460000000006</v>
      </c>
      <c r="J23" s="16">
        <v>1.375</v>
      </c>
      <c r="K23" s="13">
        <v>0.98</v>
      </c>
      <c r="L23" s="13">
        <v>1.03</v>
      </c>
      <c r="M23" s="13">
        <v>34.46</v>
      </c>
      <c r="N23" s="17">
        <v>0.2883</v>
      </c>
    </row>
    <row r="24" spans="1:14" s="6" customFormat="1" ht="10.65" customHeight="1" x14ac:dyDescent="0.25">
      <c r="A24" s="10">
        <v>8</v>
      </c>
      <c r="B24" s="11" t="s">
        <v>25</v>
      </c>
      <c r="C24" s="12">
        <v>59905.99</v>
      </c>
      <c r="D24" s="13">
        <f>ROUND((5990599/5240644-1)*100,6)</f>
        <v>14.310359999999999</v>
      </c>
      <c r="E24" s="14">
        <v>275186</v>
      </c>
      <c r="F24" s="14">
        <v>15051.18</v>
      </c>
      <c r="G24" s="14">
        <v>212119</v>
      </c>
      <c r="H24" s="14">
        <v>160848</v>
      </c>
      <c r="I24" s="14">
        <v>72518.45</v>
      </c>
      <c r="J24" s="16">
        <v>1.375</v>
      </c>
      <c r="K24" s="13">
        <v>0.89</v>
      </c>
      <c r="L24" s="13">
        <v>1.02</v>
      </c>
      <c r="M24" s="13">
        <v>34.21</v>
      </c>
      <c r="N24" s="17">
        <v>0.29370000000000002</v>
      </c>
    </row>
    <row r="25" spans="1:14" s="6" customFormat="1" ht="10.65" customHeight="1" x14ac:dyDescent="0.25">
      <c r="A25" s="10">
        <v>9</v>
      </c>
      <c r="B25" s="11" t="s">
        <v>26</v>
      </c>
      <c r="C25" s="12">
        <v>60807.81</v>
      </c>
      <c r="D25" s="13">
        <f>ROUND((6080781/5163009-1)*100,6)</f>
        <v>17.775912999999999</v>
      </c>
      <c r="E25" s="14">
        <v>276361</v>
      </c>
      <c r="F25" s="14">
        <v>15149.58</v>
      </c>
      <c r="G25" s="14">
        <v>212964</v>
      </c>
      <c r="H25" s="14">
        <v>161004</v>
      </c>
      <c r="I25" s="14">
        <v>75167.09</v>
      </c>
      <c r="J25" s="16">
        <v>1.375</v>
      </c>
      <c r="K25" s="13">
        <v>0.96</v>
      </c>
      <c r="L25" s="13">
        <v>1.02</v>
      </c>
      <c r="M25" s="13">
        <v>33.81</v>
      </c>
      <c r="N25" s="17">
        <v>0.30709999999999998</v>
      </c>
    </row>
    <row r="26" spans="1:14" s="6" customFormat="1" ht="10.65" customHeight="1" x14ac:dyDescent="0.25">
      <c r="A26" s="10">
        <v>10</v>
      </c>
      <c r="B26" s="11" t="s">
        <v>13</v>
      </c>
      <c r="C26" s="12">
        <v>61518.48</v>
      </c>
      <c r="D26" s="13">
        <f>ROUND((6151848/5182333-1)*100,6)</f>
        <v>18.708079999999999</v>
      </c>
      <c r="E26" s="14">
        <v>279570</v>
      </c>
      <c r="F26" s="14">
        <v>15700.23</v>
      </c>
      <c r="G26" s="14">
        <v>213531</v>
      </c>
      <c r="H26" s="14">
        <v>159655</v>
      </c>
      <c r="I26" s="14">
        <v>77454.09</v>
      </c>
      <c r="J26" s="16">
        <v>1.375</v>
      </c>
      <c r="K26" s="13">
        <v>0.91</v>
      </c>
      <c r="L26" s="13">
        <v>1.02</v>
      </c>
      <c r="M26" s="13">
        <v>34.01</v>
      </c>
      <c r="N26" s="17">
        <v>0.31390000000000001</v>
      </c>
    </row>
    <row r="27" spans="1:14" s="6" customFormat="1" ht="10.65" customHeight="1" x14ac:dyDescent="0.25">
      <c r="A27" s="10">
        <v>11</v>
      </c>
      <c r="B27" s="11" t="s">
        <v>26</v>
      </c>
      <c r="C27" s="12">
        <v>62236.15</v>
      </c>
      <c r="D27" s="13">
        <f>ROUND((6223615/5259086-1)*100,6)</f>
        <v>18.340240000000001</v>
      </c>
      <c r="E27" s="14">
        <v>282265</v>
      </c>
      <c r="F27" s="14">
        <v>15208.47</v>
      </c>
      <c r="G27" s="14">
        <v>214876</v>
      </c>
      <c r="H27" s="14">
        <v>161213</v>
      </c>
      <c r="I27" s="14">
        <v>67385.289999999994</v>
      </c>
      <c r="J27" s="16">
        <v>1.375</v>
      </c>
      <c r="K27" s="13">
        <v>1.03</v>
      </c>
      <c r="L27" s="13">
        <v>1.02</v>
      </c>
      <c r="M27" s="13">
        <v>34.24</v>
      </c>
      <c r="N27" s="17">
        <v>0.31469999999999998</v>
      </c>
    </row>
    <row r="28" spans="1:14" s="6" customFormat="1" ht="10.65" customHeight="1" x14ac:dyDescent="0.25">
      <c r="A28" s="10">
        <v>12</v>
      </c>
      <c r="B28" s="11" t="s">
        <v>13</v>
      </c>
      <c r="C28" s="12">
        <v>65528.32</v>
      </c>
      <c r="D28" s="13">
        <f>ROUND((6552832/5491589-1)*100,6)</f>
        <v>19.32488</v>
      </c>
      <c r="E28" s="14">
        <v>286785</v>
      </c>
      <c r="F28" s="14">
        <v>16194.24</v>
      </c>
      <c r="G28" s="14">
        <v>217556</v>
      </c>
      <c r="H28" s="14">
        <v>163588</v>
      </c>
      <c r="I28" s="14">
        <v>84472</v>
      </c>
      <c r="J28" s="16">
        <v>1.375</v>
      </c>
      <c r="K28" s="13">
        <v>1.22</v>
      </c>
      <c r="L28" s="13">
        <v>1.02</v>
      </c>
      <c r="M28" s="13">
        <v>34.020000000000003</v>
      </c>
      <c r="N28" s="17">
        <v>0.31990000000000002</v>
      </c>
    </row>
    <row r="29" spans="1:14" s="6" customFormat="1" ht="10.65" customHeight="1" x14ac:dyDescent="0.25">
      <c r="A29" s="10">
        <v>2004</v>
      </c>
      <c r="B29" s="11" t="s">
        <v>27</v>
      </c>
      <c r="C29" s="12" t="s">
        <v>22</v>
      </c>
      <c r="D29" s="13" t="s">
        <v>22</v>
      </c>
      <c r="E29" s="14" t="s">
        <v>22</v>
      </c>
      <c r="F29" s="14" t="s">
        <v>22</v>
      </c>
      <c r="G29" s="14" t="s">
        <v>22</v>
      </c>
      <c r="H29" s="14" t="s">
        <v>22</v>
      </c>
      <c r="I29" s="14" t="s">
        <v>22</v>
      </c>
      <c r="J29" s="16" t="s">
        <v>22</v>
      </c>
      <c r="K29" s="13" t="s">
        <v>22</v>
      </c>
      <c r="L29" s="13" t="s">
        <v>22</v>
      </c>
      <c r="M29" s="13" t="s">
        <v>22</v>
      </c>
      <c r="N29" s="17" t="s">
        <v>22</v>
      </c>
    </row>
    <row r="30" spans="1:14" s="6" customFormat="1" ht="10.65" customHeight="1" x14ac:dyDescent="0.25">
      <c r="A30" s="10">
        <v>1</v>
      </c>
      <c r="B30" s="11" t="s">
        <v>11</v>
      </c>
      <c r="C30" s="12">
        <v>67620.05</v>
      </c>
      <c r="D30" s="13">
        <f>ROUND((6762005/5731003-1)*100,6)</f>
        <v>17.989905</v>
      </c>
      <c r="E30" s="14">
        <v>292796</v>
      </c>
      <c r="F30" s="14">
        <v>17570.060000000001</v>
      </c>
      <c r="G30" s="14">
        <v>220225</v>
      </c>
      <c r="H30" s="14">
        <v>164535</v>
      </c>
      <c r="I30" s="14">
        <v>68235.25</v>
      </c>
      <c r="J30" s="16">
        <v>1.375</v>
      </c>
      <c r="K30" s="13">
        <v>1.1200000000000001</v>
      </c>
      <c r="L30" s="13">
        <v>1.01</v>
      </c>
      <c r="M30" s="13">
        <v>33.43</v>
      </c>
      <c r="N30" s="17">
        <v>0.317</v>
      </c>
    </row>
    <row r="31" spans="1:14" s="21" customFormat="1" ht="2.1" customHeight="1" x14ac:dyDescent="0.2">
      <c r="A31" s="18"/>
      <c r="B31" s="19"/>
      <c r="C31" s="20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s="22" customFormat="1" ht="11.1" customHeight="1" x14ac:dyDescent="0.25">
      <c r="A32" s="31" t="s">
        <v>12</v>
      </c>
      <c r="B32" s="32"/>
      <c r="C32" s="22" t="s">
        <v>20</v>
      </c>
    </row>
    <row r="33" spans="1:14" s="22" customFormat="1" ht="11.1" customHeight="1" x14ac:dyDescent="0.25"/>
    <row r="34" spans="1:14" ht="11.1" customHeight="1" x14ac:dyDescent="0.3">
      <c r="A34" s="29">
        <v>41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</sheetData>
  <mergeCells count="18">
    <mergeCell ref="A34:N34"/>
    <mergeCell ref="A2:N2"/>
    <mergeCell ref="D5:D6"/>
    <mergeCell ref="E4:E6"/>
    <mergeCell ref="L5:L6"/>
    <mergeCell ref="G4:G6"/>
    <mergeCell ref="A32:B32"/>
    <mergeCell ref="C4:D4"/>
    <mergeCell ref="A4:B6"/>
    <mergeCell ref="M4:N4"/>
    <mergeCell ref="K4:L4"/>
    <mergeCell ref="N5:N6"/>
    <mergeCell ref="M5:M6"/>
    <mergeCell ref="F4:F6"/>
    <mergeCell ref="K5:K6"/>
    <mergeCell ref="H4:H6"/>
    <mergeCell ref="I4:I6"/>
    <mergeCell ref="J4:J6"/>
  </mergeCells>
  <phoneticPr fontId="1" type="noConversion"/>
  <pageMargins left="0.47244094488188981" right="0.55118110236220474" top="0.31496062992125984" bottom="0.78740157480314965" header="0.11811023622047245" footer="0.11811023622047245"/>
  <pageSetup paperSize="9" orientation="portrait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行政院主計處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行政院主計處</dc:creator>
  <cp:lastModifiedBy>Aniket Gupta</cp:lastModifiedBy>
  <cp:lastPrinted>2000-09-20T07:54:51Z</cp:lastPrinted>
  <dcterms:created xsi:type="dcterms:W3CDTF">1999-06-07T09:54:35Z</dcterms:created>
  <dcterms:modified xsi:type="dcterms:W3CDTF">2024-02-03T22:15:32Z</dcterms:modified>
</cp:coreProperties>
</file>