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orms3\original\"/>
    </mc:Choice>
  </mc:AlternateContent>
  <xr:revisionPtr revIDLastSave="0" documentId="8_{AD0B0821-4C67-44CD-8B56-33E809D05C12}" xr6:coauthVersionLast="47" xr6:coauthVersionMax="47" xr10:uidLastSave="{00000000-0000-0000-0000-000000000000}"/>
  <bookViews>
    <workbookView xWindow="3348" yWindow="3348" windowWidth="17280" windowHeight="8880" tabRatio="608" activeTab="3"/>
  </bookViews>
  <sheets>
    <sheet name="fall" sheetId="5" r:id="rId1"/>
    <sheet name="c" sheetId="7" r:id="rId2"/>
    <sheet name="d" sheetId="12" r:id="rId3"/>
    <sheet name="d (2)" sheetId="13" r:id="rId4"/>
  </sheets>
  <definedNames>
    <definedName name="_xlnm.Print_Area" localSheetId="1">'c'!$B$1:$P$42</definedName>
    <definedName name="_xlnm.Print_Area" localSheetId="2">d!$B$1:$P$42</definedName>
    <definedName name="_xlnm.Print_Area" localSheetId="3">'d (2)'!$B$1:$P$42</definedName>
    <definedName name="_xlnm.Print_Area" localSheetId="0">fall!$B$1:$P$41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7" l="1"/>
  <c r="N25" i="7" s="1"/>
  <c r="O15" i="7"/>
  <c r="H25" i="7"/>
  <c r="F25" i="13" s="1"/>
  <c r="H16" i="7"/>
  <c r="C16" i="7"/>
  <c r="C12" i="7"/>
  <c r="K14" i="7"/>
  <c r="H14" i="13" s="1"/>
  <c r="F15" i="7"/>
  <c r="F14" i="7"/>
  <c r="F13" i="7"/>
  <c r="N21" i="7"/>
  <c r="L21" i="7"/>
  <c r="I21" i="7"/>
  <c r="H21" i="7"/>
  <c r="F21" i="7"/>
  <c r="E21" i="7"/>
  <c r="C21" i="7"/>
  <c r="C19" i="7"/>
  <c r="L11" i="7"/>
  <c r="L37" i="7"/>
  <c r="H24" i="7"/>
  <c r="F24" i="12" s="1"/>
  <c r="K32" i="7"/>
  <c r="F37" i="7"/>
  <c r="H4" i="7"/>
  <c r="B4" i="7"/>
  <c r="H2" i="7"/>
  <c r="B2" i="7"/>
  <c r="L19" i="7"/>
  <c r="K21" i="7"/>
  <c r="I19" i="7"/>
  <c r="F19" i="7"/>
  <c r="L30" i="7"/>
  <c r="L30" i="12" s="1"/>
  <c r="N30" i="12" s="1"/>
  <c r="N30" i="7"/>
  <c r="L31" i="7"/>
  <c r="N31" i="7" s="1"/>
  <c r="L31" i="12" s="1"/>
  <c r="N31" i="12" s="1"/>
  <c r="L32" i="7"/>
  <c r="L33" i="7"/>
  <c r="L34" i="7"/>
  <c r="N34" i="7"/>
  <c r="L35" i="7"/>
  <c r="L36" i="7"/>
  <c r="N36" i="7"/>
  <c r="I30" i="7"/>
  <c r="K30" i="7" s="1"/>
  <c r="I30" i="12" s="1"/>
  <c r="K30" i="12" s="1"/>
  <c r="F36" i="7"/>
  <c r="H36" i="7"/>
  <c r="F35" i="7"/>
  <c r="F34" i="7"/>
  <c r="H34" i="7"/>
  <c r="F33" i="7"/>
  <c r="F32" i="7"/>
  <c r="H32" i="7"/>
  <c r="F31" i="7"/>
  <c r="H31" i="7" s="1"/>
  <c r="F31" i="13" s="1"/>
  <c r="F30" i="7"/>
  <c r="H30" i="7"/>
  <c r="C36" i="7"/>
  <c r="C35" i="7"/>
  <c r="E35" i="7"/>
  <c r="C34" i="7"/>
  <c r="C33" i="7"/>
  <c r="E33" i="7"/>
  <c r="C32" i="7"/>
  <c r="C30" i="7"/>
  <c r="P30" i="7" s="1"/>
  <c r="O30" i="13" s="1"/>
  <c r="E30" i="7"/>
  <c r="I29" i="7"/>
  <c r="K29" i="7"/>
  <c r="I29" i="12" s="1"/>
  <c r="L29" i="7"/>
  <c r="N29" i="7" s="1"/>
  <c r="L29" i="13" s="1"/>
  <c r="C29" i="7"/>
  <c r="E29" i="7"/>
  <c r="F29" i="7"/>
  <c r="H29" i="7" s="1"/>
  <c r="N24" i="5"/>
  <c r="L25" i="7" s="1"/>
  <c r="K12" i="5"/>
  <c r="H12" i="7"/>
  <c r="H24" i="5"/>
  <c r="F25" i="7" s="1"/>
  <c r="D36" i="5"/>
  <c r="C37" i="7" s="1"/>
  <c r="E37" i="7" s="1"/>
  <c r="D30" i="5"/>
  <c r="F13" i="5" s="1"/>
  <c r="E24" i="5"/>
  <c r="C25" i="7"/>
  <c r="K13" i="5"/>
  <c r="J30" i="5"/>
  <c r="J36" i="5"/>
  <c r="I37" i="7"/>
  <c r="K37" i="7"/>
  <c r="C31" i="7"/>
  <c r="E31" i="7" s="1"/>
  <c r="C31" i="12" s="1"/>
  <c r="E31" i="12" s="1"/>
  <c r="I31" i="7"/>
  <c r="K31" i="7"/>
  <c r="I31" i="13" s="1"/>
  <c r="K31" i="13" s="1"/>
  <c r="K15" i="5"/>
  <c r="H15" i="7"/>
  <c r="J33" i="5"/>
  <c r="J34" i="5"/>
  <c r="J35" i="5"/>
  <c r="I36" i="7"/>
  <c r="I35" i="7"/>
  <c r="J32" i="5"/>
  <c r="I33" i="7"/>
  <c r="K33" i="7"/>
  <c r="K14" i="5"/>
  <c r="H14" i="7" s="1"/>
  <c r="J31" i="5"/>
  <c r="F14" i="5" s="1"/>
  <c r="N23" i="5"/>
  <c r="L24" i="7"/>
  <c r="E23" i="5"/>
  <c r="C24" i="7" s="1"/>
  <c r="H26" i="5"/>
  <c r="F27" i="7"/>
  <c r="H27" i="7" s="1"/>
  <c r="F27" i="12" s="1"/>
  <c r="H27" i="12" s="1"/>
  <c r="K27" i="5"/>
  <c r="I28" i="7"/>
  <c r="K28" i="7" s="1"/>
  <c r="K26" i="5"/>
  <c r="I27" i="7" s="1"/>
  <c r="N26" i="5"/>
  <c r="L27" i="7" s="1"/>
  <c r="N27" i="5"/>
  <c r="N37" i="5" s="1"/>
  <c r="N25" i="5"/>
  <c r="L26" i="7"/>
  <c r="N26" i="7"/>
  <c r="L26" i="12" s="1"/>
  <c r="E26" i="5"/>
  <c r="P26" i="5" s="1"/>
  <c r="O27" i="7" s="1"/>
  <c r="C27" i="7"/>
  <c r="E27" i="5"/>
  <c r="C28" i="7"/>
  <c r="E28" i="7"/>
  <c r="C28" i="12" s="1"/>
  <c r="E25" i="5"/>
  <c r="K29" i="5"/>
  <c r="P29" i="5"/>
  <c r="O30" i="7"/>
  <c r="K28" i="5"/>
  <c r="P28" i="5" s="1"/>
  <c r="O29" i="7" s="1"/>
  <c r="H27" i="5"/>
  <c r="F28" i="7"/>
  <c r="H25" i="5"/>
  <c r="F26" i="7"/>
  <c r="P27" i="5"/>
  <c r="O28" i="7" s="1"/>
  <c r="K30" i="5"/>
  <c r="P30" i="5"/>
  <c r="O31" i="7"/>
  <c r="K36" i="5"/>
  <c r="P36" i="5" s="1"/>
  <c r="O37" i="7" s="1"/>
  <c r="K31" i="5"/>
  <c r="P31" i="5" s="1"/>
  <c r="O32" i="7" s="1"/>
  <c r="K25" i="5"/>
  <c r="K34" i="5"/>
  <c r="P34" i="5" s="1"/>
  <c r="O35" i="7" s="1"/>
  <c r="K35" i="5"/>
  <c r="P35" i="5" s="1"/>
  <c r="O36" i="7" s="1"/>
  <c r="K32" i="5"/>
  <c r="P32" i="5" s="1"/>
  <c r="O33" i="7" s="1"/>
  <c r="H23" i="5"/>
  <c r="F24" i="7"/>
  <c r="A12" i="12"/>
  <c r="E25" i="12" s="1"/>
  <c r="O15" i="12"/>
  <c r="K25" i="12"/>
  <c r="F25" i="12"/>
  <c r="C12" i="12"/>
  <c r="N25" i="12"/>
  <c r="P25" i="12" s="1"/>
  <c r="H25" i="12"/>
  <c r="H16" i="12"/>
  <c r="C16" i="12"/>
  <c r="K15" i="12"/>
  <c r="K14" i="12"/>
  <c r="K12" i="12"/>
  <c r="K13" i="12"/>
  <c r="F14" i="12"/>
  <c r="F13" i="12"/>
  <c r="L11" i="12"/>
  <c r="L35" i="12"/>
  <c r="L34" i="12"/>
  <c r="I36" i="12"/>
  <c r="I33" i="12"/>
  <c r="I32" i="12"/>
  <c r="F34" i="12"/>
  <c r="H4" i="12"/>
  <c r="H4" i="13" s="1"/>
  <c r="H2" i="12"/>
  <c r="H2" i="13" s="1"/>
  <c r="B4" i="12"/>
  <c r="B2" i="12"/>
  <c r="N21" i="12"/>
  <c r="L21" i="12"/>
  <c r="I21" i="12"/>
  <c r="H21" i="12"/>
  <c r="F21" i="12"/>
  <c r="E21" i="12"/>
  <c r="C21" i="12"/>
  <c r="C19" i="12"/>
  <c r="C36" i="12"/>
  <c r="C34" i="12"/>
  <c r="C32" i="12"/>
  <c r="L19" i="12"/>
  <c r="K21" i="12"/>
  <c r="I19" i="12"/>
  <c r="F19" i="12"/>
  <c r="F31" i="12"/>
  <c r="H31" i="12" s="1"/>
  <c r="F30" i="12"/>
  <c r="H30" i="12" s="1"/>
  <c r="K29" i="12"/>
  <c r="L29" i="12"/>
  <c r="N29" i="12" s="1"/>
  <c r="L25" i="12"/>
  <c r="L24" i="12"/>
  <c r="A12" i="13"/>
  <c r="N25" i="13" s="1"/>
  <c r="O15" i="13"/>
  <c r="K25" i="13"/>
  <c r="H16" i="13"/>
  <c r="C16" i="13"/>
  <c r="F15" i="13"/>
  <c r="K14" i="13"/>
  <c r="K13" i="13"/>
  <c r="K12" i="13"/>
  <c r="C12" i="13"/>
  <c r="B4" i="13"/>
  <c r="B2" i="13"/>
  <c r="L11" i="13"/>
  <c r="F32" i="13"/>
  <c r="L32" i="13"/>
  <c r="I33" i="13"/>
  <c r="L33" i="13"/>
  <c r="C34" i="13"/>
  <c r="I34" i="13"/>
  <c r="F35" i="13"/>
  <c r="I35" i="13"/>
  <c r="F36" i="13"/>
  <c r="L36" i="13"/>
  <c r="C37" i="13"/>
  <c r="F37" i="13"/>
  <c r="F24" i="13"/>
  <c r="N21" i="13"/>
  <c r="L21" i="13"/>
  <c r="I21" i="13"/>
  <c r="H21" i="13"/>
  <c r="F21" i="13"/>
  <c r="E21" i="13"/>
  <c r="C21" i="13"/>
  <c r="C19" i="13"/>
  <c r="K21" i="13"/>
  <c r="L19" i="13"/>
  <c r="I19" i="13"/>
  <c r="F19" i="13"/>
  <c r="F30" i="13"/>
  <c r="H30" i="13"/>
  <c r="I30" i="13"/>
  <c r="K30" i="13" s="1"/>
  <c r="H31" i="13"/>
  <c r="L31" i="13"/>
  <c r="N31" i="13" s="1"/>
  <c r="I29" i="13"/>
  <c r="K29" i="13" s="1"/>
  <c r="N29" i="13"/>
  <c r="C29" i="13"/>
  <c r="E29" i="13" s="1"/>
  <c r="C13" i="13"/>
  <c r="C31" i="13"/>
  <c r="C14" i="13"/>
  <c r="F27" i="13"/>
  <c r="H27" i="13"/>
  <c r="L26" i="13"/>
  <c r="N26" i="13" s="1"/>
  <c r="C28" i="13"/>
  <c r="E28" i="13" s="1"/>
  <c r="C11" i="5"/>
  <c r="O25" i="5"/>
  <c r="O26" i="5"/>
  <c r="O27" i="5"/>
  <c r="O28" i="5"/>
  <c r="O29" i="5"/>
  <c r="O37" i="5" s="1"/>
  <c r="O30" i="5"/>
  <c r="O31" i="5"/>
  <c r="O32" i="5"/>
  <c r="O33" i="5"/>
  <c r="O34" i="5"/>
  <c r="O35" i="5"/>
  <c r="O36" i="5"/>
  <c r="O23" i="5"/>
  <c r="E36" i="5"/>
  <c r="H36" i="5"/>
  <c r="N36" i="5"/>
  <c r="E35" i="5"/>
  <c r="H35" i="5"/>
  <c r="N35" i="5"/>
  <c r="E34" i="5"/>
  <c r="H34" i="5"/>
  <c r="N34" i="5"/>
  <c r="E33" i="5"/>
  <c r="H33" i="5"/>
  <c r="N33" i="5"/>
  <c r="E32" i="5"/>
  <c r="H32" i="5"/>
  <c r="N32" i="5"/>
  <c r="E31" i="5"/>
  <c r="H31" i="5"/>
  <c r="N31" i="5"/>
  <c r="E30" i="5"/>
  <c r="H30" i="5"/>
  <c r="H37" i="5" s="1"/>
  <c r="N30" i="5"/>
  <c r="E29" i="5"/>
  <c r="H29" i="5"/>
  <c r="N29" i="5"/>
  <c r="E28" i="5"/>
  <c r="H28" i="5"/>
  <c r="N28" i="5"/>
  <c r="O15" i="5"/>
  <c r="L37" i="5"/>
  <c r="C37" i="5"/>
  <c r="I37" i="5"/>
  <c r="F37" i="5"/>
  <c r="H13" i="7" l="1"/>
  <c r="K11" i="5"/>
  <c r="H11" i="7" s="1"/>
  <c r="K24" i="13"/>
  <c r="F38" i="7"/>
  <c r="C26" i="7"/>
  <c r="P25" i="5"/>
  <c r="E37" i="5"/>
  <c r="E31" i="13"/>
  <c r="P31" i="13"/>
  <c r="E36" i="13"/>
  <c r="O30" i="12"/>
  <c r="K11" i="12"/>
  <c r="E28" i="12"/>
  <c r="L28" i="7"/>
  <c r="F28" i="13"/>
  <c r="N33" i="13"/>
  <c r="K35" i="13"/>
  <c r="H37" i="13"/>
  <c r="N24" i="13"/>
  <c r="H32" i="13"/>
  <c r="E34" i="13"/>
  <c r="N36" i="13"/>
  <c r="F29" i="13"/>
  <c r="H29" i="13" s="1"/>
  <c r="F29" i="12"/>
  <c r="H29" i="12" s="1"/>
  <c r="H35" i="13"/>
  <c r="K33" i="13"/>
  <c r="K24" i="12"/>
  <c r="H24" i="12"/>
  <c r="E36" i="12"/>
  <c r="E32" i="12"/>
  <c r="N24" i="12"/>
  <c r="P24" i="12" s="1"/>
  <c r="K36" i="12"/>
  <c r="H34" i="12"/>
  <c r="N34" i="12"/>
  <c r="E34" i="12"/>
  <c r="N35" i="12"/>
  <c r="K33" i="12"/>
  <c r="E27" i="7"/>
  <c r="C27" i="12" s="1"/>
  <c r="P27" i="7"/>
  <c r="K27" i="7"/>
  <c r="I27" i="13" s="1"/>
  <c r="K27" i="13" s="1"/>
  <c r="I27" i="12"/>
  <c r="K27" i="12" s="1"/>
  <c r="L24" i="13"/>
  <c r="N27" i="7"/>
  <c r="L27" i="12" s="1"/>
  <c r="L38" i="7"/>
  <c r="E37" i="13"/>
  <c r="P37" i="13" s="1"/>
  <c r="C13" i="12"/>
  <c r="C13" i="7"/>
  <c r="C29" i="12"/>
  <c r="N24" i="7"/>
  <c r="N26" i="12"/>
  <c r="I28" i="12"/>
  <c r="K28" i="12" s="1"/>
  <c r="I28" i="13"/>
  <c r="K28" i="13" s="1"/>
  <c r="C14" i="7"/>
  <c r="C14" i="12"/>
  <c r="P34" i="7"/>
  <c r="F11" i="7"/>
  <c r="H24" i="13"/>
  <c r="H36" i="13"/>
  <c r="K34" i="13"/>
  <c r="N32" i="13"/>
  <c r="E24" i="12"/>
  <c r="K32" i="12"/>
  <c r="I26" i="7"/>
  <c r="H26" i="7"/>
  <c r="F26" i="13" s="1"/>
  <c r="F15" i="5"/>
  <c r="F11" i="5" s="1"/>
  <c r="I34" i="7"/>
  <c r="K34" i="7" s="1"/>
  <c r="K24" i="5"/>
  <c r="K33" i="5"/>
  <c r="P33" i="5" s="1"/>
  <c r="O34" i="7" s="1"/>
  <c r="L25" i="13"/>
  <c r="C36" i="13"/>
  <c r="F34" i="13"/>
  <c r="H34" i="13" s="1"/>
  <c r="I32" i="13"/>
  <c r="K32" i="13" s="1"/>
  <c r="F13" i="13"/>
  <c r="K15" i="13"/>
  <c r="K11" i="13" s="1"/>
  <c r="E25" i="13"/>
  <c r="E24" i="13" s="1"/>
  <c r="C33" i="12"/>
  <c r="C37" i="12"/>
  <c r="E37" i="12" s="1"/>
  <c r="F32" i="12"/>
  <c r="H32" i="12" s="1"/>
  <c r="I34" i="12"/>
  <c r="K34" i="12" s="1"/>
  <c r="L36" i="12"/>
  <c r="N36" i="12" s="1"/>
  <c r="K36" i="7"/>
  <c r="E32" i="7"/>
  <c r="E36" i="7"/>
  <c r="H33" i="7"/>
  <c r="P33" i="7" s="1"/>
  <c r="N33" i="7"/>
  <c r="N37" i="7"/>
  <c r="K13" i="7"/>
  <c r="E25" i="7"/>
  <c r="C30" i="13"/>
  <c r="L37" i="13"/>
  <c r="N37" i="13" s="1"/>
  <c r="C35" i="13"/>
  <c r="F33" i="13"/>
  <c r="H33" i="13" s="1"/>
  <c r="H25" i="13"/>
  <c r="P25" i="13" s="1"/>
  <c r="F28" i="12"/>
  <c r="H28" i="12" s="1"/>
  <c r="I31" i="12"/>
  <c r="K31" i="12" s="1"/>
  <c r="F33" i="12"/>
  <c r="H33" i="12" s="1"/>
  <c r="I35" i="12"/>
  <c r="K35" i="12" s="1"/>
  <c r="L37" i="12"/>
  <c r="N37" i="12" s="1"/>
  <c r="H28" i="7"/>
  <c r="P24" i="5"/>
  <c r="O25" i="7" s="1"/>
  <c r="P31" i="7"/>
  <c r="K12" i="7"/>
  <c r="K25" i="7"/>
  <c r="L30" i="13"/>
  <c r="N30" i="13" s="1"/>
  <c r="I37" i="13"/>
  <c r="K37" i="13" s="1"/>
  <c r="L35" i="13"/>
  <c r="N35" i="13" s="1"/>
  <c r="C33" i="13"/>
  <c r="E33" i="13" s="1"/>
  <c r="F14" i="13"/>
  <c r="C30" i="12"/>
  <c r="F35" i="12"/>
  <c r="H35" i="12" s="1"/>
  <c r="I37" i="12"/>
  <c r="K37" i="12" s="1"/>
  <c r="H14" i="12"/>
  <c r="P29" i="7"/>
  <c r="K15" i="7"/>
  <c r="N32" i="7"/>
  <c r="I36" i="13"/>
  <c r="K36" i="13" s="1"/>
  <c r="L34" i="13"/>
  <c r="N34" i="13" s="1"/>
  <c r="C32" i="13"/>
  <c r="C35" i="12"/>
  <c r="E35" i="12" s="1"/>
  <c r="F36" i="12"/>
  <c r="H36" i="12" s="1"/>
  <c r="L32" i="12"/>
  <c r="N32" i="12" s="1"/>
  <c r="F15" i="12"/>
  <c r="F11" i="12" s="1"/>
  <c r="E34" i="7"/>
  <c r="H35" i="7"/>
  <c r="P35" i="7" s="1"/>
  <c r="N35" i="7"/>
  <c r="H37" i="7"/>
  <c r="P37" i="7" s="1"/>
  <c r="F37" i="12"/>
  <c r="H37" i="12" s="1"/>
  <c r="L33" i="12"/>
  <c r="N33" i="12" s="1"/>
  <c r="K35" i="7"/>
  <c r="P36" i="12" l="1"/>
  <c r="P34" i="13"/>
  <c r="O33" i="13"/>
  <c r="O33" i="12"/>
  <c r="H26" i="13"/>
  <c r="F38" i="13"/>
  <c r="P34" i="12"/>
  <c r="O37" i="12"/>
  <c r="O37" i="13"/>
  <c r="O35" i="12"/>
  <c r="O35" i="13"/>
  <c r="N27" i="12"/>
  <c r="C11" i="7"/>
  <c r="C11" i="13"/>
  <c r="C11" i="12"/>
  <c r="I25" i="13"/>
  <c r="K24" i="7"/>
  <c r="I25" i="12"/>
  <c r="P32" i="13"/>
  <c r="P31" i="12"/>
  <c r="E26" i="7"/>
  <c r="E38" i="7" s="1"/>
  <c r="C26" i="13"/>
  <c r="C38" i="7"/>
  <c r="E30" i="12"/>
  <c r="P30" i="12"/>
  <c r="O31" i="13"/>
  <c r="O31" i="12"/>
  <c r="P36" i="13"/>
  <c r="K26" i="7"/>
  <c r="K38" i="7" s="1"/>
  <c r="I38" i="7"/>
  <c r="P32" i="12"/>
  <c r="C15" i="12"/>
  <c r="C15" i="7"/>
  <c r="C15" i="13"/>
  <c r="K11" i="7"/>
  <c r="H12" i="12"/>
  <c r="H12" i="13"/>
  <c r="L27" i="13"/>
  <c r="O34" i="12"/>
  <c r="O34" i="13"/>
  <c r="H28" i="13"/>
  <c r="P28" i="13"/>
  <c r="E33" i="12"/>
  <c r="P33" i="12" s="1"/>
  <c r="P25" i="7"/>
  <c r="N28" i="7"/>
  <c r="P28" i="7" s="1"/>
  <c r="L28" i="13"/>
  <c r="N28" i="13" s="1"/>
  <c r="K37" i="5"/>
  <c r="C25" i="12"/>
  <c r="C25" i="13"/>
  <c r="E24" i="7"/>
  <c r="H13" i="12"/>
  <c r="H13" i="13"/>
  <c r="H38" i="7"/>
  <c r="P37" i="12"/>
  <c r="P24" i="13"/>
  <c r="P33" i="13"/>
  <c r="H15" i="12"/>
  <c r="H15" i="13"/>
  <c r="P35" i="13"/>
  <c r="P36" i="7"/>
  <c r="F26" i="12"/>
  <c r="P24" i="7"/>
  <c r="P29" i="13"/>
  <c r="O29" i="13"/>
  <c r="O29" i="12"/>
  <c r="P32" i="7"/>
  <c r="I25" i="7"/>
  <c r="K23" i="5"/>
  <c r="E29" i="12"/>
  <c r="P29" i="12"/>
  <c r="E35" i="13"/>
  <c r="E32" i="13"/>
  <c r="P35" i="12"/>
  <c r="E27" i="12"/>
  <c r="P27" i="12" s="1"/>
  <c r="E30" i="13"/>
  <c r="P30" i="13" s="1"/>
  <c r="F11" i="13"/>
  <c r="C27" i="13"/>
  <c r="O27" i="12"/>
  <c r="O27" i="13"/>
  <c r="P37" i="5"/>
  <c r="O26" i="7"/>
  <c r="O38" i="7" s="1"/>
  <c r="C38" i="13" l="1"/>
  <c r="E26" i="13"/>
  <c r="I24" i="7"/>
  <c r="P23" i="5"/>
  <c r="O24" i="7" s="1"/>
  <c r="O36" i="12"/>
  <c r="O36" i="13"/>
  <c r="L28" i="12"/>
  <c r="H38" i="13"/>
  <c r="O28" i="12"/>
  <c r="O28" i="13"/>
  <c r="O25" i="12"/>
  <c r="O25" i="13"/>
  <c r="N27" i="13"/>
  <c r="N38" i="13" s="1"/>
  <c r="L38" i="13"/>
  <c r="I26" i="13"/>
  <c r="O24" i="13"/>
  <c r="O24" i="12"/>
  <c r="F38" i="12"/>
  <c r="H26" i="12"/>
  <c r="H38" i="12" s="1"/>
  <c r="O32" i="13"/>
  <c r="O32" i="12"/>
  <c r="I24" i="12"/>
  <c r="I24" i="13"/>
  <c r="C24" i="12"/>
  <c r="C24" i="13"/>
  <c r="C26" i="12"/>
  <c r="I26" i="12"/>
  <c r="P26" i="7"/>
  <c r="E27" i="13"/>
  <c r="P27" i="13" s="1"/>
  <c r="N38" i="7"/>
  <c r="H11" i="13"/>
  <c r="H11" i="12"/>
  <c r="N28" i="12" l="1"/>
  <c r="N38" i="12" s="1"/>
  <c r="L38" i="12"/>
  <c r="I38" i="13"/>
  <c r="K26" i="13"/>
  <c r="P38" i="7"/>
  <c r="O26" i="13"/>
  <c r="O38" i="13" s="1"/>
  <c r="O26" i="12"/>
  <c r="O38" i="12" s="1"/>
  <c r="K26" i="12"/>
  <c r="K38" i="12" s="1"/>
  <c r="I38" i="12"/>
  <c r="E26" i="12"/>
  <c r="E38" i="12" s="1"/>
  <c r="C38" i="12"/>
  <c r="E38" i="13"/>
  <c r="K38" i="13" l="1"/>
  <c r="P26" i="13"/>
  <c r="P38" i="13" s="1"/>
  <c r="P26" i="12"/>
  <c r="P28" i="12"/>
  <c r="P38" i="12" l="1"/>
</calcChain>
</file>

<file path=xl/sharedStrings.xml><?xml version="1.0" encoding="utf-8"?>
<sst xmlns="http://schemas.openxmlformats.org/spreadsheetml/2006/main" count="421" uniqueCount="77">
  <si>
    <t xml:space="preserve"> </t>
  </si>
  <si>
    <t>FROM</t>
  </si>
  <si>
    <t>TO</t>
  </si>
  <si>
    <t>FTE</t>
  </si>
  <si>
    <t>Oregon State System of Higher Education</t>
  </si>
  <si>
    <t>OREGON STATE UNIVERSITY</t>
  </si>
  <si>
    <t>Name (Last, First, Middle)</t>
  </si>
  <si>
    <t>Social Security No.</t>
  </si>
  <si>
    <t>Major Dept. Name</t>
  </si>
  <si>
    <t>ENGINEERING</t>
  </si>
  <si>
    <t>Transaction Reason and Code</t>
  </si>
  <si>
    <t>Effective Date</t>
  </si>
  <si>
    <t>SALARY</t>
  </si>
  <si>
    <t>FROM:</t>
  </si>
  <si>
    <t>TO:</t>
  </si>
  <si>
    <t>Annual</t>
  </si>
  <si>
    <t>Jul/Sep</t>
  </si>
  <si>
    <t>Fall</t>
  </si>
  <si>
    <t>Oct/Dec</t>
  </si>
  <si>
    <t>Prepared by:</t>
  </si>
  <si>
    <t>Winter</t>
  </si>
  <si>
    <t>Jan/Mar</t>
  </si>
  <si>
    <t>Spring</t>
  </si>
  <si>
    <t>Apr/Jun</t>
  </si>
  <si>
    <t>MONTHLY PAY DISTRIBUTION AND FTE</t>
  </si>
  <si>
    <t>Index</t>
  </si>
  <si>
    <t xml:space="preserve"> Account</t>
  </si>
  <si>
    <t>Activity</t>
  </si>
  <si>
    <t>DEPARTMENT</t>
  </si>
  <si>
    <t>DATE</t>
  </si>
  <si>
    <t>DEAN/DIRECTOR</t>
  </si>
  <si>
    <t xml:space="preserve">     9  MONTH SERVICE</t>
  </si>
  <si>
    <t xml:space="preserve">     12  MONTH SERVICE</t>
  </si>
  <si>
    <t>PAY / BUDGET ACTION FORM (FIS)</t>
  </si>
  <si>
    <t>ECS-COMPUTER SCIENCE        C - 301100</t>
  </si>
  <si>
    <t xml:space="preserve">        Org Code</t>
  </si>
  <si>
    <t>Research Acctg/Exec Administrator</t>
  </si>
  <si>
    <t>Appointing Authority</t>
  </si>
  <si>
    <t xml:space="preserve"> FOR ACADEMIC SALARIES ONLY</t>
  </si>
  <si>
    <t>mo</t>
  </si>
  <si>
    <t>key</t>
  </si>
  <si>
    <t>put</t>
  </si>
  <si>
    <t>code- mo future</t>
  </si>
  <si>
    <t>salary to ---&gt;</t>
  </si>
  <si>
    <t>----&gt;</t>
  </si>
  <si>
    <t>FTE--&gt;</t>
  </si>
  <si>
    <t>Budget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</si>
  <si>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</si>
  <si>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</si>
  <si>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</si>
  <si>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</si>
  <si>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</si>
  <si>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</si>
  <si>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</si>
  <si>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</si>
  <si>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</si>
  <si>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</si>
  <si>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</si>
  <si>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</si>
  <si>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</si>
  <si>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Phone</t>
  </si>
  <si>
    <t>Date</t>
  </si>
  <si>
    <t>TOTALS</t>
  </si>
  <si>
    <t>position no.</t>
  </si>
  <si>
    <t>employee class category</t>
  </si>
  <si>
    <t>Last PA</t>
  </si>
  <si>
    <t>Last Trans Reason</t>
  </si>
  <si>
    <t>Last PB update</t>
  </si>
  <si>
    <t>PA 295 PJA   6/95</t>
  </si>
  <si>
    <t>Last file update</t>
  </si>
  <si>
    <t>NAME</t>
  </si>
  <si>
    <t>REMARKS:  List timecards &amp; show calculations</t>
  </si>
  <si>
    <t>code</t>
  </si>
  <si>
    <t>REMARKS:  List time cards and show calculations</t>
  </si>
  <si>
    <t>Paula</t>
  </si>
  <si>
    <t>7-5551</t>
  </si>
  <si>
    <t>1-1111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</si>
</sst>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166" formatCode="0.000"/>
    <numFmt numFmtId="169" formatCode="#,##0.000"/>
    <numFmt numFmtId="170" formatCode="000\-00\-0000"/>
    <numFmt numFmtId="171" formatCode="mmmm\ d\,\ yyyy"/>
  </numFmts>
  <fonts count="26">
    <font>
      <sz val="10"/>
      <name val="Geneva"/>
    </font>
    <font>
      <b/>
      <sz val="10"/>
      <name val="Geneva"/>
    </font>
    <font>
      <sz val="10"/>
      <name val="Geneva"/>
    </font>
    <font>
      <sz val="10"/>
      <name val="System"/>
    </font>
    <font>
      <b/>
      <sz val="9"/>
      <name val="Geneva"/>
    </font>
    <font>
      <sz val="12"/>
      <name val="Geneva"/>
    </font>
    <font>
      <b/>
      <sz val="11"/>
      <name val="Geneva"/>
    </font>
    <font>
      <sz val="9"/>
      <name val="Geneva"/>
    </font>
    <font>
      <sz val="9"/>
      <name val="Helv"/>
    </font>
    <font>
      <sz val="12"/>
      <name val="Helv"/>
    </font>
    <font>
      <sz val="6"/>
      <name val="Geneva"/>
    </font>
    <font>
      <sz val="8"/>
      <name val="Geneva"/>
    </font>
    <font>
      <b/>
      <sz val="16"/>
      <name val="Geneva"/>
    </font>
    <font>
      <sz val="10"/>
      <color indexed="10"/>
      <name val="Geneva"/>
    </font>
    <font>
      <sz val="14"/>
      <name val="Geneva"/>
    </font>
    <font>
      <b/>
      <sz val="14"/>
      <name val="Geneva"/>
    </font>
    <font>
      <b/>
      <sz val="12"/>
      <name val="Geneva"/>
    </font>
    <font>
      <sz val="8"/>
      <name val="Courier"/>
      <family val="3"/>
    </font>
    <font>
      <b/>
      <sz val="8"/>
      <name val="Geneva"/>
    </font>
    <font>
      <sz val="11"/>
      <name val="Geneva"/>
    </font>
    <font>
      <sz val="10"/>
      <name val="Helvetica"/>
      <family val="2"/>
    </font>
    <font>
      <i/>
      <sz val="11"/>
      <name val="Bookman Old Style"/>
      <family val="1"/>
    </font>
    <font>
      <sz val="12"/>
      <name val="Bookman Old Style"/>
      <family val="1"/>
    </font>
    <font>
      <sz val="10"/>
      <name val="Bookman Old Style"/>
      <family val="1"/>
    </font>
    <font>
      <b/>
      <sz val="12"/>
      <name val="Bookman Old Style"/>
      <family val="1"/>
    </font>
    <font>
      <i/>
      <sz val="12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0625"/>
    </fill>
    <fill>
      <patternFill patternType="solid">
        <fgColor indexed="41"/>
        <bgColor indexed="64"/>
      </patternFill>
    </fill>
    <fill>
      <patternFill patternType="gray0625">
        <bgColor indexed="41"/>
      </patternFill>
    </fill>
    <fill>
      <patternFill patternType="solid">
        <fgColor indexed="27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</borders>
  <cellStyleXfs count="3">
    <xf numFmtId="0" fontId="0" fillId="0" borderId="0"/>
    <xf numFmtId="4" fontId="2" fillId="0" borderId="0" applyFont="0" applyFill="0" applyBorder="0" applyAlignment="0" applyProtection="0"/>
    <xf numFmtId="8" fontId="2" fillId="0" borderId="0" applyFont="0" applyFill="0" applyBorder="0" applyAlignment="0" applyProtection="0"/>
  </cellStyleXfs>
  <cellXfs count="310">
    <xf numFmtId="0" fontId="0" fillId="0" borderId="0" xfId="0"/>
    <xf numFmtId="0" fontId="5" fillId="0" borderId="0" xfId="0" applyFont="1"/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/>
    <xf numFmtId="0" fontId="0" fillId="0" borderId="0" xfId="0" applyAlignment="1">
      <alignment horizontal="right"/>
    </xf>
    <xf numFmtId="8" fontId="0" fillId="0" borderId="0" xfId="0" applyNumberFormat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0" xfId="0" applyAlignment="1"/>
    <xf numFmtId="0" fontId="0" fillId="0" borderId="4" xfId="0" applyBorder="1" applyAlignment="1">
      <alignment horizontal="center"/>
    </xf>
    <xf numFmtId="0" fontId="11" fillId="0" borderId="0" xfId="0" applyFont="1" applyAlignment="1"/>
    <xf numFmtId="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4" fontId="11" fillId="0" borderId="0" xfId="0" applyNumberFormat="1" applyFont="1" applyAlignme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11" xfId="0" applyBorder="1" applyAlignment="1" applyProtection="1">
      <alignment horizontal="left"/>
      <protection locked="0"/>
    </xf>
    <xf numFmtId="4" fontId="5" fillId="0" borderId="9" xfId="1" applyFont="1" applyFill="1" applyBorder="1" applyAlignment="1"/>
    <xf numFmtId="166" fontId="5" fillId="0" borderId="12" xfId="0" applyNumberFormat="1" applyFont="1" applyFill="1" applyBorder="1" applyAlignment="1" applyProtection="1"/>
    <xf numFmtId="0" fontId="0" fillId="2" borderId="0" xfId="0" applyFill="1"/>
    <xf numFmtId="0" fontId="11" fillId="2" borderId="0" xfId="0" applyFont="1" applyFill="1"/>
    <xf numFmtId="0" fontId="11" fillId="0" borderId="0" xfId="0" applyFont="1" applyFill="1"/>
    <xf numFmtId="0" fontId="0" fillId="0" borderId="0" xfId="0" applyFill="1"/>
    <xf numFmtId="49" fontId="0" fillId="0" borderId="0" xfId="0" applyNumberFormat="1" applyFill="1"/>
    <xf numFmtId="0" fontId="1" fillId="0" borderId="0" xfId="0" applyFont="1" applyAlignment="1" applyProtection="1">
      <alignment horizontal="center"/>
      <protection locked="0"/>
    </xf>
    <xf numFmtId="169" fontId="2" fillId="0" borderId="4" xfId="0" applyNumberFormat="1" applyFont="1" applyBorder="1" applyAlignment="1">
      <alignment horizontal="center"/>
    </xf>
    <xf numFmtId="0" fontId="0" fillId="0" borderId="0" xfId="0" quotePrefix="1"/>
    <xf numFmtId="0" fontId="2" fillId="0" borderId="0" xfId="0" applyFont="1" applyBorder="1" applyAlignment="1"/>
    <xf numFmtId="169" fontId="5" fillId="0" borderId="13" xfId="0" applyNumberFormat="1" applyFont="1" applyBorder="1" applyAlignment="1">
      <alignment horizontal="center"/>
    </xf>
    <xf numFmtId="0" fontId="0" fillId="0" borderId="14" xfId="0" applyBorder="1"/>
    <xf numFmtId="169" fontId="0" fillId="0" borderId="15" xfId="0" applyNumberFormat="1" applyBorder="1"/>
    <xf numFmtId="169" fontId="5" fillId="0" borderId="16" xfId="0" applyNumberFormat="1" applyFont="1" applyBorder="1"/>
    <xf numFmtId="0" fontId="17" fillId="0" borderId="7" xfId="0" applyFont="1" applyFill="1" applyBorder="1" applyAlignment="1">
      <alignment shrinkToFit="1"/>
    </xf>
    <xf numFmtId="0" fontId="17" fillId="0" borderId="17" xfId="0" applyFont="1" applyFill="1" applyBorder="1" applyAlignment="1">
      <alignment shrinkToFit="1"/>
    </xf>
    <xf numFmtId="0" fontId="17" fillId="0" borderId="18" xfId="0" applyFont="1" applyFill="1" applyBorder="1" applyAlignment="1">
      <alignment shrinkToFi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49" fontId="0" fillId="0" borderId="22" xfId="0" applyNumberFormat="1" applyBorder="1" applyAlignment="1">
      <alignment horizontal="left"/>
    </xf>
    <xf numFmtId="0" fontId="0" fillId="0" borderId="22" xfId="0" applyBorder="1" applyAlignment="1">
      <alignment horizontal="left"/>
    </xf>
    <xf numFmtId="0" fontId="18" fillId="0" borderId="23" xfId="0" applyFont="1" applyFill="1" applyBorder="1" applyAlignment="1">
      <alignment horizontal="center" shrinkToFit="1"/>
    </xf>
    <xf numFmtId="0" fontId="11" fillId="0" borderId="24" xfId="0" applyFont="1" applyBorder="1" applyAlignment="1">
      <alignment horizontal="right"/>
    </xf>
    <xf numFmtId="0" fontId="11" fillId="0" borderId="0" xfId="0" applyFont="1" applyBorder="1"/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13" xfId="0" applyFont="1" applyBorder="1" applyAlignment="1">
      <alignment horizontal="left"/>
    </xf>
    <xf numFmtId="0" fontId="11" fillId="0" borderId="25" xfId="0" applyFont="1" applyBorder="1"/>
    <xf numFmtId="169" fontId="11" fillId="0" borderId="26" xfId="0" applyNumberFormat="1" applyFont="1" applyBorder="1" applyAlignment="1">
      <alignment horizontal="center"/>
    </xf>
    <xf numFmtId="169" fontId="11" fillId="0" borderId="27" xfId="0" applyNumberFormat="1" applyFont="1" applyBorder="1"/>
    <xf numFmtId="0" fontId="11" fillId="3" borderId="28" xfId="0" applyFont="1" applyFill="1" applyBorder="1"/>
    <xf numFmtId="0" fontId="0" fillId="4" borderId="0" xfId="0" applyFill="1"/>
    <xf numFmtId="0" fontId="0" fillId="4" borderId="0" xfId="0" applyFill="1" applyBorder="1"/>
    <xf numFmtId="0" fontId="11" fillId="4" borderId="0" xfId="0" applyFont="1" applyFill="1" applyBorder="1" applyAlignment="1">
      <alignment horizontal="right"/>
    </xf>
    <xf numFmtId="169" fontId="11" fillId="4" borderId="27" xfId="0" applyNumberFormat="1" applyFont="1" applyFill="1" applyBorder="1" applyAlignment="1">
      <alignment horizontal="center"/>
    </xf>
    <xf numFmtId="169" fontId="5" fillId="4" borderId="11" xfId="0" applyNumberFormat="1" applyFont="1" applyFill="1" applyBorder="1" applyAlignment="1">
      <alignment horizontal="center"/>
    </xf>
    <xf numFmtId="169" fontId="5" fillId="4" borderId="15" xfId="0" applyNumberFormat="1" applyFont="1" applyFill="1" applyBorder="1"/>
    <xf numFmtId="0" fontId="0" fillId="4" borderId="5" xfId="0" applyFill="1" applyBorder="1" applyAlignment="1">
      <alignment horizontal="center"/>
    </xf>
    <xf numFmtId="0" fontId="1" fillId="4" borderId="0" xfId="0" applyFont="1" applyFill="1" applyAlignment="1" applyProtection="1">
      <alignment horizontal="center"/>
      <protection locked="0"/>
    </xf>
    <xf numFmtId="0" fontId="18" fillId="4" borderId="23" xfId="0" applyFont="1" applyFill="1" applyBorder="1" applyAlignment="1">
      <alignment horizontal="center" shrinkToFit="1"/>
    </xf>
    <xf numFmtId="4" fontId="5" fillId="4" borderId="9" xfId="1" applyFont="1" applyFill="1" applyBorder="1" applyAlignment="1"/>
    <xf numFmtId="166" fontId="5" fillId="4" borderId="12" xfId="0" applyNumberFormat="1" applyFont="1" applyFill="1" applyBorder="1" applyAlignment="1"/>
    <xf numFmtId="4" fontId="5" fillId="4" borderId="29" xfId="0" applyNumberFormat="1" applyFont="1" applyFill="1" applyBorder="1" applyAlignment="1"/>
    <xf numFmtId="0" fontId="0" fillId="4" borderId="1" xfId="0" applyFill="1" applyBorder="1" applyAlignment="1"/>
    <xf numFmtId="4" fontId="11" fillId="4" borderId="0" xfId="0" applyNumberFormat="1" applyFont="1" applyFill="1" applyAlignment="1">
      <alignment horizontal="right"/>
    </xf>
    <xf numFmtId="0" fontId="11" fillId="4" borderId="28" xfId="0" applyFont="1" applyFill="1" applyBorder="1"/>
    <xf numFmtId="0" fontId="11" fillId="4" borderId="0" xfId="0" applyFont="1" applyFill="1" applyAlignment="1"/>
    <xf numFmtId="0" fontId="0" fillId="4" borderId="0" xfId="0" applyFill="1" applyAlignment="1"/>
    <xf numFmtId="169" fontId="5" fillId="4" borderId="0" xfId="0" applyNumberFormat="1" applyFont="1" applyFill="1" applyBorder="1" applyAlignment="1">
      <alignment horizontal="center"/>
    </xf>
    <xf numFmtId="0" fontId="11" fillId="4" borderId="0" xfId="0" applyFont="1" applyFill="1" applyBorder="1" applyAlignment="1">
      <alignment horizontal="left"/>
    </xf>
    <xf numFmtId="169" fontId="11" fillId="4" borderId="30" xfId="0" applyNumberFormat="1" applyFont="1" applyFill="1" applyBorder="1" applyAlignment="1">
      <alignment horizontal="center"/>
    </xf>
    <xf numFmtId="169" fontId="5" fillId="4" borderId="20" xfId="0" applyNumberFormat="1" applyFont="1" applyFill="1" applyBorder="1"/>
    <xf numFmtId="0" fontId="0" fillId="4" borderId="0" xfId="0" applyFill="1" applyAlignment="1">
      <alignment horizontal="center"/>
    </xf>
    <xf numFmtId="0" fontId="18" fillId="5" borderId="31" xfId="0" applyFont="1" applyFill="1" applyBorder="1" applyAlignment="1">
      <alignment horizontal="center" shrinkToFit="1"/>
    </xf>
    <xf numFmtId="4" fontId="5" fillId="5" borderId="1" xfId="1" applyFont="1" applyFill="1" applyBorder="1" applyAlignment="1"/>
    <xf numFmtId="4" fontId="5" fillId="4" borderId="32" xfId="0" applyNumberFormat="1" applyFont="1" applyFill="1" applyBorder="1" applyAlignment="1"/>
    <xf numFmtId="4" fontId="11" fillId="4" borderId="0" xfId="0" applyNumberFormat="1" applyFont="1" applyFill="1" applyAlignment="1"/>
    <xf numFmtId="0" fontId="11" fillId="5" borderId="28" xfId="0" applyFont="1" applyFill="1" applyBorder="1"/>
    <xf numFmtId="0" fontId="11" fillId="4" borderId="0" xfId="0" applyFont="1" applyFill="1" applyBorder="1"/>
    <xf numFmtId="169" fontId="11" fillId="4" borderId="30" xfId="0" applyNumberFormat="1" applyFont="1" applyFill="1" applyBorder="1"/>
    <xf numFmtId="169" fontId="2" fillId="4" borderId="0" xfId="0" applyNumberFormat="1" applyFont="1" applyFill="1" applyBorder="1" applyAlignment="1">
      <alignment horizontal="center"/>
    </xf>
    <xf numFmtId="169" fontId="0" fillId="4" borderId="20" xfId="0" applyNumberFormat="1" applyFill="1" applyBorder="1"/>
    <xf numFmtId="0" fontId="11" fillId="4" borderId="0" xfId="0" applyFont="1" applyFill="1" applyAlignment="1">
      <alignment horizontal="left"/>
    </xf>
    <xf numFmtId="0" fontId="11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/>
    </xf>
    <xf numFmtId="3" fontId="5" fillId="4" borderId="0" xfId="1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>
      <alignment horizontal="center" vertical="center"/>
    </xf>
    <xf numFmtId="8" fontId="0" fillId="4" borderId="0" xfId="0" applyNumberFormat="1" applyFill="1" applyAlignment="1">
      <alignment horizontal="center"/>
    </xf>
    <xf numFmtId="0" fontId="18" fillId="5" borderId="23" xfId="0" applyFont="1" applyFill="1" applyBorder="1" applyAlignment="1">
      <alignment horizontal="center" shrinkToFit="1"/>
    </xf>
    <xf numFmtId="4" fontId="5" fillId="5" borderId="9" xfId="1" applyFont="1" applyFill="1" applyBorder="1" applyAlignment="1"/>
    <xf numFmtId="0" fontId="11" fillId="4" borderId="0" xfId="0" applyFont="1" applyFill="1"/>
    <xf numFmtId="169" fontId="5" fillId="0" borderId="33" xfId="1" applyNumberFormat="1" applyFont="1" applyFill="1" applyBorder="1" applyAlignment="1"/>
    <xf numFmtId="0" fontId="3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0" borderId="0" xfId="0" applyFont="1" applyFill="1" applyBorder="1"/>
    <xf numFmtId="0" fontId="15" fillId="0" borderId="0" xfId="0" applyFont="1" applyFill="1" applyBorder="1" applyAlignment="1" applyProtection="1">
      <alignment horizontal="center"/>
      <protection locked="0"/>
    </xf>
    <xf numFmtId="170" fontId="14" fillId="0" borderId="1" xfId="0" applyNumberFormat="1" applyFont="1" applyFill="1" applyBorder="1" applyAlignment="1" applyProtection="1">
      <alignment horizontal="left"/>
      <protection locked="0"/>
    </xf>
    <xf numFmtId="170" fontId="0" fillId="0" borderId="1" xfId="0" applyNumberFormat="1" applyFill="1" applyBorder="1" applyAlignment="1" applyProtection="1">
      <alignment horizontal="left"/>
      <protection locked="0"/>
    </xf>
    <xf numFmtId="170" fontId="0" fillId="0" borderId="0" xfId="0" applyNumberFormat="1" applyFill="1" applyBorder="1" applyAlignment="1" applyProtection="1">
      <alignment horizontal="left"/>
      <protection locked="0"/>
    </xf>
    <xf numFmtId="0" fontId="0" fillId="0" borderId="0" xfId="0" applyFill="1" applyBorder="1"/>
    <xf numFmtId="0" fontId="7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0" xfId="0" applyFont="1" applyFill="1" applyBorder="1" applyAlignment="1" applyProtection="1">
      <alignment horizontal="center"/>
      <protection locked="0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0" fontId="0" fillId="0" borderId="34" xfId="0" applyFill="1" applyBorder="1"/>
    <xf numFmtId="0" fontId="0" fillId="0" borderId="35" xfId="0" applyFill="1" applyBorder="1"/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1" fillId="0" borderId="0" xfId="0" applyFont="1" applyFill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left"/>
      <protection locked="0"/>
    </xf>
    <xf numFmtId="4" fontId="5" fillId="5" borderId="31" xfId="0" applyNumberFormat="1" applyFont="1" applyFill="1" applyBorder="1" applyAlignment="1" applyProtection="1">
      <protection locked="0"/>
    </xf>
    <xf numFmtId="4" fontId="5" fillId="5" borderId="36" xfId="0" applyNumberFormat="1" applyFont="1" applyFill="1" applyBorder="1" applyAlignment="1" applyProtection="1">
      <protection locked="0"/>
    </xf>
    <xf numFmtId="4" fontId="5" fillId="5" borderId="37" xfId="0" applyNumberFormat="1" applyFont="1" applyFill="1" applyBorder="1" applyAlignment="1" applyProtection="1">
      <protection locked="0"/>
    </xf>
    <xf numFmtId="4" fontId="5" fillId="0" borderId="1" xfId="1" applyFont="1" applyFill="1" applyBorder="1" applyAlignment="1"/>
    <xf numFmtId="169" fontId="5" fillId="0" borderId="38" xfId="1" applyNumberFormat="1" applyFont="1" applyFill="1" applyBorder="1" applyAlignment="1"/>
    <xf numFmtId="0" fontId="0" fillId="0" borderId="39" xfId="0" applyFill="1" applyBorder="1"/>
    <xf numFmtId="0" fontId="0" fillId="0" borderId="40" xfId="0" applyFill="1" applyBorder="1"/>
    <xf numFmtId="0" fontId="0" fillId="0" borderId="11" xfId="0" applyFill="1" applyBorder="1"/>
    <xf numFmtId="0" fontId="7" fillId="0" borderId="41" xfId="0" applyFont="1" applyFill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18" fillId="0" borderId="31" xfId="0" applyFont="1" applyFill="1" applyBorder="1" applyAlignment="1">
      <alignment horizontal="center" shrinkToFit="1"/>
    </xf>
    <xf numFmtId="4" fontId="5" fillId="4" borderId="23" xfId="0" applyNumberFormat="1" applyFont="1" applyFill="1" applyBorder="1" applyAlignment="1" applyProtection="1">
      <protection locked="0"/>
    </xf>
    <xf numFmtId="0" fontId="5" fillId="5" borderId="23" xfId="0" applyFont="1" applyFill="1" applyBorder="1" applyAlignment="1" applyProtection="1">
      <protection locked="0"/>
    </xf>
    <xf numFmtId="4" fontId="5" fillId="4" borderId="8" xfId="0" applyNumberFormat="1" applyFont="1" applyFill="1" applyBorder="1" applyAlignment="1" applyProtection="1">
      <protection locked="0"/>
    </xf>
    <xf numFmtId="0" fontId="5" fillId="5" borderId="8" xfId="0" applyFont="1" applyFill="1" applyBorder="1" applyAlignment="1" applyProtection="1">
      <protection locked="0"/>
    </xf>
    <xf numFmtId="4" fontId="5" fillId="4" borderId="8" xfId="1" applyFont="1" applyFill="1" applyBorder="1" applyAlignment="1" applyProtection="1">
      <protection locked="0"/>
    </xf>
    <xf numFmtId="4" fontId="5" fillId="5" borderId="8" xfId="1" applyFont="1" applyFill="1" applyBorder="1" applyAlignment="1" applyProtection="1">
      <protection locked="0"/>
    </xf>
    <xf numFmtId="4" fontId="5" fillId="4" borderId="42" xfId="0" applyNumberFormat="1" applyFont="1" applyFill="1" applyBorder="1" applyAlignment="1" applyProtection="1">
      <protection locked="0"/>
    </xf>
    <xf numFmtId="4" fontId="5" fillId="4" borderId="42" xfId="1" applyFont="1" applyFill="1" applyBorder="1" applyAlignment="1" applyProtection="1">
      <protection locked="0"/>
    </xf>
    <xf numFmtId="4" fontId="5" fillId="5" borderId="42" xfId="1" applyFont="1" applyFill="1" applyBorder="1" applyAlignment="1" applyProtection="1">
      <protection locked="0"/>
    </xf>
    <xf numFmtId="4" fontId="5" fillId="0" borderId="12" xfId="1" applyFont="1" applyFill="1" applyBorder="1" applyAlignment="1" applyProtection="1"/>
    <xf numFmtId="4" fontId="5" fillId="0" borderId="29" xfId="1" applyFont="1" applyFill="1" applyBorder="1" applyAlignment="1"/>
    <xf numFmtId="4" fontId="5" fillId="0" borderId="29" xfId="1" applyFont="1" applyBorder="1" applyAlignment="1"/>
    <xf numFmtId="4" fontId="5" fillId="0" borderId="18" xfId="1" applyFont="1" applyFill="1" applyBorder="1" applyAlignment="1" applyProtection="1"/>
    <xf numFmtId="4" fontId="5" fillId="0" borderId="23" xfId="1" applyFont="1" applyFill="1" applyBorder="1" applyAlignment="1" applyProtection="1"/>
    <xf numFmtId="4" fontId="5" fillId="0" borderId="8" xfId="1" applyFont="1" applyFill="1" applyBorder="1" applyAlignment="1" applyProtection="1"/>
    <xf numFmtId="6" fontId="19" fillId="0" borderId="34" xfId="2" applyNumberFormat="1" applyFont="1" applyBorder="1" applyAlignment="1">
      <alignment horizontal="left"/>
    </xf>
    <xf numFmtId="6" fontId="5" fillId="0" borderId="34" xfId="2" applyNumberFormat="1" applyFont="1" applyBorder="1" applyAlignment="1">
      <alignment horizontal="left"/>
    </xf>
    <xf numFmtId="6" fontId="0" fillId="0" borderId="0" xfId="2" applyNumberFormat="1" applyFont="1" applyAlignment="1">
      <alignment horizontal="center"/>
    </xf>
    <xf numFmtId="0" fontId="18" fillId="0" borderId="10" xfId="0" applyFont="1" applyBorder="1" applyAlignment="1">
      <alignment horizontal="center" shrinkToFit="1"/>
    </xf>
    <xf numFmtId="4" fontId="5" fillId="0" borderId="43" xfId="1" applyFont="1" applyFill="1" applyBorder="1" applyAlignment="1" applyProtection="1">
      <alignment horizontal="right"/>
      <protection locked="0"/>
    </xf>
    <xf numFmtId="4" fontId="5" fillId="0" borderId="44" xfId="1" applyFont="1" applyFill="1" applyBorder="1" applyAlignment="1" applyProtection="1">
      <alignment horizontal="right"/>
      <protection locked="0"/>
    </xf>
    <xf numFmtId="4" fontId="5" fillId="0" borderId="38" xfId="1" applyFont="1" applyFill="1" applyBorder="1" applyAlignment="1" applyProtection="1">
      <alignment horizontal="right"/>
      <protection locked="0"/>
    </xf>
    <xf numFmtId="4" fontId="5" fillId="0" borderId="10" xfId="1" applyFont="1" applyFill="1" applyBorder="1" applyAlignment="1" applyProtection="1">
      <alignment horizontal="right"/>
      <protection locked="0"/>
    </xf>
    <xf numFmtId="4" fontId="5" fillId="0" borderId="45" xfId="1" applyFont="1" applyFill="1" applyBorder="1" applyAlignment="1" applyProtection="1">
      <alignment horizontal="right"/>
      <protection locked="0"/>
    </xf>
    <xf numFmtId="4" fontId="5" fillId="0" borderId="33" xfId="1" applyFont="1" applyFill="1" applyBorder="1" applyAlignment="1" applyProtection="1">
      <alignment horizontal="right"/>
      <protection locked="0"/>
    </xf>
    <xf numFmtId="0" fontId="20" fillId="0" borderId="22" xfId="0" applyFont="1" applyBorder="1" applyAlignment="1">
      <alignment horizontal="left" vertical="center" wrapText="1"/>
    </xf>
    <xf numFmtId="169" fontId="11" fillId="4" borderId="46" xfId="0" applyNumberFormat="1" applyFont="1" applyFill="1" applyBorder="1" applyAlignment="1">
      <alignment horizontal="center"/>
    </xf>
    <xf numFmtId="169" fontId="5" fillId="4" borderId="47" xfId="0" applyNumberFormat="1" applyFont="1" applyFill="1" applyBorder="1" applyAlignment="1">
      <alignment horizontal="center"/>
    </xf>
    <xf numFmtId="169" fontId="5" fillId="4" borderId="48" xfId="0" applyNumberFormat="1" applyFont="1" applyFill="1" applyBorder="1" applyAlignment="1">
      <alignment horizontal="center"/>
    </xf>
    <xf numFmtId="0" fontId="18" fillId="6" borderId="23" xfId="0" applyFont="1" applyFill="1" applyBorder="1" applyAlignment="1">
      <alignment horizontal="center" shrinkToFit="1"/>
    </xf>
    <xf numFmtId="4" fontId="5" fillId="6" borderId="9" xfId="1" applyFont="1" applyFill="1" applyBorder="1" applyAlignment="1"/>
    <xf numFmtId="166" fontId="5" fillId="6" borderId="12" xfId="0" applyNumberFormat="1" applyFont="1" applyFill="1" applyBorder="1" applyAlignment="1"/>
    <xf numFmtId="4" fontId="5" fillId="6" borderId="10" xfId="1" applyFont="1" applyFill="1" applyBorder="1" applyAlignment="1"/>
    <xf numFmtId="4" fontId="5" fillId="6" borderId="45" xfId="1" applyFont="1" applyFill="1" applyBorder="1" applyAlignment="1"/>
    <xf numFmtId="4" fontId="5" fillId="6" borderId="33" xfId="1" applyFont="1" applyFill="1" applyBorder="1" applyAlignment="1"/>
    <xf numFmtId="166" fontId="5" fillId="6" borderId="33" xfId="0" applyNumberFormat="1" applyFont="1" applyFill="1" applyBorder="1" applyAlignment="1"/>
    <xf numFmtId="4" fontId="5" fillId="6" borderId="10" xfId="1" applyFont="1" applyFill="1" applyBorder="1" applyAlignment="1" applyProtection="1">
      <protection locked="0"/>
    </xf>
    <xf numFmtId="4" fontId="5" fillId="6" borderId="45" xfId="1" applyFont="1" applyFill="1" applyBorder="1" applyAlignment="1" applyProtection="1">
      <protection locked="0"/>
    </xf>
    <xf numFmtId="4" fontId="5" fillId="6" borderId="33" xfId="1" applyFont="1" applyFill="1" applyBorder="1" applyAlignment="1" applyProtection="1">
      <protection locked="0"/>
    </xf>
    <xf numFmtId="0" fontId="18" fillId="6" borderId="10" xfId="0" applyFont="1" applyFill="1" applyBorder="1" applyAlignment="1">
      <alignment horizontal="center" shrinkToFit="1"/>
    </xf>
    <xf numFmtId="4" fontId="5" fillId="6" borderId="45" xfId="1" applyFont="1" applyFill="1" applyBorder="1" applyAlignment="1" applyProtection="1"/>
    <xf numFmtId="6" fontId="11" fillId="6" borderId="0" xfId="2" applyNumberFormat="1" applyFont="1" applyFill="1" applyBorder="1" applyAlignment="1">
      <alignment horizontal="left"/>
    </xf>
    <xf numFmtId="0" fontId="11" fillId="6" borderId="28" xfId="0" applyFont="1" applyFill="1" applyBorder="1"/>
    <xf numFmtId="4" fontId="5" fillId="0" borderId="7" xfId="1" applyFont="1" applyFill="1" applyBorder="1" applyAlignment="1"/>
    <xf numFmtId="169" fontId="11" fillId="6" borderId="49" xfId="0" applyNumberFormat="1" applyFont="1" applyFill="1" applyBorder="1" applyAlignment="1">
      <alignment horizontal="center"/>
    </xf>
    <xf numFmtId="169" fontId="5" fillId="6" borderId="50" xfId="0" applyNumberFormat="1" applyFont="1" applyFill="1" applyBorder="1" applyAlignment="1">
      <alignment horizontal="center"/>
    </xf>
    <xf numFmtId="169" fontId="5" fillId="6" borderId="51" xfId="0" applyNumberFormat="1" applyFont="1" applyFill="1" applyBorder="1"/>
    <xf numFmtId="4" fontId="5" fillId="4" borderId="10" xfId="1" applyFont="1" applyFill="1" applyBorder="1" applyAlignment="1"/>
    <xf numFmtId="4" fontId="5" fillId="4" borderId="45" xfId="1" applyFont="1" applyFill="1" applyBorder="1" applyAlignment="1"/>
    <xf numFmtId="0" fontId="18" fillId="4" borderId="10" xfId="0" applyFont="1" applyFill="1" applyBorder="1" applyAlignment="1">
      <alignment horizontal="center" shrinkToFit="1"/>
    </xf>
    <xf numFmtId="4" fontId="5" fillId="4" borderId="7" xfId="1" applyFont="1" applyFill="1" applyBorder="1" applyAlignment="1"/>
    <xf numFmtId="4" fontId="5" fillId="4" borderId="45" xfId="1" applyFont="1" applyFill="1" applyBorder="1" applyAlignment="1" applyProtection="1"/>
    <xf numFmtId="4" fontId="5" fillId="4" borderId="10" xfId="1" applyFont="1" applyFill="1" applyBorder="1" applyAlignment="1" applyProtection="1"/>
    <xf numFmtId="6" fontId="11" fillId="4" borderId="0" xfId="2" applyNumberFormat="1" applyFont="1" applyFill="1" applyBorder="1" applyAlignment="1">
      <alignment horizontal="left"/>
    </xf>
    <xf numFmtId="169" fontId="11" fillId="0" borderId="52" xfId="0" applyNumberFormat="1" applyFont="1" applyBorder="1" applyAlignment="1">
      <alignment horizontal="center"/>
    </xf>
    <xf numFmtId="169" fontId="5" fillId="0" borderId="47" xfId="0" applyNumberFormat="1" applyFont="1" applyBorder="1" applyAlignment="1">
      <alignment horizontal="center"/>
    </xf>
    <xf numFmtId="169" fontId="5" fillId="0" borderId="48" xfId="0" applyNumberFormat="1" applyFont="1" applyBorder="1" applyAlignment="1">
      <alignment horizontal="center"/>
    </xf>
    <xf numFmtId="169" fontId="11" fillId="4" borderId="49" xfId="0" applyNumberFormat="1" applyFont="1" applyFill="1" applyBorder="1" applyAlignment="1">
      <alignment horizontal="center"/>
    </xf>
    <xf numFmtId="169" fontId="5" fillId="0" borderId="53" xfId="0" applyNumberFormat="1" applyFont="1" applyBorder="1" applyAlignment="1">
      <alignment horizontal="center"/>
    </xf>
    <xf numFmtId="169" fontId="5" fillId="0" borderId="54" xfId="0" applyNumberFormat="1" applyFont="1" applyBorder="1" applyAlignment="1">
      <alignment horizontal="center"/>
    </xf>
    <xf numFmtId="2" fontId="5" fillId="0" borderId="45" xfId="0" applyNumberFormat="1" applyFont="1" applyFill="1" applyBorder="1" applyAlignment="1" applyProtection="1"/>
    <xf numFmtId="169" fontId="11" fillId="0" borderId="3" xfId="0" applyNumberFormat="1" applyFont="1" applyBorder="1" applyAlignment="1">
      <alignment horizontal="center"/>
    </xf>
    <xf numFmtId="169" fontId="5" fillId="0" borderId="4" xfId="0" applyNumberFormat="1" applyFont="1" applyBorder="1" applyAlignment="1">
      <alignment horizontal="center"/>
    </xf>
    <xf numFmtId="169" fontId="5" fillId="0" borderId="17" xfId="0" applyNumberFormat="1" applyFont="1" applyBorder="1"/>
    <xf numFmtId="169" fontId="5" fillId="4" borderId="9" xfId="1" applyNumberFormat="1" applyFont="1" applyFill="1" applyBorder="1" applyAlignment="1"/>
    <xf numFmtId="169" fontId="5" fillId="4" borderId="12" xfId="0" applyNumberFormat="1" applyFont="1" applyFill="1" applyBorder="1" applyAlignment="1"/>
    <xf numFmtId="169" fontId="5" fillId="5" borderId="2" xfId="0" applyNumberFormat="1" applyFont="1" applyFill="1" applyBorder="1" applyAlignment="1"/>
    <xf numFmtId="169" fontId="5" fillId="4" borderId="17" xfId="0" applyNumberFormat="1" applyFont="1" applyFill="1" applyBorder="1" applyAlignment="1"/>
    <xf numFmtId="169" fontId="5" fillId="5" borderId="12" xfId="0" applyNumberFormat="1" applyFont="1" applyFill="1" applyBorder="1" applyAlignment="1"/>
    <xf numFmtId="169" fontId="5" fillId="4" borderId="17" xfId="1" applyNumberFormat="1" applyFont="1" applyFill="1" applyBorder="1" applyAlignment="1"/>
    <xf numFmtId="0" fontId="18" fillId="0" borderId="10" xfId="0" applyFont="1" applyFill="1" applyBorder="1" applyAlignment="1">
      <alignment horizontal="center" shrinkToFit="1"/>
    </xf>
    <xf numFmtId="169" fontId="5" fillId="4" borderId="4" xfId="0" applyNumberFormat="1" applyFont="1" applyFill="1" applyBorder="1" applyAlignment="1" applyProtection="1"/>
    <xf numFmtId="169" fontId="5" fillId="0" borderId="11" xfId="0" applyNumberFormat="1" applyFont="1" applyFill="1" applyBorder="1" applyAlignment="1" applyProtection="1"/>
    <xf numFmtId="4" fontId="5" fillId="0" borderId="12" xfId="1" applyFont="1" applyFill="1" applyBorder="1" applyAlignment="1"/>
    <xf numFmtId="4" fontId="5" fillId="0" borderId="17" xfId="1" applyFont="1" applyFill="1" applyBorder="1" applyAlignment="1" applyProtection="1"/>
    <xf numFmtId="4" fontId="5" fillId="4" borderId="17" xfId="1" applyFont="1" applyFill="1" applyBorder="1" applyAlignment="1" applyProtection="1"/>
    <xf numFmtId="4" fontId="5" fillId="0" borderId="10" xfId="1" applyFont="1" applyFill="1" applyBorder="1" applyAlignment="1" applyProtection="1"/>
    <xf numFmtId="4" fontId="5" fillId="0" borderId="45" xfId="1" applyFont="1" applyFill="1" applyBorder="1" applyAlignment="1" applyProtection="1"/>
    <xf numFmtId="0" fontId="21" fillId="0" borderId="0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4" fontId="5" fillId="4" borderId="31" xfId="0" applyNumberFormat="1" applyFont="1" applyFill="1" applyBorder="1" applyAlignment="1" applyProtection="1">
      <protection locked="0"/>
    </xf>
    <xf numFmtId="4" fontId="5" fillId="4" borderId="36" xfId="0" applyNumberFormat="1" applyFont="1" applyFill="1" applyBorder="1" applyAlignment="1" applyProtection="1">
      <protection locked="0"/>
    </xf>
    <xf numFmtId="4" fontId="5" fillId="4" borderId="37" xfId="0" applyNumberFormat="1" applyFont="1" applyFill="1" applyBorder="1" applyAlignment="1" applyProtection="1">
      <protection locked="0"/>
    </xf>
    <xf numFmtId="4" fontId="5" fillId="4" borderId="1" xfId="1" applyFont="1" applyFill="1" applyBorder="1" applyAlignment="1"/>
    <xf numFmtId="166" fontId="5" fillId="4" borderId="2" xfId="0" applyNumberFormat="1" applyFont="1" applyFill="1" applyBorder="1" applyAlignment="1"/>
    <xf numFmtId="0" fontId="18" fillId="4" borderId="31" xfId="0" applyFont="1" applyFill="1" applyBorder="1" applyAlignment="1">
      <alignment horizontal="center" shrinkToFit="1"/>
    </xf>
    <xf numFmtId="169" fontId="5" fillId="6" borderId="45" xfId="1" applyNumberFormat="1" applyFont="1" applyFill="1" applyBorder="1" applyAlignment="1" applyProtection="1"/>
    <xf numFmtId="0" fontId="0" fillId="0" borderId="4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49" fontId="25" fillId="0" borderId="56" xfId="0" applyNumberFormat="1" applyFont="1" applyFill="1" applyBorder="1" applyAlignment="1">
      <alignment horizontal="left"/>
    </xf>
    <xf numFmtId="49" fontId="25" fillId="0" borderId="57" xfId="0" applyNumberFormat="1" applyFont="1" applyFill="1" applyBorder="1" applyAlignment="1">
      <alignment horizontal="left"/>
    </xf>
    <xf numFmtId="171" fontId="25" fillId="0" borderId="56" xfId="0" applyNumberFormat="1" applyFont="1" applyFill="1" applyBorder="1" applyAlignment="1">
      <alignment horizontal="left"/>
    </xf>
    <xf numFmtId="171" fontId="25" fillId="0" borderId="57" xfId="0" applyNumberFormat="1" applyFont="1" applyFill="1" applyBorder="1" applyAlignment="1">
      <alignment horizontal="left"/>
    </xf>
    <xf numFmtId="0" fontId="7" fillId="0" borderId="55" xfId="0" applyFont="1" applyFill="1" applyBorder="1" applyAlignment="1">
      <alignment horizontal="left" vertical="top" wrapText="1"/>
    </xf>
    <xf numFmtId="0" fontId="0" fillId="0" borderId="30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1" fillId="0" borderId="43" xfId="0" applyFont="1" applyFill="1" applyBorder="1" applyAlignment="1" applyProtection="1">
      <alignment horizontal="center"/>
      <protection locked="0"/>
    </xf>
    <xf numFmtId="0" fontId="1" fillId="0" borderId="31" xfId="0" applyFont="1" applyFill="1" applyBorder="1" applyAlignment="1" applyProtection="1">
      <alignment horizontal="center"/>
      <protection locked="0"/>
    </xf>
    <xf numFmtId="0" fontId="1" fillId="0" borderId="23" xfId="0" applyFont="1" applyFill="1" applyBorder="1" applyAlignment="1" applyProtection="1">
      <alignment horizontal="center"/>
      <protection locked="0"/>
    </xf>
    <xf numFmtId="0" fontId="24" fillId="0" borderId="24" xfId="0" applyFont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23" fillId="0" borderId="13" xfId="0" applyFont="1" applyBorder="1" applyAlignment="1">
      <alignment vertical="top" wrapText="1"/>
    </xf>
    <xf numFmtId="0" fontId="23" fillId="0" borderId="24" xfId="0" applyFont="1" applyBorder="1" applyAlignment="1">
      <alignment vertical="top" wrapText="1"/>
    </xf>
    <xf numFmtId="0" fontId="12" fillId="0" borderId="0" xfId="0" applyFont="1" applyFill="1" applyAlignment="1">
      <alignment shrinkToFit="1"/>
    </xf>
    <xf numFmtId="0" fontId="0" fillId="0" borderId="0" xfId="0" applyFill="1" applyAlignment="1">
      <alignment shrinkToFit="1"/>
    </xf>
    <xf numFmtId="0" fontId="6" fillId="0" borderId="1" xfId="0" applyFont="1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14" fillId="0" borderId="1" xfId="0" applyFont="1" applyFill="1" applyBorder="1" applyAlignment="1" applyProtection="1">
      <protection locked="0"/>
    </xf>
    <xf numFmtId="0" fontId="14" fillId="0" borderId="1" xfId="0" applyFont="1" applyFill="1" applyBorder="1" applyAlignment="1"/>
    <xf numFmtId="170" fontId="14" fillId="0" borderId="1" xfId="0" applyNumberFormat="1" applyFont="1" applyFill="1" applyBorder="1" applyAlignment="1" applyProtection="1">
      <alignment horizontal="left"/>
      <protection locked="0"/>
    </xf>
    <xf numFmtId="170" fontId="0" fillId="0" borderId="1" xfId="0" applyNumberFormat="1" applyBorder="1" applyAlignment="1">
      <alignment horizontal="left"/>
    </xf>
    <xf numFmtId="0" fontId="5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4" fontId="1" fillId="0" borderId="43" xfId="0" applyNumberFormat="1" applyFont="1" applyFill="1" applyBorder="1" applyAlignment="1" applyProtection="1">
      <alignment horizontal="center"/>
      <protection locked="0"/>
    </xf>
    <xf numFmtId="4" fontId="1" fillId="0" borderId="31" xfId="0" applyNumberFormat="1" applyFont="1" applyFill="1" applyBorder="1" applyAlignment="1" applyProtection="1">
      <alignment horizontal="center"/>
      <protection locked="0"/>
    </xf>
    <xf numFmtId="4" fontId="1" fillId="0" borderId="23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6" fontId="19" fillId="0" borderId="0" xfId="2" applyNumberFormat="1" applyFont="1" applyBorder="1" applyAlignment="1" applyProtection="1">
      <alignment horizontal="center" vertical="center"/>
      <protection locked="0"/>
    </xf>
    <xf numFmtId="6" fontId="19" fillId="0" borderId="0" xfId="2" applyNumberFormat="1" applyFont="1" applyBorder="1" applyAlignment="1">
      <alignment horizontal="center" vertical="center"/>
    </xf>
    <xf numFmtId="6" fontId="19" fillId="0" borderId="2" xfId="2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left" textRotation="90"/>
    </xf>
    <xf numFmtId="0" fontId="0" fillId="0" borderId="13" xfId="0" applyBorder="1" applyAlignment="1">
      <alignment textRotation="90"/>
    </xf>
    <xf numFmtId="6" fontId="19" fillId="6" borderId="0" xfId="2" applyNumberFormat="1" applyFont="1" applyFill="1" applyBorder="1" applyAlignment="1">
      <alignment horizontal="center" vertical="center"/>
    </xf>
    <xf numFmtId="6" fontId="19" fillId="6" borderId="2" xfId="2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textRotation="90"/>
    </xf>
    <xf numFmtId="0" fontId="0" fillId="0" borderId="0" xfId="0" applyBorder="1" applyAlignment="1">
      <alignment textRotation="90"/>
    </xf>
    <xf numFmtId="6" fontId="19" fillId="4" borderId="0" xfId="2" applyNumberFormat="1" applyFont="1" applyFill="1" applyBorder="1" applyAlignment="1">
      <alignment horizontal="center" vertical="center"/>
    </xf>
    <xf numFmtId="6" fontId="19" fillId="4" borderId="2" xfId="2" applyNumberFormat="1" applyFont="1" applyFill="1" applyBorder="1" applyAlignment="1">
      <alignment horizontal="center" vertical="center"/>
    </xf>
    <xf numFmtId="0" fontId="22" fillId="0" borderId="24" xfId="0" applyFont="1" applyBorder="1" applyAlignment="1">
      <alignment wrapText="1"/>
    </xf>
    <xf numFmtId="0" fontId="23" fillId="0" borderId="0" xfId="0" applyFont="1" applyAlignment="1">
      <alignment wrapText="1"/>
    </xf>
    <xf numFmtId="0" fontId="23" fillId="0" borderId="13" xfId="0" applyFont="1" applyBorder="1" applyAlignment="1">
      <alignment wrapText="1"/>
    </xf>
    <xf numFmtId="0" fontId="23" fillId="0" borderId="24" xfId="0" applyFont="1" applyBorder="1" applyAlignment="1">
      <alignment wrapText="1"/>
    </xf>
    <xf numFmtId="0" fontId="15" fillId="0" borderId="1" xfId="0" applyFont="1" applyFill="1" applyBorder="1" applyAlignment="1">
      <alignment shrinkToFit="1"/>
    </xf>
    <xf numFmtId="0" fontId="14" fillId="0" borderId="1" xfId="0" applyFont="1" applyFill="1" applyBorder="1" applyAlignment="1">
      <alignment shrinkToFit="1"/>
    </xf>
    <xf numFmtId="49" fontId="21" fillId="0" borderId="56" xfId="0" applyNumberFormat="1" applyFont="1" applyFill="1" applyBorder="1" applyAlignment="1">
      <alignment horizontal="left"/>
    </xf>
    <xf numFmtId="49" fontId="21" fillId="0" borderId="57" xfId="0" applyNumberFormat="1" applyFont="1" applyFill="1" applyBorder="1" applyAlignment="1">
      <alignment horizontal="left"/>
    </xf>
    <xf numFmtId="171" fontId="21" fillId="0" borderId="56" xfId="0" applyNumberFormat="1" applyFont="1" applyFill="1" applyBorder="1" applyAlignment="1">
      <alignment horizontal="left"/>
    </xf>
    <xf numFmtId="171" fontId="21" fillId="0" borderId="57" xfId="0" applyNumberFormat="1" applyFont="1" applyFill="1" applyBorder="1" applyAlignment="1">
      <alignment horizontal="left"/>
    </xf>
    <xf numFmtId="0" fontId="0" fillId="0" borderId="55" xfId="0" applyFill="1" applyBorder="1" applyAlignment="1">
      <alignment horizontal="left" vertical="top" wrapText="1"/>
    </xf>
    <xf numFmtId="0" fontId="0" fillId="0" borderId="30" xfId="0" applyFill="1" applyBorder="1" applyAlignment="1">
      <alignment horizontal="left" vertical="top" wrapText="1"/>
    </xf>
    <xf numFmtId="0" fontId="0" fillId="0" borderId="26" xfId="0" applyFill="1" applyBorder="1" applyAlignment="1">
      <alignment horizontal="left" vertical="top" wrapText="1"/>
    </xf>
    <xf numFmtId="0" fontId="0" fillId="0" borderId="24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171" fontId="14" fillId="0" borderId="1" xfId="0" applyNumberFormat="1" applyFont="1" applyFill="1" applyBorder="1" applyAlignment="1" applyProtection="1">
      <alignment horizontal="left"/>
      <protection locked="0"/>
    </xf>
    <xf numFmtId="171" fontId="14" fillId="0" borderId="1" xfId="0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showZeros="0" workbookViewId="0">
      <selection activeCell="L14" sqref="L14:L16"/>
    </sheetView>
  </sheetViews>
  <sheetFormatPr defaultColWidth="11.44140625" defaultRowHeight="13.2"/>
  <cols>
    <col min="1" max="1" width="11.5546875" customWidth="1"/>
    <col min="2" max="2" width="5.109375" customWidth="1"/>
    <col min="3" max="3" width="14.6640625" customWidth="1"/>
    <col min="4" max="4" width="6.109375" style="65" hidden="1" customWidth="1"/>
    <col min="5" max="6" width="14.6640625" customWidth="1"/>
    <col min="7" max="7" width="5.44140625" style="65" hidden="1" customWidth="1"/>
    <col min="8" max="9" width="14.6640625" customWidth="1"/>
    <col min="10" max="10" width="5.6640625" style="65" hidden="1" customWidth="1"/>
    <col min="11" max="12" width="14.6640625" customWidth="1"/>
    <col min="13" max="13" width="5.88671875" style="65" hidden="1" customWidth="1"/>
    <col min="14" max="16" width="14.6640625" customWidth="1"/>
  </cols>
  <sheetData>
    <row r="1" spans="1:16" ht="15" customHeight="1">
      <c r="B1" s="107" t="s">
        <v>4</v>
      </c>
      <c r="C1" s="37"/>
      <c r="D1" s="37"/>
      <c r="E1" s="37"/>
      <c r="F1" s="108"/>
      <c r="G1" s="108"/>
      <c r="H1" s="109" t="s">
        <v>5</v>
      </c>
      <c r="I1" s="37"/>
      <c r="J1" s="37"/>
      <c r="K1" s="37"/>
      <c r="L1" s="37"/>
      <c r="M1" s="37"/>
      <c r="N1" s="256" t="s">
        <v>33</v>
      </c>
      <c r="O1" s="257"/>
      <c r="P1" s="257"/>
    </row>
    <row r="2" spans="1:16" ht="17.100000000000001" customHeight="1">
      <c r="B2" s="261"/>
      <c r="C2" s="262"/>
      <c r="D2" s="262"/>
      <c r="E2" s="262"/>
      <c r="F2" s="110"/>
      <c r="G2" s="110"/>
      <c r="H2" s="263"/>
      <c r="I2" s="264"/>
      <c r="J2" s="113"/>
      <c r="K2" s="114"/>
      <c r="L2" s="37"/>
      <c r="M2" s="37"/>
      <c r="N2" s="258" t="s">
        <v>34</v>
      </c>
      <c r="O2" s="259"/>
      <c r="P2" s="259"/>
    </row>
    <row r="3" spans="1:16" ht="11.1" customHeight="1">
      <c r="B3" s="115" t="s">
        <v>6</v>
      </c>
      <c r="C3" s="114"/>
      <c r="D3" s="114"/>
      <c r="E3" s="116"/>
      <c r="F3" s="116"/>
      <c r="G3" s="116"/>
      <c r="H3" s="115" t="s">
        <v>7</v>
      </c>
      <c r="I3" s="37"/>
      <c r="J3" s="37"/>
      <c r="K3" s="114"/>
      <c r="L3" s="37"/>
      <c r="M3" s="37"/>
      <c r="N3" s="260" t="s">
        <v>8</v>
      </c>
      <c r="O3" s="260"/>
      <c r="P3" s="117" t="s">
        <v>35</v>
      </c>
    </row>
    <row r="4" spans="1:16" ht="16.2" thickBot="1">
      <c r="B4" s="265"/>
      <c r="C4" s="266"/>
      <c r="D4" s="266"/>
      <c r="E4" s="266"/>
      <c r="F4" s="118"/>
      <c r="G4" s="118"/>
      <c r="H4" s="119"/>
      <c r="I4" s="120"/>
      <c r="J4" s="121"/>
      <c r="K4" s="114"/>
      <c r="L4" s="37"/>
      <c r="M4" s="37"/>
      <c r="N4" s="122" t="s">
        <v>9</v>
      </c>
      <c r="O4" s="114"/>
      <c r="P4" s="114"/>
    </row>
    <row r="5" spans="1:16" s="5" customFormat="1" ht="9.9" customHeight="1">
      <c r="B5" s="123" t="s">
        <v>10</v>
      </c>
      <c r="C5" s="124"/>
      <c r="D5" s="124"/>
      <c r="E5" s="115"/>
      <c r="F5" s="123"/>
      <c r="G5" s="123"/>
      <c r="H5" s="123" t="s">
        <v>11</v>
      </c>
      <c r="I5" s="125"/>
      <c r="J5" s="125"/>
      <c r="K5" s="124"/>
      <c r="L5" s="125"/>
      <c r="M5" s="125"/>
      <c r="N5" s="243" t="s">
        <v>71</v>
      </c>
      <c r="O5" s="244"/>
      <c r="P5" s="245"/>
    </row>
    <row r="6" spans="1:16" ht="2.1" customHeight="1" thickBot="1">
      <c r="B6" s="114"/>
      <c r="C6" s="124"/>
      <c r="D6" s="124"/>
      <c r="E6" s="114"/>
      <c r="F6" s="124"/>
      <c r="G6" s="124"/>
      <c r="H6" s="114"/>
      <c r="I6" s="114"/>
      <c r="J6" s="114"/>
      <c r="K6" s="114"/>
      <c r="L6" s="37"/>
      <c r="M6" s="37"/>
      <c r="N6" s="246"/>
      <c r="O6" s="247"/>
      <c r="P6" s="248"/>
    </row>
    <row r="7" spans="1:16" ht="15.15" customHeight="1">
      <c r="B7" s="37"/>
      <c r="C7" s="270" t="s">
        <v>38</v>
      </c>
      <c r="D7" s="271"/>
      <c r="E7" s="271"/>
      <c r="F7" s="271"/>
      <c r="G7" s="271"/>
      <c r="H7" s="271"/>
      <c r="I7" s="271"/>
      <c r="J7" s="271"/>
      <c r="K7" s="272"/>
      <c r="L7" s="126" t="s">
        <v>12</v>
      </c>
      <c r="M7" s="127"/>
      <c r="N7" s="246"/>
      <c r="O7" s="247"/>
      <c r="P7" s="248"/>
    </row>
    <row r="8" spans="1:16">
      <c r="A8" s="276" t="s">
        <v>41</v>
      </c>
      <c r="B8" s="114"/>
      <c r="C8" s="269" t="s">
        <v>31</v>
      </c>
      <c r="D8" s="267"/>
      <c r="E8" s="267"/>
      <c r="F8" s="267"/>
      <c r="G8" s="116"/>
      <c r="H8" s="267" t="s">
        <v>32</v>
      </c>
      <c r="I8" s="267"/>
      <c r="J8" s="267"/>
      <c r="K8" s="268"/>
      <c r="L8" s="114"/>
      <c r="M8" s="114"/>
      <c r="N8" s="252"/>
      <c r="O8" s="253"/>
      <c r="P8" s="254"/>
    </row>
    <row r="9" spans="1:16" ht="11.1" customHeight="1" thickBot="1">
      <c r="A9" s="276"/>
      <c r="B9" s="42"/>
      <c r="C9" s="56" t="s">
        <v>13</v>
      </c>
      <c r="D9" s="67"/>
      <c r="E9" s="57"/>
      <c r="F9" s="58" t="s">
        <v>14</v>
      </c>
      <c r="G9" s="83"/>
      <c r="H9" s="59" t="s">
        <v>13</v>
      </c>
      <c r="I9" s="57"/>
      <c r="J9" s="92"/>
      <c r="K9" s="60" t="s">
        <v>14</v>
      </c>
      <c r="L9" s="6"/>
      <c r="M9" s="66"/>
      <c r="N9" s="255"/>
      <c r="O9" s="253"/>
      <c r="P9" s="254"/>
    </row>
    <row r="10" spans="1:16" ht="11.1" customHeight="1">
      <c r="A10" s="277"/>
      <c r="B10" s="281" t="s">
        <v>68</v>
      </c>
      <c r="C10" s="174" t="s">
        <v>3</v>
      </c>
      <c r="D10" s="68"/>
      <c r="E10" s="61"/>
      <c r="F10" s="62" t="s">
        <v>3</v>
      </c>
      <c r="G10" s="84"/>
      <c r="H10" s="192" t="s">
        <v>3</v>
      </c>
      <c r="I10" s="63"/>
      <c r="J10" s="93"/>
      <c r="K10" s="209" t="s">
        <v>3</v>
      </c>
      <c r="L10" s="189" t="s">
        <v>13</v>
      </c>
      <c r="M10" s="83"/>
      <c r="N10" s="255"/>
      <c r="O10" s="253"/>
      <c r="P10" s="254"/>
    </row>
    <row r="11" spans="1:16" ht="14.1" customHeight="1">
      <c r="A11" s="35" t="s">
        <v>39</v>
      </c>
      <c r="B11" s="282"/>
      <c r="C11" s="175">
        <f>SUM(C13:C15)/3</f>
        <v>0.83333333333333337</v>
      </c>
      <c r="D11" s="69"/>
      <c r="E11" s="22" t="s">
        <v>15</v>
      </c>
      <c r="F11" s="43">
        <f>SUM(F12:F16)/3</f>
        <v>1</v>
      </c>
      <c r="G11" s="82"/>
      <c r="H11" s="193"/>
      <c r="I11" s="40" t="s">
        <v>15</v>
      </c>
      <c r="J11" s="94"/>
      <c r="K11" s="210">
        <f>SUM(K12:K16)/4</f>
        <v>0</v>
      </c>
      <c r="L11" s="283"/>
      <c r="M11" s="101"/>
      <c r="N11" s="255"/>
      <c r="O11" s="253"/>
      <c r="P11" s="254"/>
    </row>
    <row r="12" spans="1:16" ht="15">
      <c r="A12" s="34">
        <v>9</v>
      </c>
      <c r="B12" s="282"/>
      <c r="C12" s="175"/>
      <c r="D12" s="69"/>
      <c r="E12" s="22"/>
      <c r="F12" s="43"/>
      <c r="G12" s="82"/>
      <c r="H12" s="193"/>
      <c r="I12" s="40" t="s">
        <v>16</v>
      </c>
      <c r="J12" s="94"/>
      <c r="K12" s="210">
        <f>IF($A$12=12,(SUM(G25:G27)+SUM(D25:D27)+SUM(J25:J27)+SUM(M25:M27))/3,0)</f>
        <v>0</v>
      </c>
      <c r="L12" s="284"/>
      <c r="M12" s="101"/>
      <c r="N12" s="255"/>
      <c r="O12" s="253"/>
      <c r="P12" s="254"/>
    </row>
    <row r="13" spans="1:16" ht="15.6">
      <c r="A13" s="36" t="s">
        <v>72</v>
      </c>
      <c r="B13" s="282"/>
      <c r="C13" s="175">
        <v>1</v>
      </c>
      <c r="D13" s="69"/>
      <c r="E13" s="22" t="s">
        <v>17</v>
      </c>
      <c r="F13" s="43">
        <f>IF($A$12=9,(D27+G27+J27+M27+D28+G28+J28+M28+D29+G29+J29+M29+0.5*(D30+G30+J30+M30))/3,0)</f>
        <v>1</v>
      </c>
      <c r="G13" s="82"/>
      <c r="H13" s="193"/>
      <c r="I13" s="40" t="s">
        <v>18</v>
      </c>
      <c r="J13" s="94"/>
      <c r="K13" s="210">
        <f>IF($A$12=12,(SUM(G28:G30)+SUM(D28:D30)+SUM(J28:J30)+SUM(M28:M30))/3,0)</f>
        <v>0</v>
      </c>
      <c r="L13" s="164" t="s">
        <v>14</v>
      </c>
      <c r="M13" s="99"/>
      <c r="N13" s="173" t="s">
        <v>70</v>
      </c>
      <c r="O13" s="228"/>
      <c r="P13" s="229"/>
    </row>
    <row r="14" spans="1:16" ht="15.6">
      <c r="A14">
        <v>4</v>
      </c>
      <c r="B14" s="282"/>
      <c r="C14" s="175">
        <v>0.75</v>
      </c>
      <c r="D14" s="69"/>
      <c r="E14" s="22" t="s">
        <v>20</v>
      </c>
      <c r="F14" s="43">
        <f>IF($A$12=9,((0.5*(D31+G31+J31+M31)+D33+G33+J33+M33+0.5*(D34+G34+J34+M34)+D32+G32+J32+M32)/3),0)</f>
        <v>1</v>
      </c>
      <c r="G14" s="82"/>
      <c r="H14" s="193"/>
      <c r="I14" s="40" t="s">
        <v>21</v>
      </c>
      <c r="J14" s="94"/>
      <c r="K14" s="210">
        <f>IF($A$12=12,(SUM(G31:G33)+SUM(D31:D33)+SUM(J31:J33)+SUM(M31:M33))/3,0)</f>
        <v>0</v>
      </c>
      <c r="L14" s="278">
        <v>81954</v>
      </c>
      <c r="M14" s="100"/>
      <c r="N14" s="54" t="s">
        <v>60</v>
      </c>
      <c r="O14" s="239"/>
      <c r="P14" s="240"/>
    </row>
    <row r="15" spans="1:16" ht="15.6">
      <c r="A15" t="s">
        <v>43</v>
      </c>
      <c r="B15" s="282"/>
      <c r="C15" s="175">
        <v>0.75</v>
      </c>
      <c r="D15" s="69"/>
      <c r="E15" s="22" t="s">
        <v>22</v>
      </c>
      <c r="F15" s="43">
        <f>IF($A$12=9,(0.5*(D33+G33+J33+M33)+D34+G34+J34+M34+D35+G35+J35+M35+(D36+G36+J36+M36))/3,0)</f>
        <v>1</v>
      </c>
      <c r="G15" s="82"/>
      <c r="H15" s="193"/>
      <c r="I15" s="40" t="s">
        <v>23</v>
      </c>
      <c r="J15" s="94"/>
      <c r="K15" s="210">
        <f>IF($A$12=12,(SUM(G34:G36)+SUM(D34:D36)+SUM(J34:J36)+SUM(M34:M379))/3,0)</f>
        <v>0</v>
      </c>
      <c r="L15" s="279"/>
      <c r="M15" s="101"/>
      <c r="N15" s="53" t="s">
        <v>61</v>
      </c>
      <c r="O15" s="241">
        <f ca="1">TODAY()</f>
        <v>45325</v>
      </c>
      <c r="P15" s="242"/>
    </row>
    <row r="16" spans="1:16" ht="6" customHeight="1" thickBot="1">
      <c r="A16" s="41" t="s">
        <v>44</v>
      </c>
      <c r="C16" s="176"/>
      <c r="D16" s="70"/>
      <c r="E16" s="44"/>
      <c r="F16" s="46"/>
      <c r="G16" s="85"/>
      <c r="H16" s="194"/>
      <c r="I16" s="45"/>
      <c r="J16" s="95"/>
      <c r="K16" s="211"/>
      <c r="L16" s="280"/>
      <c r="M16" s="101"/>
      <c r="N16" s="50"/>
      <c r="O16" s="51"/>
      <c r="P16" s="52"/>
    </row>
    <row r="17" spans="1:16" ht="15">
      <c r="B17" s="10"/>
      <c r="E17" s="1" t="s">
        <v>24</v>
      </c>
      <c r="F17" s="7"/>
      <c r="G17" s="86"/>
      <c r="H17" s="4"/>
      <c r="I17" s="7"/>
      <c r="J17" s="86"/>
      <c r="K17" s="4"/>
      <c r="L17" s="165"/>
      <c r="M17" s="102"/>
      <c r="N17" s="2"/>
      <c r="O17" s="2"/>
    </row>
    <row r="18" spans="1:16">
      <c r="A18" s="37" t="s">
        <v>0</v>
      </c>
      <c r="B18" s="128"/>
      <c r="C18" s="249"/>
      <c r="D18" s="250"/>
      <c r="E18" s="251"/>
      <c r="F18" s="273"/>
      <c r="G18" s="274"/>
      <c r="H18" s="275"/>
      <c r="I18" s="249"/>
      <c r="J18" s="250"/>
      <c r="K18" s="251"/>
      <c r="L18" s="249"/>
      <c r="M18" s="250"/>
      <c r="N18" s="251"/>
      <c r="O18" s="141"/>
      <c r="P18" s="130"/>
    </row>
    <row r="19" spans="1:16" ht="9.9" customHeight="1">
      <c r="A19" s="38" t="s">
        <v>0</v>
      </c>
      <c r="B19" s="131"/>
      <c r="C19" s="132" t="s">
        <v>25</v>
      </c>
      <c r="D19" s="132"/>
      <c r="E19" s="133"/>
      <c r="F19" s="132" t="s">
        <v>25</v>
      </c>
      <c r="G19" s="132"/>
      <c r="H19" s="133"/>
      <c r="I19" s="132" t="s">
        <v>25</v>
      </c>
      <c r="J19" s="132"/>
      <c r="K19" s="133"/>
      <c r="L19" s="132" t="s">
        <v>25</v>
      </c>
      <c r="M19" s="132"/>
      <c r="N19" s="133"/>
      <c r="O19" s="142"/>
      <c r="P19" s="143"/>
    </row>
    <row r="20" spans="1:16">
      <c r="A20" s="37" t="s">
        <v>0</v>
      </c>
      <c r="B20" s="131"/>
      <c r="C20" s="134"/>
      <c r="D20" s="134"/>
      <c r="E20" s="135"/>
      <c r="F20" s="134"/>
      <c r="G20" s="134"/>
      <c r="H20" s="135"/>
      <c r="I20" s="134"/>
      <c r="J20" s="134"/>
      <c r="K20" s="135"/>
      <c r="L20" s="134"/>
      <c r="M20" s="134"/>
      <c r="N20" s="135"/>
      <c r="O20" s="237" t="s">
        <v>62</v>
      </c>
      <c r="P20" s="238"/>
    </row>
    <row r="21" spans="1:16" ht="11.1" customHeight="1">
      <c r="A21" s="37" t="s">
        <v>0</v>
      </c>
      <c r="B21" s="16"/>
      <c r="C21" s="132" t="s">
        <v>26</v>
      </c>
      <c r="D21" s="132"/>
      <c r="E21" s="17" t="s">
        <v>27</v>
      </c>
      <c r="F21" s="132" t="s">
        <v>26</v>
      </c>
      <c r="G21" s="132"/>
      <c r="H21" s="17" t="s">
        <v>27</v>
      </c>
      <c r="I21" s="132" t="s">
        <v>26</v>
      </c>
      <c r="J21" s="132"/>
      <c r="K21" s="17" t="s">
        <v>27</v>
      </c>
      <c r="L21" s="132" t="s">
        <v>26</v>
      </c>
      <c r="M21" s="132"/>
      <c r="N21" s="17" t="s">
        <v>27</v>
      </c>
      <c r="O21" s="144"/>
      <c r="P21" s="19"/>
    </row>
    <row r="22" spans="1:16" ht="9.9" customHeight="1">
      <c r="A22" s="37" t="s">
        <v>0</v>
      </c>
      <c r="B22" s="20"/>
      <c r="C22" s="177" t="s">
        <v>1</v>
      </c>
      <c r="D22" s="73"/>
      <c r="E22" s="55" t="s">
        <v>2</v>
      </c>
      <c r="F22" s="177" t="s">
        <v>1</v>
      </c>
      <c r="G22" s="235"/>
      <c r="H22" s="166"/>
      <c r="I22" s="177" t="s">
        <v>1</v>
      </c>
      <c r="J22" s="73"/>
      <c r="K22" s="55" t="s">
        <v>2</v>
      </c>
      <c r="L22" s="177" t="s">
        <v>1</v>
      </c>
      <c r="M22" s="73"/>
      <c r="N22" s="55" t="s">
        <v>2</v>
      </c>
      <c r="O22" s="187" t="s">
        <v>1</v>
      </c>
      <c r="P22" s="55" t="s">
        <v>2</v>
      </c>
    </row>
    <row r="23" spans="1:16" ht="15" customHeight="1">
      <c r="A23" s="37" t="s">
        <v>45</v>
      </c>
      <c r="B23" s="47" t="s">
        <v>46</v>
      </c>
      <c r="C23" s="178">
        <v>40977</v>
      </c>
      <c r="D23" s="74">
        <v>0</v>
      </c>
      <c r="E23" s="32">
        <f>IF($L$14&gt;0,$L$14*E$24,$L$11*E$24)</f>
        <v>40977</v>
      </c>
      <c r="F23" s="178">
        <v>27318</v>
      </c>
      <c r="G23" s="233"/>
      <c r="H23" s="191">
        <f>IF($L$14&gt;0,$L$14*H$24,$L$11*H$24)</f>
        <v>27318</v>
      </c>
      <c r="I23" s="178"/>
      <c r="J23" s="74"/>
      <c r="K23" s="32">
        <f>IF($L$14&gt;0,$L$14*K$24,$L$11*K$24)</f>
        <v>13659</v>
      </c>
      <c r="L23" s="178"/>
      <c r="M23" s="74"/>
      <c r="N23" s="32">
        <f>IF($L$14&gt;0,$L$14*N$24,$L$11*N$24)</f>
        <v>0</v>
      </c>
      <c r="O23" s="188">
        <f>C23+F23</f>
        <v>68295</v>
      </c>
      <c r="P23" s="157">
        <f>SUM(N23+K23+H23+E23)</f>
        <v>81954</v>
      </c>
    </row>
    <row r="24" spans="1:16" ht="15" customHeight="1">
      <c r="A24" s="27" t="s">
        <v>40</v>
      </c>
      <c r="B24" s="48" t="s">
        <v>3</v>
      </c>
      <c r="C24" s="179">
        <v>0.5</v>
      </c>
      <c r="D24" s="75">
        <v>0</v>
      </c>
      <c r="E24" s="106">
        <f>SUM(D25:D36)/$A$12</f>
        <v>0.5</v>
      </c>
      <c r="F24" s="179">
        <v>0.33</v>
      </c>
      <c r="G24" s="234"/>
      <c r="H24" s="106">
        <f>SUM(G27:G30)/A12</f>
        <v>0.33333333333333331</v>
      </c>
      <c r="I24" s="179"/>
      <c r="J24" s="75"/>
      <c r="K24" s="106">
        <f>SUM(J25:J36)/$A$12</f>
        <v>0.16666666666666666</v>
      </c>
      <c r="L24" s="183"/>
      <c r="M24" s="75"/>
      <c r="N24" s="106">
        <f>SUM(M25:M36)/$A$12</f>
        <v>0</v>
      </c>
      <c r="O24" s="236">
        <v>0.83299999999999996</v>
      </c>
      <c r="P24" s="33">
        <f>SUM(N24+K24+H24+E24)</f>
        <v>1</v>
      </c>
    </row>
    <row r="25" spans="1:16" ht="15">
      <c r="A25">
        <v>1</v>
      </c>
      <c r="B25" s="47" t="s">
        <v>47</v>
      </c>
      <c r="C25" s="180"/>
      <c r="D25" s="230"/>
      <c r="E25" s="171">
        <f t="shared" ref="E25:E30" si="0">IF($A25&gt;=$A$14,IF($L$14&gt;0,IF($L$14*D25/$A$12=C25,0,($L$14*D25/$A$12)),IF($L$11*D25/$A$12=C25,0,($L$11*D25/$A$12))),IF(AND(D25=0,C25=0),0,IF($L$14&gt;0,(($L$14*D25/$A$12)-C25),(($L$11*D25/$A$12)-C25))))</f>
        <v>0</v>
      </c>
      <c r="F25" s="180"/>
      <c r="G25" s="230"/>
      <c r="H25" s="170">
        <f>IF($A25&gt;=$A$14,IF($L$14*G25/$A$12=F25,0,IF($L$11*G25/$A$12=F25,0,IF($L$14&gt;0,($L$14*G25/$A$12),($L$11*G25/$A$12)))),IF(AND(G25=0,F25=0),0,IF($L$14&gt;0,(($L$14*G25/$A$12)-F25),(($L$11*G25/$A$12)-F25))))</f>
        <v>0</v>
      </c>
      <c r="I25" s="180"/>
      <c r="J25" s="230"/>
      <c r="K25" s="167">
        <f>IF($A25&gt;=$A$14,IF($L$14*J25/$A$12=I25,0,IF($L$11*J25/$A$12=I25,0,IF($L$14&gt;0,($L$14*J25/$A$12),($L$11*J25/$A$12)))),IF(AND(J25=0,I25=0),0,IF($L$14&gt;0,(($L$14*J25/$A$12)-I25),(($L$11*J25/$A$12)-I25))))</f>
        <v>0</v>
      </c>
      <c r="L25" s="184"/>
      <c r="M25" s="230">
        <v>0</v>
      </c>
      <c r="N25" s="167">
        <f t="shared" ref="N25:N36" si="1">IF($A25&gt;=$A$14,IF($L$14*M25/$A$12=L25,0,IF($L$11*M25/$A$12=L25,0,IF($L$14&gt;0,($L$14*M25/$A$12),($L$11*M25/$A$12)))),IF(AND(M25=0,L25=0),0,IF($L$14&gt;0,(($L$14*M25/$A$12)-L25),(($L$11*M25/$A$12)-L25))))</f>
        <v>0</v>
      </c>
      <c r="O25" s="188">
        <f t="shared" ref="O25:O36" si="2">C25+F25</f>
        <v>0</v>
      </c>
      <c r="P25" s="161">
        <f>IF($A25&gt;=$A$14,C25+E25+H25+K25+N25,C25+E25+F25+H25+I25+K25+L25+N25)</f>
        <v>0</v>
      </c>
    </row>
    <row r="26" spans="1:16" ht="15">
      <c r="A26">
        <v>2</v>
      </c>
      <c r="B26" s="47" t="s">
        <v>48</v>
      </c>
      <c r="C26" s="181"/>
      <c r="D26" s="231"/>
      <c r="E26" s="171">
        <f t="shared" si="0"/>
        <v>0</v>
      </c>
      <c r="F26" s="181"/>
      <c r="G26" s="231"/>
      <c r="H26" s="171">
        <f t="shared" ref="H26:H36" si="3">IF($A26&gt;=$A$14,IF($L$14&gt;0,IF($L$14*G26/$A$12=F26,0,($L$14*G26/$A$12)),IF($L$11*G26/$A$12=F26,0,($L$11*G26/$A$12))),IF(AND(G26=0,F26=0),0,IF($L$14&gt;0,(($L$14*G26/$A$12)-F26),(($L$11*G26/$A$12)-F26))))</f>
        <v>0</v>
      </c>
      <c r="I26" s="181"/>
      <c r="J26" s="231"/>
      <c r="K26" s="168">
        <f>IF($A26&gt;=$A$14,IF($L$14*J26/$A$12=I26,0,IF($L$11*J26/$A$12=I26,0,IF($L$14&gt;0,($L$14*J26/$A$12),($L$11*J26/$A$12)))),IF(AND(J26=0,I26=0),0,IF($L$14&gt;0,(($L$14*J26/$A$12)-I26),(($L$11*J26/$A$12)-I26))))</f>
        <v>0</v>
      </c>
      <c r="L26" s="185"/>
      <c r="M26" s="231">
        <v>0</v>
      </c>
      <c r="N26" s="168">
        <f t="shared" si="1"/>
        <v>0</v>
      </c>
      <c r="O26" s="188">
        <f t="shared" si="2"/>
        <v>0</v>
      </c>
      <c r="P26" s="162">
        <f>IF($A26&gt;=$A$14,C26+E26+H26+K26+N26,C26+E26+F26+H26+I26+K26+L26+N26)</f>
        <v>0</v>
      </c>
    </row>
    <row r="27" spans="1:16" ht="15">
      <c r="A27">
        <v>3</v>
      </c>
      <c r="B27" s="47" t="s">
        <v>49</v>
      </c>
      <c r="C27" s="181"/>
      <c r="D27" s="231"/>
      <c r="E27" s="171">
        <f t="shared" si="0"/>
        <v>0</v>
      </c>
      <c r="F27" s="181">
        <v>4553</v>
      </c>
      <c r="G27" s="231">
        <v>0.5</v>
      </c>
      <c r="H27" s="171">
        <f t="shared" si="3"/>
        <v>0</v>
      </c>
      <c r="I27" s="181"/>
      <c r="J27" s="231"/>
      <c r="K27" s="168">
        <f>IF($A27&gt;=$A$14,IF($L$14*J27/$A$12=I27,0,IF($L$11*J27/$A$12=I27,0,IF($L$14&gt;0,($L$14*J27/$A$12),($L$11*J27/$A$12)))),IF(AND(J27=0,I27=0),0,IF($L$14&gt;0,(($L$14*J27/$A$12)-I27),(($L$11*J27/$A$12)-I27))))</f>
        <v>0</v>
      </c>
      <c r="L27" s="185"/>
      <c r="M27" s="231">
        <v>0</v>
      </c>
      <c r="N27" s="168">
        <f t="shared" si="1"/>
        <v>0</v>
      </c>
      <c r="O27" s="188">
        <f t="shared" si="2"/>
        <v>4553</v>
      </c>
      <c r="P27" s="162">
        <f>C27+F27+K27</f>
        <v>4553</v>
      </c>
    </row>
    <row r="28" spans="1:16" ht="15">
      <c r="A28">
        <v>4</v>
      </c>
      <c r="B28" s="47" t="s">
        <v>50</v>
      </c>
      <c r="C28" s="181"/>
      <c r="D28" s="231"/>
      <c r="E28" s="171">
        <f t="shared" si="0"/>
        <v>0</v>
      </c>
      <c r="F28" s="181">
        <v>9106</v>
      </c>
      <c r="G28" s="231">
        <v>1</v>
      </c>
      <c r="H28" s="171">
        <f t="shared" si="3"/>
        <v>0</v>
      </c>
      <c r="I28" s="181"/>
      <c r="J28" s="231"/>
      <c r="K28" s="168">
        <f>IF($A28&gt;=$A$14,IF($L$14*J28/$A$12=I28,0,IF($L$11*J28/$A$12=I28,0,IF($L$14&gt;0,($L$14*J28/$A$12),($L$11*J28/$A$12)))),IF(AND(J28=0,I28=0),0,IF($L$14&gt;0,(($L$14*J28/$A$12)-I28),(($L$11*J28/$A$12)-I28))))</f>
        <v>0</v>
      </c>
      <c r="L28" s="185"/>
      <c r="M28" s="231">
        <v>0</v>
      </c>
      <c r="N28" s="168">
        <f t="shared" si="1"/>
        <v>0</v>
      </c>
      <c r="O28" s="188">
        <f t="shared" si="2"/>
        <v>9106</v>
      </c>
      <c r="P28" s="162">
        <f t="shared" ref="P28:P35" si="4">C28+F28+K28</f>
        <v>9106</v>
      </c>
    </row>
    <row r="29" spans="1:16" ht="15">
      <c r="A29">
        <v>5</v>
      </c>
      <c r="B29" s="47" t="s">
        <v>51</v>
      </c>
      <c r="C29" s="181"/>
      <c r="D29" s="231"/>
      <c r="E29" s="171">
        <f t="shared" si="0"/>
        <v>0</v>
      </c>
      <c r="F29" s="181">
        <v>9106</v>
      </c>
      <c r="G29" s="231">
        <v>1</v>
      </c>
      <c r="H29" s="171">
        <f t="shared" si="3"/>
        <v>0</v>
      </c>
      <c r="I29" s="181"/>
      <c r="J29" s="231"/>
      <c r="K29" s="168">
        <f>IF($A29&gt;=$A$14,IF($L$14*J29/$A$12=I29,0,IF($L$11*J29/$A$12=I29,0,IF($L$14&gt;0,($L$14*J29/$A$12),($L$11*J29/$A$12)))),IF(AND(J29=0,I29=0),0,IF($L$14&gt;0,(($L$14*J29/$A$12)-I29),(($L$11*J29/$A$12)-I29))))</f>
        <v>0</v>
      </c>
      <c r="L29" s="185"/>
      <c r="M29" s="231">
        <v>0</v>
      </c>
      <c r="N29" s="168">
        <f t="shared" si="1"/>
        <v>0</v>
      </c>
      <c r="O29" s="188">
        <f t="shared" si="2"/>
        <v>9106</v>
      </c>
      <c r="P29" s="162">
        <f t="shared" si="4"/>
        <v>9106</v>
      </c>
    </row>
    <row r="30" spans="1:16" ht="15">
      <c r="A30">
        <v>6</v>
      </c>
      <c r="B30" s="47" t="s">
        <v>52</v>
      </c>
      <c r="C30" s="181">
        <v>3414.75</v>
      </c>
      <c r="D30" s="231">
        <f>3414.75/($L$14/$A$12)</f>
        <v>0.375</v>
      </c>
      <c r="E30" s="171">
        <f t="shared" si="0"/>
        <v>0</v>
      </c>
      <c r="F30" s="181">
        <v>4553</v>
      </c>
      <c r="G30" s="231">
        <v>0.5</v>
      </c>
      <c r="H30" s="171">
        <f t="shared" si="3"/>
        <v>0</v>
      </c>
      <c r="I30" s="181"/>
      <c r="J30" s="231">
        <f>1138.25/($L$14/$A$12)</f>
        <v>0.125</v>
      </c>
      <c r="K30" s="171">
        <f t="shared" ref="K30:K36" si="5">IF($A30&gt;=$A$14,IF($L$14&gt;0,IF($L$14*J30/$A$12=I30,0,($L$14*J30/$A$12)),IF($L$11*J30/$A$12=I30,0,($L$11*J30/$A$12))),IF(AND(J30=0,I30=0),0,IF($L$14&gt;0,(($L$14*J30/$A$12)-I30),(($L$11*J30/$A$12)-I30))))</f>
        <v>1138.25</v>
      </c>
      <c r="L30" s="185"/>
      <c r="M30" s="231">
        <v>0</v>
      </c>
      <c r="N30" s="168">
        <f t="shared" si="1"/>
        <v>0</v>
      </c>
      <c r="O30" s="188">
        <f t="shared" si="2"/>
        <v>7967.75</v>
      </c>
      <c r="P30" s="162">
        <f t="shared" si="4"/>
        <v>9106</v>
      </c>
    </row>
    <row r="31" spans="1:16" ht="15">
      <c r="A31">
        <v>7</v>
      </c>
      <c r="B31" s="47" t="s">
        <v>53</v>
      </c>
      <c r="C31" s="181">
        <v>6829.5</v>
      </c>
      <c r="D31" s="231">
        <v>0.75</v>
      </c>
      <c r="E31" s="171">
        <f t="shared" ref="E31:E36" si="6">IF($A31&gt;=$A$14,IF($L$14&gt;0,IF($L$14*D31/$A$12=C31,0,($L$14*D31/$A$12)),IF($L$11*D31/$A$12=C31,0,($L$11*D31/$A$12))),IF(AND(D31=0,C31=0),0,IF($L$14&gt;0,(($L$14*D31/$A$12)-C31),(($L$11*D31/$A$12)-C31))))</f>
        <v>0</v>
      </c>
      <c r="F31" s="181"/>
      <c r="G31" s="231"/>
      <c r="H31" s="171">
        <f t="shared" si="3"/>
        <v>0</v>
      </c>
      <c r="I31" s="181"/>
      <c r="J31" s="231">
        <f>2276.5/($L$14/$A$12)</f>
        <v>0.25</v>
      </c>
      <c r="K31" s="171">
        <f t="shared" si="5"/>
        <v>2276.5</v>
      </c>
      <c r="L31" s="185"/>
      <c r="M31" s="231">
        <v>0</v>
      </c>
      <c r="N31" s="168">
        <f t="shared" si="1"/>
        <v>0</v>
      </c>
      <c r="O31" s="188">
        <f t="shared" si="2"/>
        <v>6829.5</v>
      </c>
      <c r="P31" s="162">
        <f t="shared" si="4"/>
        <v>9106</v>
      </c>
    </row>
    <row r="32" spans="1:16" ht="15">
      <c r="A32">
        <v>8</v>
      </c>
      <c r="B32" s="47" t="s">
        <v>54</v>
      </c>
      <c r="C32" s="181">
        <v>6829.5</v>
      </c>
      <c r="D32" s="231">
        <v>0.75</v>
      </c>
      <c r="E32" s="171">
        <f t="shared" si="6"/>
        <v>0</v>
      </c>
      <c r="F32" s="181"/>
      <c r="G32" s="231"/>
      <c r="H32" s="171">
        <f t="shared" si="3"/>
        <v>0</v>
      </c>
      <c r="I32" s="181"/>
      <c r="J32" s="231">
        <f>2276.5/($L$14/$A$12)</f>
        <v>0.25</v>
      </c>
      <c r="K32" s="171">
        <f t="shared" si="5"/>
        <v>2276.5</v>
      </c>
      <c r="L32" s="185"/>
      <c r="M32" s="231">
        <v>0</v>
      </c>
      <c r="N32" s="168">
        <f t="shared" si="1"/>
        <v>0</v>
      </c>
      <c r="O32" s="188">
        <f t="shared" si="2"/>
        <v>6829.5</v>
      </c>
      <c r="P32" s="162">
        <f t="shared" si="4"/>
        <v>9106</v>
      </c>
    </row>
    <row r="33" spans="1:16" ht="15">
      <c r="A33">
        <v>9</v>
      </c>
      <c r="B33" s="47" t="s">
        <v>55</v>
      </c>
      <c r="C33" s="181">
        <v>6829.5</v>
      </c>
      <c r="D33" s="231">
        <v>0.75</v>
      </c>
      <c r="E33" s="171">
        <f t="shared" si="6"/>
        <v>0</v>
      </c>
      <c r="F33" s="181"/>
      <c r="G33" s="231"/>
      <c r="H33" s="171">
        <f t="shared" si="3"/>
        <v>0</v>
      </c>
      <c r="I33" s="181"/>
      <c r="J33" s="231">
        <f>2276.5/($L$14/$A$12)</f>
        <v>0.25</v>
      </c>
      <c r="K33" s="171">
        <f t="shared" si="5"/>
        <v>2276.5</v>
      </c>
      <c r="L33" s="185"/>
      <c r="M33" s="231">
        <v>0</v>
      </c>
      <c r="N33" s="168">
        <f t="shared" si="1"/>
        <v>0</v>
      </c>
      <c r="O33" s="188">
        <f t="shared" si="2"/>
        <v>6829.5</v>
      </c>
      <c r="P33" s="162">
        <f t="shared" si="4"/>
        <v>9106</v>
      </c>
    </row>
    <row r="34" spans="1:16" ht="15">
      <c r="A34">
        <v>10</v>
      </c>
      <c r="B34" s="47" t="s">
        <v>56</v>
      </c>
      <c r="C34" s="181">
        <v>6829.5</v>
      </c>
      <c r="D34" s="231">
        <v>0.75</v>
      </c>
      <c r="E34" s="171">
        <f t="shared" si="6"/>
        <v>0</v>
      </c>
      <c r="F34" s="181"/>
      <c r="G34" s="231"/>
      <c r="H34" s="171">
        <f t="shared" si="3"/>
        <v>0</v>
      </c>
      <c r="I34" s="181"/>
      <c r="J34" s="231">
        <f>2276.5/($L$14/$A$12)</f>
        <v>0.25</v>
      </c>
      <c r="K34" s="171">
        <f t="shared" si="5"/>
        <v>2276.5</v>
      </c>
      <c r="L34" s="185"/>
      <c r="M34" s="231">
        <v>0</v>
      </c>
      <c r="N34" s="168">
        <f t="shared" si="1"/>
        <v>0</v>
      </c>
      <c r="O34" s="188">
        <f t="shared" si="2"/>
        <v>6829.5</v>
      </c>
      <c r="P34" s="162">
        <f t="shared" si="4"/>
        <v>9106</v>
      </c>
    </row>
    <row r="35" spans="1:16" ht="15">
      <c r="A35">
        <v>11</v>
      </c>
      <c r="B35" s="47" t="s">
        <v>57</v>
      </c>
      <c r="C35" s="181">
        <v>6829.5</v>
      </c>
      <c r="D35" s="231">
        <v>0.75</v>
      </c>
      <c r="E35" s="171">
        <f t="shared" si="6"/>
        <v>0</v>
      </c>
      <c r="F35" s="181"/>
      <c r="G35" s="231"/>
      <c r="H35" s="171">
        <f t="shared" si="3"/>
        <v>0</v>
      </c>
      <c r="I35" s="181"/>
      <c r="J35" s="231">
        <f>2276.5/($L$14/$A$12)</f>
        <v>0.25</v>
      </c>
      <c r="K35" s="171">
        <f t="shared" si="5"/>
        <v>2276.5</v>
      </c>
      <c r="L35" s="185"/>
      <c r="M35" s="231">
        <v>0</v>
      </c>
      <c r="N35" s="168">
        <f t="shared" si="1"/>
        <v>0</v>
      </c>
      <c r="O35" s="188">
        <f t="shared" si="2"/>
        <v>6829.5</v>
      </c>
      <c r="P35" s="162">
        <f t="shared" si="4"/>
        <v>9106</v>
      </c>
    </row>
    <row r="36" spans="1:16" ht="15">
      <c r="A36">
        <v>12</v>
      </c>
      <c r="B36" s="47" t="s">
        <v>58</v>
      </c>
      <c r="C36" s="182">
        <v>3414.75</v>
      </c>
      <c r="D36" s="231">
        <f>3414.75/($L$14/$A$12)</f>
        <v>0.375</v>
      </c>
      <c r="E36" s="171">
        <f t="shared" si="6"/>
        <v>0</v>
      </c>
      <c r="F36" s="182"/>
      <c r="G36" s="232"/>
      <c r="H36" s="171">
        <f t="shared" si="3"/>
        <v>0</v>
      </c>
      <c r="I36" s="182"/>
      <c r="J36" s="231">
        <f>1138.25/($L$14/$A$12)</f>
        <v>0.125</v>
      </c>
      <c r="K36" s="171">
        <f t="shared" si="5"/>
        <v>1138.25</v>
      </c>
      <c r="L36" s="186"/>
      <c r="M36" s="232">
        <v>0</v>
      </c>
      <c r="N36" s="169">
        <f t="shared" si="1"/>
        <v>0</v>
      </c>
      <c r="O36" s="188">
        <f t="shared" si="2"/>
        <v>3414.75</v>
      </c>
      <c r="P36" s="162">
        <f>C36+F36+K36</f>
        <v>4553</v>
      </c>
    </row>
    <row r="37" spans="1:16" ht="15">
      <c r="B37" s="49" t="s">
        <v>59</v>
      </c>
      <c r="C37" s="158">
        <f>SUM(C25:C36)</f>
        <v>40977</v>
      </c>
      <c r="D37" s="76"/>
      <c r="E37" s="158">
        <f>SUM(E25:E36)</f>
        <v>0</v>
      </c>
      <c r="F37" s="158">
        <f>SUM(F25:F36)</f>
        <v>27318</v>
      </c>
      <c r="G37" s="89"/>
      <c r="H37" s="159">
        <f>SUM(H25:H36)</f>
        <v>0</v>
      </c>
      <c r="I37" s="158">
        <f t="shared" ref="I37:P37" si="7">SUM(I25:I36)</f>
        <v>0</v>
      </c>
      <c r="J37" s="231"/>
      <c r="K37" s="158">
        <f t="shared" si="7"/>
        <v>13659</v>
      </c>
      <c r="L37" s="158">
        <f t="shared" si="7"/>
        <v>0</v>
      </c>
      <c r="M37" s="76"/>
      <c r="N37" s="158">
        <f t="shared" si="7"/>
        <v>0</v>
      </c>
      <c r="O37" s="160">
        <f t="shared" si="7"/>
        <v>68295</v>
      </c>
      <c r="P37" s="158">
        <f t="shared" si="7"/>
        <v>81954</v>
      </c>
    </row>
    <row r="38" spans="1:16" ht="30" customHeight="1">
      <c r="B38" s="30"/>
      <c r="C38" s="9"/>
      <c r="D38" s="77"/>
      <c r="E38" s="9"/>
      <c r="F38" s="9"/>
      <c r="G38" s="77"/>
      <c r="H38" s="9"/>
      <c r="I38" s="9"/>
      <c r="J38" s="77"/>
      <c r="K38" s="9"/>
      <c r="L38" s="9"/>
      <c r="M38" s="77"/>
      <c r="N38" s="9"/>
      <c r="O38" s="9"/>
      <c r="P38" s="3"/>
    </row>
    <row r="39" spans="1:16">
      <c r="B39" s="23" t="s">
        <v>28</v>
      </c>
      <c r="C39" s="24"/>
      <c r="D39" s="78"/>
      <c r="E39" s="25" t="s">
        <v>29</v>
      </c>
      <c r="F39" s="26" t="s">
        <v>30</v>
      </c>
      <c r="G39" s="90"/>
      <c r="H39" s="26"/>
      <c r="I39" s="25" t="s">
        <v>29</v>
      </c>
      <c r="J39" s="96"/>
      <c r="K39" s="27" t="s">
        <v>36</v>
      </c>
      <c r="L39" s="27"/>
      <c r="M39" s="105"/>
      <c r="N39" s="28" t="s">
        <v>29</v>
      </c>
      <c r="O39" s="28" t="s">
        <v>37</v>
      </c>
      <c r="P39" s="29" t="s">
        <v>29</v>
      </c>
    </row>
    <row r="40" spans="1:16" ht="12" customHeight="1"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</row>
    <row r="41" spans="1:16" ht="9.9" customHeight="1">
      <c r="B41" s="27" t="s">
        <v>63</v>
      </c>
      <c r="C41" s="23"/>
      <c r="D41" s="80"/>
      <c r="E41" s="26" t="s">
        <v>64</v>
      </c>
      <c r="F41" s="26"/>
      <c r="G41" s="90"/>
      <c r="H41" s="26" t="s">
        <v>65</v>
      </c>
      <c r="I41" s="26"/>
      <c r="J41" s="90"/>
      <c r="K41" s="26" t="s">
        <v>66</v>
      </c>
      <c r="L41" s="26"/>
      <c r="M41" s="90"/>
      <c r="N41" s="27" t="s">
        <v>69</v>
      </c>
      <c r="O41" s="26"/>
      <c r="P41" s="27" t="s">
        <v>67</v>
      </c>
    </row>
    <row r="42" spans="1:16">
      <c r="C42" s="21"/>
      <c r="D42" s="81"/>
      <c r="E42" s="21"/>
      <c r="F42" s="21"/>
      <c r="G42" s="81"/>
      <c r="H42" s="21"/>
      <c r="I42" s="21"/>
      <c r="J42" s="81"/>
      <c r="K42" s="21"/>
      <c r="L42" s="21"/>
      <c r="M42" s="81"/>
    </row>
    <row r="43" spans="1:16">
      <c r="C43" s="21"/>
      <c r="D43" s="81"/>
      <c r="E43" s="21"/>
      <c r="F43" s="21"/>
      <c r="G43" s="81"/>
      <c r="H43" s="21"/>
      <c r="I43" s="21"/>
      <c r="J43" s="81"/>
      <c r="K43" s="21"/>
      <c r="L43" s="21"/>
      <c r="M43" s="81"/>
    </row>
  </sheetData>
  <mergeCells count="22">
    <mergeCell ref="A8:A10"/>
    <mergeCell ref="L14:L16"/>
    <mergeCell ref="B10:B15"/>
    <mergeCell ref="L11:L12"/>
    <mergeCell ref="C18:E18"/>
    <mergeCell ref="H8:K8"/>
    <mergeCell ref="C8:F8"/>
    <mergeCell ref="C7:K7"/>
    <mergeCell ref="F18:H18"/>
    <mergeCell ref="I18:K18"/>
    <mergeCell ref="N1:P1"/>
    <mergeCell ref="N2:P2"/>
    <mergeCell ref="N3:O3"/>
    <mergeCell ref="B2:E2"/>
    <mergeCell ref="H2:I2"/>
    <mergeCell ref="B4:E4"/>
    <mergeCell ref="O20:P20"/>
    <mergeCell ref="O14:P14"/>
    <mergeCell ref="O15:P15"/>
    <mergeCell ref="N5:P7"/>
    <mergeCell ref="L18:N18"/>
    <mergeCell ref="N8:P12"/>
  </mergeCells>
  <phoneticPr fontId="11" type="noConversion"/>
  <printOptions horizontalCentered="1" verticalCentered="1"/>
  <pageMargins left="0" right="0" top="0" bottom="0" header="0" footer="1.35"/>
  <pageSetup scale="90" orientation="landscape" horizontalDpi="4294967292" verticalDpi="4294967292" r:id="rId1"/>
  <headerFooter alignWithMargins="0">
    <oddFooter>&amp;L&amp;"Geneva,Italic"&amp;8hera\cs\accounting\PB FY 99\&amp;F 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3"/>
  <sheetViews>
    <sheetView showGridLines="0" showZeros="0" topLeftCell="A14" workbookViewId="0">
      <selection activeCell="R15" sqref="R15"/>
    </sheetView>
  </sheetViews>
  <sheetFormatPr defaultColWidth="11.44140625" defaultRowHeight="13.2"/>
  <cols>
    <col min="1" max="1" width="11.5546875" customWidth="1"/>
    <col min="2" max="2" width="5.109375" customWidth="1"/>
    <col min="3" max="3" width="12.88671875" customWidth="1"/>
    <col min="4" max="4" width="6.109375" style="65" customWidth="1"/>
    <col min="5" max="6" width="12.88671875" customWidth="1"/>
    <col min="7" max="7" width="5.44140625" style="65" customWidth="1"/>
    <col min="8" max="9" width="12.88671875" customWidth="1"/>
    <col min="10" max="10" width="5.6640625" style="65" customWidth="1"/>
    <col min="11" max="12" width="12.88671875" customWidth="1"/>
    <col min="13" max="13" width="5.88671875" style="65" customWidth="1"/>
    <col min="14" max="14" width="12.88671875" customWidth="1"/>
    <col min="15" max="15" width="14" customWidth="1"/>
    <col min="16" max="16" width="12.88671875" customWidth="1"/>
  </cols>
  <sheetData>
    <row r="1" spans="1:16" ht="15" customHeight="1">
      <c r="B1" s="107" t="s">
        <v>4</v>
      </c>
      <c r="C1" s="37"/>
      <c r="D1" s="37"/>
      <c r="E1" s="37"/>
      <c r="F1" s="108"/>
      <c r="G1" s="108"/>
      <c r="H1" s="109" t="s">
        <v>5</v>
      </c>
      <c r="I1" s="37"/>
      <c r="J1" s="37"/>
      <c r="K1" s="37"/>
      <c r="L1" s="37"/>
      <c r="M1" s="37"/>
      <c r="N1" s="256" t="s">
        <v>33</v>
      </c>
      <c r="O1" s="257"/>
      <c r="P1" s="257"/>
    </row>
    <row r="2" spans="1:16" ht="17.399999999999999">
      <c r="B2" s="261">
        <f>+fall!B2:E2</f>
        <v>0</v>
      </c>
      <c r="C2" s="262"/>
      <c r="D2" s="262"/>
      <c r="E2" s="262"/>
      <c r="F2" s="110"/>
      <c r="G2" s="110"/>
      <c r="H2" s="111">
        <f>+fall!H2</f>
        <v>0</v>
      </c>
      <c r="I2" s="112"/>
      <c r="J2" s="113"/>
      <c r="K2" s="114"/>
      <c r="L2" s="37"/>
      <c r="M2" s="37"/>
      <c r="N2" s="293" t="s">
        <v>34</v>
      </c>
      <c r="O2" s="294"/>
      <c r="P2" s="294"/>
    </row>
    <row r="3" spans="1:16" ht="11.1" customHeight="1">
      <c r="B3" s="115" t="s">
        <v>6</v>
      </c>
      <c r="C3" s="114"/>
      <c r="D3" s="114"/>
      <c r="E3" s="116"/>
      <c r="F3" s="116"/>
      <c r="G3" s="116"/>
      <c r="H3" s="115" t="s">
        <v>7</v>
      </c>
      <c r="I3" s="37"/>
      <c r="J3" s="37"/>
      <c r="K3" s="114"/>
      <c r="L3" s="37"/>
      <c r="M3" s="37"/>
      <c r="N3" s="260" t="s">
        <v>8</v>
      </c>
      <c r="O3" s="260"/>
      <c r="P3" s="117" t="s">
        <v>35</v>
      </c>
    </row>
    <row r="4" spans="1:16" ht="16.2" thickBot="1">
      <c r="B4" s="265">
        <f>+fall!B4:E4</f>
        <v>0</v>
      </c>
      <c r="C4" s="266"/>
      <c r="D4" s="266"/>
      <c r="E4" s="266"/>
      <c r="F4" s="118"/>
      <c r="G4" s="118"/>
      <c r="H4" s="119">
        <f>+fall!H4</f>
        <v>0</v>
      </c>
      <c r="I4" s="120"/>
      <c r="J4" s="121"/>
      <c r="K4" s="114"/>
      <c r="L4" s="37"/>
      <c r="M4" s="37"/>
      <c r="N4" s="122" t="s">
        <v>9</v>
      </c>
      <c r="O4" s="114"/>
      <c r="P4" s="114"/>
    </row>
    <row r="5" spans="1:16" s="5" customFormat="1">
      <c r="B5" s="123" t="s">
        <v>10</v>
      </c>
      <c r="C5" s="124"/>
      <c r="D5" s="124"/>
      <c r="E5" s="115"/>
      <c r="F5" s="123"/>
      <c r="G5" s="123"/>
      <c r="H5" s="123" t="s">
        <v>11</v>
      </c>
      <c r="I5" s="125"/>
      <c r="J5" s="125"/>
      <c r="K5" s="124"/>
      <c r="L5" s="125"/>
      <c r="M5" s="125"/>
      <c r="N5" s="299" t="s">
        <v>73</v>
      </c>
      <c r="O5" s="300"/>
      <c r="P5" s="301"/>
    </row>
    <row r="6" spans="1:16" ht="2.1" customHeight="1" thickBot="1">
      <c r="B6" s="114"/>
      <c r="C6" s="124"/>
      <c r="D6" s="124"/>
      <c r="E6" s="114"/>
      <c r="F6" s="124"/>
      <c r="G6" s="124"/>
      <c r="H6" s="114"/>
      <c r="I6" s="114"/>
      <c r="J6" s="114"/>
      <c r="K6" s="114"/>
      <c r="L6" s="37"/>
      <c r="M6" s="37"/>
      <c r="N6" s="302"/>
      <c r="O6" s="303"/>
      <c r="P6" s="304"/>
    </row>
    <row r="7" spans="1:16" ht="15.6">
      <c r="B7" s="37"/>
      <c r="C7" s="270" t="s">
        <v>38</v>
      </c>
      <c r="D7" s="271"/>
      <c r="E7" s="271"/>
      <c r="F7" s="271"/>
      <c r="G7" s="271"/>
      <c r="H7" s="271"/>
      <c r="I7" s="271"/>
      <c r="J7" s="271"/>
      <c r="K7" s="272"/>
      <c r="L7" s="126" t="s">
        <v>12</v>
      </c>
      <c r="M7" s="127"/>
      <c r="N7" s="305"/>
      <c r="O7" s="306"/>
      <c r="P7" s="307"/>
    </row>
    <row r="8" spans="1:16" ht="12.75" customHeight="1">
      <c r="A8" s="276" t="s">
        <v>41</v>
      </c>
      <c r="B8" s="114"/>
      <c r="C8" s="269" t="s">
        <v>31</v>
      </c>
      <c r="D8" s="267"/>
      <c r="E8" s="267"/>
      <c r="F8" s="267"/>
      <c r="G8" s="116"/>
      <c r="H8" s="267" t="s">
        <v>32</v>
      </c>
      <c r="I8" s="267"/>
      <c r="J8" s="267"/>
      <c r="K8" s="268"/>
      <c r="L8" s="114"/>
      <c r="M8" s="114"/>
      <c r="N8" s="289"/>
      <c r="O8" s="290"/>
      <c r="P8" s="291"/>
    </row>
    <row r="9" spans="1:16" ht="11.1" customHeight="1" thickBot="1">
      <c r="A9" s="276"/>
      <c r="B9" s="42"/>
      <c r="C9" s="56" t="s">
        <v>13</v>
      </c>
      <c r="D9" s="67"/>
      <c r="E9" s="57"/>
      <c r="F9" s="58" t="s">
        <v>14</v>
      </c>
      <c r="G9" s="83"/>
      <c r="H9" s="59" t="s">
        <v>13</v>
      </c>
      <c r="I9" s="57"/>
      <c r="J9" s="92"/>
      <c r="K9" s="60" t="s">
        <v>14</v>
      </c>
      <c r="L9" s="6"/>
      <c r="M9" s="66"/>
      <c r="N9" s="292"/>
      <c r="O9" s="290"/>
      <c r="P9" s="291"/>
    </row>
    <row r="10" spans="1:16" ht="11.1" customHeight="1">
      <c r="A10" s="277"/>
      <c r="B10" s="285" t="s">
        <v>68</v>
      </c>
      <c r="C10" s="202" t="s">
        <v>3</v>
      </c>
      <c r="D10" s="68"/>
      <c r="E10" s="61"/>
      <c r="F10" s="62" t="s">
        <v>3</v>
      </c>
      <c r="G10" s="84"/>
      <c r="H10" s="205" t="s">
        <v>3</v>
      </c>
      <c r="I10" s="63"/>
      <c r="J10" s="93"/>
      <c r="K10" s="62" t="s">
        <v>3</v>
      </c>
      <c r="L10" s="201" t="s">
        <v>13</v>
      </c>
      <c r="M10" s="97"/>
      <c r="N10" s="292"/>
      <c r="O10" s="290"/>
      <c r="P10" s="291"/>
    </row>
    <row r="11" spans="1:16" ht="12.9" customHeight="1">
      <c r="A11" s="35" t="s">
        <v>39</v>
      </c>
      <c r="B11" s="286"/>
      <c r="C11" s="203">
        <f>+fall!F11</f>
        <v>1</v>
      </c>
      <c r="D11" s="69"/>
      <c r="E11" s="22" t="s">
        <v>15</v>
      </c>
      <c r="F11" s="43">
        <f>SUM(F12:F16)/3</f>
        <v>0</v>
      </c>
      <c r="G11" s="82"/>
      <c r="H11" s="206">
        <f>+fall!K11</f>
        <v>0</v>
      </c>
      <c r="I11" s="40" t="s">
        <v>15</v>
      </c>
      <c r="J11" s="94"/>
      <c r="K11" s="43">
        <f>SUM(K12:K16)/4</f>
        <v>0</v>
      </c>
      <c r="L11" s="287">
        <f>IF(fall!L14=0,fall!L11,fall!L14)</f>
        <v>81954</v>
      </c>
      <c r="M11" s="98"/>
      <c r="N11" s="292"/>
      <c r="O11" s="290"/>
      <c r="P11" s="291"/>
    </row>
    <row r="12" spans="1:16" ht="15">
      <c r="A12" s="34">
        <f>+fall!A12</f>
        <v>9</v>
      </c>
      <c r="B12" s="286"/>
      <c r="C12" s="203">
        <f>+fall!F12</f>
        <v>0</v>
      </c>
      <c r="D12" s="69"/>
      <c r="E12" s="22"/>
      <c r="F12" s="43"/>
      <c r="G12" s="82"/>
      <c r="H12" s="206">
        <f>+fall!K12</f>
        <v>0</v>
      </c>
      <c r="I12" s="40" t="s">
        <v>16</v>
      </c>
      <c r="J12" s="94"/>
      <c r="K12" s="43">
        <f>IF($A$12=12,(SUM(G26:G28)+SUM(D26:D28)+SUM(J26:J28)+SUM(M26:M28))/3,0)</f>
        <v>0</v>
      </c>
      <c r="L12" s="288"/>
      <c r="M12" s="98"/>
      <c r="N12" s="292"/>
      <c r="O12" s="290"/>
      <c r="P12" s="291"/>
    </row>
    <row r="13" spans="1:16" ht="15">
      <c r="A13" s="36" t="s">
        <v>42</v>
      </c>
      <c r="B13" s="286"/>
      <c r="C13" s="203">
        <f>+fall!F13</f>
        <v>1</v>
      </c>
      <c r="D13" s="69"/>
      <c r="E13" s="22" t="s">
        <v>17</v>
      </c>
      <c r="F13" s="43">
        <f>IF($A$12=9,(0.5*(D28+G28+J28+M28)+D29+G29+J29+M29+D30+G30+J30+M30+0.5*(D31+G31+J31+M31))/3,0)</f>
        <v>0</v>
      </c>
      <c r="G13" s="82"/>
      <c r="H13" s="206">
        <f>+fall!K13</f>
        <v>0</v>
      </c>
      <c r="I13" s="40" t="s">
        <v>18</v>
      </c>
      <c r="J13" s="94"/>
      <c r="K13" s="43">
        <f>IF($A$12=12,(SUM(G29:G31)+SUM(D29:D31)+SUM(J29:J31)+SUM(M29:M31))/3,0)</f>
        <v>0</v>
      </c>
      <c r="L13" s="163" t="s">
        <v>14</v>
      </c>
      <c r="M13" s="99"/>
      <c r="N13" s="54" t="s">
        <v>19</v>
      </c>
      <c r="O13" s="226" t="s">
        <v>74</v>
      </c>
      <c r="P13" s="227"/>
    </row>
    <row r="14" spans="1:16" ht="15.6">
      <c r="A14">
        <v>7</v>
      </c>
      <c r="B14" s="286"/>
      <c r="C14" s="203">
        <f>+fall!F14</f>
        <v>1</v>
      </c>
      <c r="D14" s="69"/>
      <c r="E14" s="22" t="s">
        <v>20</v>
      </c>
      <c r="F14" s="43">
        <f>IF($A$12=9,((0.5*(D31+G31+J31+M31)+D33+G33+J33+M33+0.5*(D34+G34+J34+M34)+D32+G32+J32+M32)/3),0)</f>
        <v>0</v>
      </c>
      <c r="G14" s="82"/>
      <c r="H14" s="206">
        <f>+fall!K14</f>
        <v>0</v>
      </c>
      <c r="I14" s="40" t="s">
        <v>21</v>
      </c>
      <c r="J14" s="94"/>
      <c r="K14" s="43">
        <f>IF($A$12=12,(SUM(G32:G34)+SUM(D32:D34)+SUM(J32:J34)+SUM(M32:M34))/3,0)</f>
        <v>0</v>
      </c>
      <c r="L14" s="278"/>
      <c r="M14" s="100"/>
      <c r="N14" s="54" t="s">
        <v>60</v>
      </c>
      <c r="O14" s="295" t="s">
        <v>75</v>
      </c>
      <c r="P14" s="296"/>
    </row>
    <row r="15" spans="1:16" ht="15.6">
      <c r="A15" t="s">
        <v>43</v>
      </c>
      <c r="B15" s="286"/>
      <c r="C15" s="203">
        <f>+fall!F15</f>
        <v>1</v>
      </c>
      <c r="D15" s="69"/>
      <c r="E15" s="22" t="s">
        <v>22</v>
      </c>
      <c r="F15" s="43">
        <f>IF($A$12=9,(0.5*(D34+G34+J34+M34)+D35+G35+J35+M35+D36+G36+J36+M36+0.5*(D37+G37+J37+M37))/3,0)</f>
        <v>0</v>
      </c>
      <c r="G15" s="82"/>
      <c r="H15" s="206">
        <f>+fall!K15</f>
        <v>0</v>
      </c>
      <c r="I15" s="40" t="s">
        <v>23</v>
      </c>
      <c r="J15" s="94"/>
      <c r="K15" s="43">
        <f>IF($A$12=12,(SUM(G35:G37)+SUM(D35:D37)+SUM(J35:J37)+SUM(M35:M371))/3,0)</f>
        <v>0</v>
      </c>
      <c r="L15" s="279"/>
      <c r="M15" s="101"/>
      <c r="N15" s="53" t="s">
        <v>61</v>
      </c>
      <c r="O15" s="297">
        <f ca="1">TODAY()</f>
        <v>45325</v>
      </c>
      <c r="P15" s="298"/>
    </row>
    <row r="16" spans="1:16" ht="6" customHeight="1" thickBot="1">
      <c r="A16" s="41" t="s">
        <v>44</v>
      </c>
      <c r="C16" s="204">
        <f>+fall!F16</f>
        <v>0</v>
      </c>
      <c r="D16" s="70"/>
      <c r="E16" s="44"/>
      <c r="F16" s="46"/>
      <c r="G16" s="85"/>
      <c r="H16" s="207">
        <f>+fall!K16</f>
        <v>0</v>
      </c>
      <c r="I16" s="45"/>
      <c r="J16" s="95"/>
      <c r="K16" s="46"/>
      <c r="L16" s="280"/>
      <c r="M16" s="101"/>
      <c r="N16" s="50"/>
      <c r="O16" s="145"/>
      <c r="P16" s="146"/>
    </row>
    <row r="17" spans="1:36" ht="2.1" customHeight="1">
      <c r="B17" s="8"/>
      <c r="I17" s="2"/>
      <c r="J17" s="66"/>
      <c r="K17" s="2"/>
      <c r="O17" s="37"/>
      <c r="P17" s="114"/>
    </row>
    <row r="18" spans="1:36" ht="15">
      <c r="B18" s="10"/>
      <c r="E18" s="1" t="s">
        <v>24</v>
      </c>
      <c r="F18" s="7"/>
      <c r="G18" s="86"/>
      <c r="H18" s="4"/>
      <c r="I18" s="7"/>
      <c r="J18" s="86"/>
      <c r="K18" s="4"/>
      <c r="L18" s="11"/>
      <c r="M18" s="102"/>
      <c r="N18" s="2"/>
      <c r="O18" s="114"/>
      <c r="P18" s="37"/>
    </row>
    <row r="19" spans="1:36">
      <c r="A19" t="s">
        <v>0</v>
      </c>
      <c r="B19" s="12"/>
      <c r="C19" s="249">
        <f>+fall!C18</f>
        <v>0</v>
      </c>
      <c r="D19" s="250"/>
      <c r="E19" s="251"/>
      <c r="F19" s="249">
        <f>+fall!F18</f>
        <v>0</v>
      </c>
      <c r="G19" s="250"/>
      <c r="H19" s="251"/>
      <c r="I19" s="249">
        <f>+fall!I18</f>
        <v>0</v>
      </c>
      <c r="J19" s="250"/>
      <c r="K19" s="251"/>
      <c r="L19" s="249">
        <f>+fall!L18</f>
        <v>0</v>
      </c>
      <c r="M19" s="250"/>
      <c r="N19" s="251"/>
      <c r="O19" s="129"/>
      <c r="P19" s="130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</row>
    <row r="20" spans="1:36" ht="9.9" customHeight="1">
      <c r="A20" s="38" t="s">
        <v>0</v>
      </c>
      <c r="B20" s="13"/>
      <c r="C20" s="14" t="s">
        <v>25</v>
      </c>
      <c r="D20" s="71"/>
      <c r="E20" s="15"/>
      <c r="F20" s="14" t="s">
        <v>25</v>
      </c>
      <c r="G20" s="71"/>
      <c r="H20" s="15"/>
      <c r="I20" s="14" t="s">
        <v>25</v>
      </c>
      <c r="J20" s="71"/>
      <c r="K20" s="15"/>
      <c r="L20" s="14" t="s">
        <v>25</v>
      </c>
      <c r="M20" s="71"/>
      <c r="N20" s="15"/>
      <c r="O20" s="37"/>
      <c r="P20" s="143"/>
    </row>
    <row r="21" spans="1:36" ht="11.1" customHeight="1">
      <c r="A21" s="37" t="s">
        <v>0</v>
      </c>
      <c r="B21" s="13"/>
      <c r="C21" s="39">
        <f>+fall!C20</f>
        <v>0</v>
      </c>
      <c r="D21" s="72"/>
      <c r="E21" s="31">
        <f>+fall!E20</f>
        <v>0</v>
      </c>
      <c r="F21" s="39">
        <f>+fall!F20</f>
        <v>0</v>
      </c>
      <c r="G21" s="72"/>
      <c r="H21" s="31">
        <f>+fall!H20</f>
        <v>0</v>
      </c>
      <c r="I21" s="39">
        <f>+fall!I20</f>
        <v>0</v>
      </c>
      <c r="J21" s="72"/>
      <c r="K21" s="31">
        <f>+fall!K20</f>
        <v>0</v>
      </c>
      <c r="L21" s="39">
        <f>+fall!L20</f>
        <v>0</v>
      </c>
      <c r="M21" s="72"/>
      <c r="N21" s="31">
        <f>+fall!N20</f>
        <v>0</v>
      </c>
      <c r="O21" s="237" t="s">
        <v>62</v>
      </c>
      <c r="P21" s="238"/>
    </row>
    <row r="22" spans="1:36" ht="11.1" customHeight="1">
      <c r="A22" s="37" t="s">
        <v>0</v>
      </c>
      <c r="B22" s="16"/>
      <c r="C22" s="14" t="s">
        <v>26</v>
      </c>
      <c r="D22" s="71"/>
      <c r="E22" s="17" t="s">
        <v>27</v>
      </c>
      <c r="F22" s="14" t="s">
        <v>26</v>
      </c>
      <c r="G22" s="71"/>
      <c r="H22" s="17" t="s">
        <v>27</v>
      </c>
      <c r="I22" s="14" t="s">
        <v>26</v>
      </c>
      <c r="J22" s="71"/>
      <c r="K22" s="17" t="s">
        <v>27</v>
      </c>
      <c r="L22" s="14" t="s">
        <v>26</v>
      </c>
      <c r="M22" s="71"/>
      <c r="N22" s="17" t="s">
        <v>27</v>
      </c>
      <c r="O22" s="18"/>
      <c r="P22" s="19"/>
    </row>
    <row r="23" spans="1:36" ht="9.9" customHeight="1">
      <c r="A23" s="37" t="s">
        <v>0</v>
      </c>
      <c r="B23" s="20"/>
      <c r="C23" s="73" t="s">
        <v>1</v>
      </c>
      <c r="D23" s="73"/>
      <c r="E23" s="147" t="s">
        <v>2</v>
      </c>
      <c r="F23" s="197" t="s">
        <v>1</v>
      </c>
      <c r="G23" s="87"/>
      <c r="H23" s="218" t="s">
        <v>2</v>
      </c>
      <c r="I23" s="197" t="s">
        <v>1</v>
      </c>
      <c r="J23" s="73"/>
      <c r="K23" s="55" t="s">
        <v>2</v>
      </c>
      <c r="L23" s="73" t="s">
        <v>1</v>
      </c>
      <c r="M23" s="103"/>
      <c r="N23" s="55" t="s">
        <v>2</v>
      </c>
      <c r="O23" s="73" t="s">
        <v>1</v>
      </c>
      <c r="P23" s="55" t="s">
        <v>2</v>
      </c>
    </row>
    <row r="24" spans="1:36" ht="15">
      <c r="A24" s="37" t="s">
        <v>45</v>
      </c>
      <c r="B24" s="47" t="s">
        <v>46</v>
      </c>
      <c r="C24" s="74">
        <f>+fall!E23</f>
        <v>40977</v>
      </c>
      <c r="D24" s="74">
        <v>0</v>
      </c>
      <c r="E24" s="139">
        <f>IF($L$14&gt;0,$L$14*E$25,$L$11*E$25)</f>
        <v>0</v>
      </c>
      <c r="F24" s="198">
        <f>+fall!H23</f>
        <v>27318</v>
      </c>
      <c r="G24" s="88"/>
      <c r="H24" s="191">
        <f>IF($L$14&gt;0,$L$14*H$25,$L$11*H$25)</f>
        <v>0</v>
      </c>
      <c r="I24" s="198">
        <f>+fall!K23</f>
        <v>13659</v>
      </c>
      <c r="J24" s="74"/>
      <c r="K24" s="32">
        <f>IF($L$14&gt;0,$L$14*K$25,$L$11*K$25)</f>
        <v>0</v>
      </c>
      <c r="L24" s="74">
        <f>+fall!N23</f>
        <v>0</v>
      </c>
      <c r="M24" s="104"/>
      <c r="N24" s="32">
        <f>IF($L$14&gt;0,$L$14*N$25,$L$11*N$25)</f>
        <v>0</v>
      </c>
      <c r="O24" s="199">
        <f>+fall!P23</f>
        <v>81954</v>
      </c>
      <c r="P24" s="208">
        <f>SUM(N24+K24+H24+E24)</f>
        <v>0</v>
      </c>
    </row>
    <row r="25" spans="1:36" ht="15">
      <c r="A25" s="27" t="s">
        <v>40</v>
      </c>
      <c r="B25" s="48" t="s">
        <v>3</v>
      </c>
      <c r="C25" s="212">
        <f>+fall!E24</f>
        <v>0.5</v>
      </c>
      <c r="D25" s="213">
        <v>0</v>
      </c>
      <c r="E25" s="140">
        <f>SUM(D26:D37)/$A$12</f>
        <v>0</v>
      </c>
      <c r="F25" s="217">
        <f>+fall!H24</f>
        <v>0.33333333333333331</v>
      </c>
      <c r="G25" s="214"/>
      <c r="H25" s="106">
        <f>SUM(G26:G37)/$A$12</f>
        <v>0</v>
      </c>
      <c r="I25" s="215">
        <f>+fall!K24</f>
        <v>0.16666666666666666</v>
      </c>
      <c r="J25" s="213"/>
      <c r="K25" s="106">
        <f>SUM(J26:J37)/$A$12</f>
        <v>0</v>
      </c>
      <c r="L25" s="213">
        <f>+fall!N24</f>
        <v>0</v>
      </c>
      <c r="M25" s="216"/>
      <c r="N25" s="106">
        <f>SUM(M26:M37)/$A$12</f>
        <v>0</v>
      </c>
      <c r="O25" s="219">
        <f>+fall!P24</f>
        <v>1</v>
      </c>
      <c r="P25" s="220">
        <f>SUM(N25+K25+H25+E25)</f>
        <v>0</v>
      </c>
    </row>
    <row r="26" spans="1:36" ht="15">
      <c r="A26">
        <v>1</v>
      </c>
      <c r="B26" s="47" t="s">
        <v>47</v>
      </c>
      <c r="C26" s="195">
        <f>IF($A26&lt;fall!$A$14,fall!C25+fall!E25,IF(fall!$L$14&gt;0,fall!$L$14*fall!D25/fall!$A$12,fall!$L$11*fall!D25/fall!$A$12))</f>
        <v>0</v>
      </c>
      <c r="D26" s="148"/>
      <c r="E26" s="170">
        <f>IF($A26&gt;=$A$14,IF($L$14&gt;0,IF($L$14*D26/$A$12=C26,0,($L$14*D26/$A$12)),IF($L$11*D26/$A$12=C26,0,($L$11*D26/$A$12))),IF(AND(D26=0,C26=0),0,IF($L$14&gt;0,(($L$14*D26/$A$12)-C26),(($L$11*D26/$A$12)-C26))))</f>
        <v>0</v>
      </c>
      <c r="F26" s="195">
        <f>IF($A26&lt;fall!$A$14,fall!F25+fall!H25,IF(fall!$L$14&gt;0,fall!$L$14*fall!G25/fall!$A$12,fall!$L$11*fall!G25/fall!$A$12))</f>
        <v>0</v>
      </c>
      <c r="G26" s="136"/>
      <c r="H26" s="170">
        <f>IF($A26&gt;=$A$14,IF($L$14&gt;0,IF($L$14*G26/$A$12=F26,0,($L$14*G26/$A$12)),IF($L$11*G26/$A$12=F26,0,($L$11*G26/$A$12))),IF(AND(G26=0,F26=0),0,IF($L$14&gt;0,(($L$14*G26/$A$12)-F26),(($L$11*G26/$A$12)-F26))))</f>
        <v>0</v>
      </c>
      <c r="I26" s="195">
        <f>IF($A26&lt;fall!$A$14,fall!I25+fall!K25,IF(fall!$L$14&gt;0,fall!$L$14*fall!J25/fall!$A$12,fall!$L$11*fall!J25/fall!$A$12))</f>
        <v>0</v>
      </c>
      <c r="J26" s="148"/>
      <c r="K26" s="170">
        <f>IF($A26&gt;=$A$14,IF($L$14&gt;0,IF($L$14*J26/$A$12=I26,0,($L$14*J26/$A$12)),IF($L$11*J26/$A$12=I26,0,($L$11*J26/$A$12))),IF(AND(J26=0,I26=0),0,IF($L$14&gt;0,(($L$14*J26/$A$12)-I26),(($L$11*J26/$A$12)-I26))))</f>
        <v>0</v>
      </c>
      <c r="L26" s="195">
        <f>IF($A26&lt;fall!$A$14,fall!L25+fall!N25,IF(fall!$L$14&gt;0,fall!$L$14*fall!M25/fall!$A$12,fall!$L$11*fall!M25/fall!$A$12))</f>
        <v>0</v>
      </c>
      <c r="M26" s="149">
        <v>0</v>
      </c>
      <c r="N26" s="167">
        <f>IF($A26&gt;=$A$14,IF($L$14&gt;0,IF($L$14*M26/$A$12=L26,0,($L$14*M26/$A$12)),IF($L$11*M26/$A$12=L26,0,($L$11*M26/$A$12))),IF(AND(M26=0,L26=0),0,IF($L$14&gt;0,(($L$14*M26/$A$12)-L26),(($L$11*M26/$A$12)-L26))))</f>
        <v>0</v>
      </c>
      <c r="O26" s="200">
        <f>+fall!P25</f>
        <v>0</v>
      </c>
      <c r="P26" s="224">
        <f>IF($A26&gt;=$A$14,C26+E26+H26+K26+N26,C26+E26+F26+H26+I26+K26+L26+N26)</f>
        <v>0</v>
      </c>
    </row>
    <row r="27" spans="1:36" ht="15">
      <c r="A27">
        <v>2</v>
      </c>
      <c r="B27" s="47" t="s">
        <v>48</v>
      </c>
      <c r="C27" s="196">
        <f>IF($A27&lt;fall!$A$14,fall!C26+fall!E26,IF(fall!$L$14&gt;0,fall!$L$14*fall!D26/fall!$A$12,fall!$L$11*fall!D26/fall!$A$12))</f>
        <v>0</v>
      </c>
      <c r="D27" s="150"/>
      <c r="E27" s="171">
        <f t="shared" ref="E27:E37" si="0">IF($A27&gt;=$A$14,IF($L$14&gt;0,IF($L$14*D27/$A$12=C27,0,($L$14*D27/$A$12)),IF($L$11*D27/$A$12=C27,0,($L$11*D27/$A$12))),IF(AND(D27=0,C27=0),0,IF($L$14&gt;0,(($L$14*D27/$A$12)-C27),(($L$11*D27/$A$12)-C27))))</f>
        <v>0</v>
      </c>
      <c r="F27" s="196">
        <f>IF($A27&lt;fall!$A$14,fall!F26+fall!H26,IF(fall!$L$14&gt;0,fall!$L$14*fall!G26/fall!$A$12,fall!$L$11*fall!G26/fall!$A$12))</f>
        <v>0</v>
      </c>
      <c r="G27" s="137"/>
      <c r="H27" s="171">
        <f t="shared" ref="H27:H37" si="1">IF($A27&gt;=$A$14,IF($L$14&gt;0,IF($L$14*G27/$A$12=F27,0,($L$14*G27/$A$12)),IF($L$11*G27/$A$12=F27,0,($L$11*G27/$A$12))),IF(AND(G27=0,F27=0),0,IF($L$14&gt;0,(($L$14*G27/$A$12)-F27),(($L$11*G27/$A$12)-F27))))</f>
        <v>0</v>
      </c>
      <c r="I27" s="196">
        <f>IF($A27&lt;fall!$A$14,fall!I26+fall!K26,IF(fall!$L$14&gt;0,fall!$L$14*fall!J26/fall!$A$12,fall!$L$11*fall!J26/fall!$A$12))</f>
        <v>0</v>
      </c>
      <c r="J27" s="150"/>
      <c r="K27" s="171">
        <f t="shared" ref="K27:K37" si="2">IF($A27&gt;=$A$14,IF($L$14&gt;0,IF($L$14*J27/$A$12=I27,0,($L$14*J27/$A$12)),IF($L$11*J27/$A$12=I27,0,($L$11*J27/$A$12))),IF(AND(J27=0,I27=0),0,IF($L$14&gt;0,(($L$14*J27/$A$12)-I27),(($L$11*J27/$A$12)-I27))))</f>
        <v>0</v>
      </c>
      <c r="L27" s="196">
        <f>IF($A27&lt;fall!$A$14,fall!L26+fall!N26,IF(fall!$L$14&gt;0,fall!$L$14*fall!M26/fall!$A$12,fall!$L$11*fall!M26/fall!$A$12))</f>
        <v>0</v>
      </c>
      <c r="M27" s="151"/>
      <c r="N27" s="168">
        <f t="shared" ref="N27:N37" si="3">IF($A27&gt;=$A$14,IF($L$14&gt;0,IF($L$14*M27/$A$12=L27,0,($L$14*M27/$A$12)),IF($L$11*M27/$A$12=L27,0,($L$11*M27/$A$12))),IF(AND(M27=0,L27=0),0,IF($L$14&gt;0,(($L$14*M27/$A$12)-L27),(($L$11*M27/$A$12)-L27))))</f>
        <v>0</v>
      </c>
      <c r="O27" s="199">
        <f>+fall!P26</f>
        <v>0</v>
      </c>
      <c r="P27" s="225">
        <f t="shared" ref="P27:P37" si="4">IF($A27&gt;=$A$14,C27+E27+H27+K27+N27,C27+E27+F27+H27+I27+K27+L27+N27)</f>
        <v>0</v>
      </c>
    </row>
    <row r="28" spans="1:36" ht="15">
      <c r="A28">
        <v>3</v>
      </c>
      <c r="B28" s="47" t="s">
        <v>49</v>
      </c>
      <c r="C28" s="196">
        <f>IF($A28&lt;fall!$A$14,fall!C27+fall!E27,IF(fall!$L$14&gt;0,fall!$L$14*fall!D27/fall!$A$12,fall!$L$11*fall!D27/fall!$A$12))</f>
        <v>0</v>
      </c>
      <c r="D28" s="150"/>
      <c r="E28" s="171">
        <f>IF($A28&gt;=$A$14,IF($L$14&gt;0,IF($L$14*D28/$A$12=C28,0,($L$14*D28/$A$12)),IF($L$11*D28/$A$12=C28,0,($L$11*D28/$A$12))),IF(AND(D28=0,C28=0),0,IF($L$14&gt;0,(($L$14*D28/$A$12)-C28),(($L$11*D28/$A$12)-C28))))</f>
        <v>0</v>
      </c>
      <c r="F28" s="196">
        <f>IF($A28&lt;fall!$A$14,fall!F27+fall!H27,IF(fall!$L$14&gt;0,fall!$L$14*fall!G27/fall!$A$12,fall!$L$11*fall!G27/fall!$A$12))</f>
        <v>4553</v>
      </c>
      <c r="G28" s="137"/>
      <c r="H28" s="171">
        <f>IF($A28&gt;=$A$14,IF($L$14&gt;0,IF($L$14*G28/$A$12=F28,0,($L$14*G28/$A$12)),IF($L$11*G28/$A$12=F28,0,($L$11*G28/$A$12))),IF(AND(G28=0,F28=0),0,IF($L$14&gt;0,(($L$14*G28/$A$12)-F28),(($L$11*G28/$A$12)-F28))))</f>
        <v>-4553</v>
      </c>
      <c r="I28" s="196">
        <f>IF($A28&lt;fall!$A$14,fall!I27+fall!K27,IF(fall!$L$14&gt;0,fall!$L$14*fall!J27/fall!$A$12,fall!$L$11*fall!J27/fall!$A$12))</f>
        <v>0</v>
      </c>
      <c r="J28" s="152"/>
      <c r="K28" s="171">
        <f>IF($A28&gt;=$A$14,IF($L$14&gt;0,IF($L$14*J28/$A$12=I28,0,($L$14*J28/$A$12)),IF($L$11*J28/$A$12=I28,0,($L$11*J28/$A$12))),IF(AND(J28=0,I28=0),0,IF($L$14&gt;0,(($L$14*J28/$A$12)-I28),(($L$11*J28/$A$12)-I28))))</f>
        <v>0</v>
      </c>
      <c r="L28" s="196">
        <f>IF($A28&lt;fall!$A$14,fall!L27+fall!N27,IF(fall!$L$14&gt;0,fall!$L$14*fall!M27/fall!$A$12,fall!$L$11*fall!M27/fall!$A$12))</f>
        <v>0</v>
      </c>
      <c r="M28" s="153"/>
      <c r="N28" s="168">
        <f>IF($A28&gt;=$A$14,IF($L$14&gt;0,IF($L$14*M28/$A$12=L28,0,($L$14*M28/$A$12)),IF($L$11*M28/$A$12=L28,0,($L$11*M28/$A$12))),IF(AND(M28=0,L28=0),0,IF($L$14&gt;0,(($L$14*M28/$A$12)-L28),(($L$11*M28/$A$12)-L28))))</f>
        <v>0</v>
      </c>
      <c r="O28" s="199">
        <f>+fall!P27</f>
        <v>4553</v>
      </c>
      <c r="P28" s="225">
        <f t="shared" si="4"/>
        <v>0</v>
      </c>
    </row>
    <row r="29" spans="1:36" ht="15">
      <c r="A29">
        <v>4</v>
      </c>
      <c r="B29" s="47" t="s">
        <v>50</v>
      </c>
      <c r="C29" s="196">
        <f>IF($A29&lt;fall!$A$14,fall!C28+fall!E28,IF(fall!$L$14&gt;0,fall!$L$14*fall!D28/fall!$A$12,fall!$L$11*fall!D28/fall!$A$12))</f>
        <v>0</v>
      </c>
      <c r="D29" s="150"/>
      <c r="E29" s="171">
        <f>IF($A29&gt;=$A$14,IF($L$14&gt;0,IF($L$14*D29/$A$12=C29,0,($L$14*D29/$A$12)),IF($L$11*D29/$A$12=C29,0,($L$11*D29/$A$12))),IF(AND(D29=0,C29=0),0,IF($L$14&gt;0,(($L$14*D29/$A$12)-C29),(($L$11*D29/$A$12)-C29))))</f>
        <v>0</v>
      </c>
      <c r="F29" s="196">
        <f>IF($A29&lt;fall!$A$14,fall!F28+fall!H28,IF(fall!$L$14&gt;0,fall!$L$14*fall!G28/fall!$A$12,fall!$L$11*fall!G28/fall!$A$12))</f>
        <v>9106</v>
      </c>
      <c r="G29" s="137"/>
      <c r="H29" s="171">
        <f>IF($A29&gt;=$A$14,IF($L$14&gt;0,IF($L$14*G29/$A$12=F29,0,($L$14*G29/$A$12)),IF($L$11*G29/$A$12=F29,0,($L$11*G29/$A$12))),IF(AND(G29=0,F29=0),0,IF($L$14&gt;0,(($L$14*G29/$A$12)-F29),(($L$11*G29/$A$12)-F29))))</f>
        <v>-9106</v>
      </c>
      <c r="I29" s="196">
        <f>IF($A29&lt;fall!$A$14,fall!I28+fall!K28,IF(fall!$L$14&gt;0,fall!$L$14*fall!J28/fall!$A$12,fall!$L$11*fall!J28/fall!$A$12))</f>
        <v>0</v>
      </c>
      <c r="J29" s="152"/>
      <c r="K29" s="171">
        <f>IF($A29&gt;=$A$14,IF($L$14&gt;0,IF($L$14*J29/$A$12=I29,0,($L$14*J29/$A$12)),IF($L$11*J29/$A$12=I29,0,($L$11*J29/$A$12))),IF(AND(J29=0,I29=0),0,IF($L$14&gt;0,(($L$14*J29/$A$12)-I29),(($L$11*J29/$A$12)-I29))))</f>
        <v>0</v>
      </c>
      <c r="L29" s="196">
        <f>IF($A29&lt;fall!$A$14,fall!L28+fall!N28,IF(fall!$L$14&gt;0,fall!$L$14*fall!M28/fall!$A$12,fall!$L$11*fall!M28/fall!$A$12))</f>
        <v>0</v>
      </c>
      <c r="M29" s="153">
        <v>0</v>
      </c>
      <c r="N29" s="168">
        <f>IF($A29&gt;=$A$14,IF($L$14&gt;0,IF($L$14*M29/$A$12=L29,0,($L$14*M29/$A$12)),IF($L$11*M29/$A$12=L29,0,($L$11*M29/$A$12))),IF(AND(M29=0,L29=0),0,IF($L$14&gt;0,(($L$14*M29/$A$12)-L29),(($L$11*M29/$A$12)-L29))))</f>
        <v>0</v>
      </c>
      <c r="O29" s="199">
        <f>+fall!P28</f>
        <v>9106</v>
      </c>
      <c r="P29" s="225">
        <f t="shared" si="4"/>
        <v>0</v>
      </c>
    </row>
    <row r="30" spans="1:36" ht="15">
      <c r="A30">
        <v>5</v>
      </c>
      <c r="B30" s="47" t="s">
        <v>51</v>
      </c>
      <c r="C30" s="196">
        <f>IF($A30&lt;fall!$A$14,fall!C29+fall!E29,IF(fall!$L$14&gt;0,fall!$L$14*fall!D29/fall!$A$12,fall!$L$11*fall!D29/fall!$A$12))</f>
        <v>0</v>
      </c>
      <c r="D30" s="150"/>
      <c r="E30" s="171">
        <f>IF($A30&gt;=$A$14,IF($L$14&gt;0,IF($L$14*D30/$A$12=C30,0,($L$14*D30/$A$12)),IF($L$11*D30/$A$12=C30,0,($L$11*D30/$A$12))),IF(AND(D30=0,C30=0),0,IF($L$14&gt;0,(($L$14*D30/$A$12)-C30),(($L$11*D30/$A$12)-C30))))</f>
        <v>0</v>
      </c>
      <c r="F30" s="196">
        <f>IF($A30&lt;fall!$A$14,fall!F29+fall!H29,IF(fall!$L$14&gt;0,fall!$L$14*fall!G29/fall!$A$12,fall!$L$11*fall!G29/fall!$A$12))</f>
        <v>9106</v>
      </c>
      <c r="G30" s="137"/>
      <c r="H30" s="171">
        <f>IF($A30&gt;=$A$14,IF($L$14&gt;0,IF($L$14*G30/$A$12=F30,0,($L$14*G30/$A$12)),IF($L$11*G30/$A$12=F30,0,($L$11*G30/$A$12))),IF(AND(G30=0,F30=0),0,IF($L$14&gt;0,(($L$14*G30/$A$12)-F30),(($L$11*G30/$A$12)-F30))))</f>
        <v>-9106</v>
      </c>
      <c r="I30" s="196">
        <f>IF($A30&lt;fall!$A$14,fall!I29+fall!K29,IF(fall!$L$14&gt;0,fall!$L$14*fall!J29/fall!$A$12,fall!$L$11*fall!J29/fall!$A$12))</f>
        <v>0</v>
      </c>
      <c r="J30" s="152"/>
      <c r="K30" s="171">
        <f>IF($A30&gt;=$A$14,IF($L$14&gt;0,IF($L$14*J30/$A$12=I30,0,($L$14*J30/$A$12)),IF($L$11*J30/$A$12=I30,0,($L$11*J30/$A$12))),IF(AND(J30=0,I30=0),0,IF($L$14&gt;0,(($L$14*J30/$A$12)-I30),(($L$11*J30/$A$12)-I30))))</f>
        <v>0</v>
      </c>
      <c r="L30" s="196">
        <f>IF($A30&lt;fall!$A$14,fall!L29+fall!N29,IF(fall!$L$14&gt;0,fall!$L$14*fall!M29/fall!$A$12,fall!$L$11*fall!M29/fall!$A$12))</f>
        <v>0</v>
      </c>
      <c r="M30" s="153">
        <v>0</v>
      </c>
      <c r="N30" s="168">
        <f>IF($A30&gt;=$A$14,IF($L$14&gt;0,IF($L$14*M30/$A$12=L30,0,($L$14*M30/$A$12)),IF($L$11*M30/$A$12=L30,0,($L$11*M30/$A$12))),IF(AND(M30=0,L30=0),0,IF($L$14&gt;0,(($L$14*M30/$A$12)-L30),(($L$11*M30/$A$12)-L30))))</f>
        <v>0</v>
      </c>
      <c r="O30" s="199">
        <f>+fall!P29</f>
        <v>9106</v>
      </c>
      <c r="P30" s="225">
        <f t="shared" si="4"/>
        <v>0</v>
      </c>
    </row>
    <row r="31" spans="1:36" ht="15">
      <c r="A31">
        <v>6</v>
      </c>
      <c r="B31" s="47" t="s">
        <v>52</v>
      </c>
      <c r="C31" s="196">
        <f>IF($A31&lt;fall!$A$14,fall!C30+fall!E30,IF(fall!$L$14&gt;0,fall!$L$14*fall!D30/fall!$A$12,fall!$L$11*fall!D30/fall!$A$12))</f>
        <v>3414.75</v>
      </c>
      <c r="D31" s="150"/>
      <c r="E31" s="171">
        <f>IF($A31&gt;=$A$14,IF($L$14&gt;0,IF($L$14*D31/$A$12=C31,0,($L$14*D31/$A$12)),IF($L$11*D31/$A$12=C31,0,($L$11*D31/$A$12))),IF(AND(D31=0,C31=0),0,IF($L$14&gt;0,(($L$14*D31/$A$12)-C31),(($L$11*D31/$A$12)-C31))))</f>
        <v>-3414.75</v>
      </c>
      <c r="F31" s="196">
        <f>IF($A31&lt;fall!$A$14,fall!F30+fall!H30,IF(fall!$L$14&gt;0,fall!$L$14*fall!G30/fall!$A$12,fall!$L$11*fall!G30/fall!$A$12))</f>
        <v>4553</v>
      </c>
      <c r="G31" s="137"/>
      <c r="H31" s="171">
        <f>IF($A31&gt;=$A$14,IF($L$14&gt;0,IF($L$14*G31/$A$12=F31,0,($L$14*G31/$A$12)),IF($L$11*G31/$A$12=F31,0,($L$11*G31/$A$12))),IF(AND(G31=0,F31=0),0,IF($L$14&gt;0,(($L$14*G31/$A$12)-F31),(($L$11*G31/$A$12)-F31))))</f>
        <v>-4553</v>
      </c>
      <c r="I31" s="196">
        <f>IF($A31&lt;fall!$A$14,fall!I30+fall!K30,IF(fall!$L$14&gt;0,fall!$L$14*fall!J30/fall!$A$12,fall!$L$11*fall!J30/fall!$A$12))</f>
        <v>1138.25</v>
      </c>
      <c r="J31" s="152"/>
      <c r="K31" s="171">
        <f>IF($A31&gt;=$A$14,IF($L$14&gt;0,IF($L$14*J31/$A$12=I31,0,($L$14*J31/$A$12)),IF($L$11*J31/$A$12=I31,0,($L$11*J31/$A$12))),IF(AND(J31=0,I31=0),0,IF($L$14&gt;0,(($L$14*J31/$A$12)-I31),(($L$11*J31/$A$12)-I31))))</f>
        <v>-1138.25</v>
      </c>
      <c r="L31" s="196">
        <f>IF($A31&lt;fall!$A$14,fall!L30+fall!N30,IF(fall!$L$14&gt;0,fall!$L$14*fall!M30/fall!$A$12,fall!$L$11*fall!M30/fall!$A$12))</f>
        <v>0</v>
      </c>
      <c r="M31" s="153">
        <v>0</v>
      </c>
      <c r="N31" s="168">
        <f>IF($A31&gt;=$A$14,IF($L$14&gt;0,IF($L$14*M31/$A$12=L31,0,($L$14*M31/$A$12)),IF($L$11*M31/$A$12=L31,0,($L$11*M31/$A$12))),IF(AND(M31=0,L31=0),0,IF($L$14&gt;0,(($L$14*M31/$A$12)-L31),(($L$11*M31/$A$12)-L31))))</f>
        <v>0</v>
      </c>
      <c r="O31" s="199">
        <f>+fall!P30</f>
        <v>9106</v>
      </c>
      <c r="P31" s="225">
        <f t="shared" si="4"/>
        <v>0</v>
      </c>
    </row>
    <row r="32" spans="1:36" ht="15">
      <c r="A32">
        <v>7</v>
      </c>
      <c r="B32" s="47" t="s">
        <v>53</v>
      </c>
      <c r="C32" s="196">
        <f>IF($A32&lt;fall!$A$14,fall!C31+fall!E31,IF(fall!$L$14&gt;0,fall!$L$14*fall!D31/fall!$A$12,fall!$L$11*fall!D31/fall!$A$12))</f>
        <v>6829.5</v>
      </c>
      <c r="D32" s="150"/>
      <c r="E32" s="171">
        <f t="shared" si="0"/>
        <v>0</v>
      </c>
      <c r="F32" s="196">
        <f>IF($A32&lt;fall!$A$14,fall!F31+fall!H31,IF(fall!$L$14&gt;0,fall!$L$14*fall!G31/fall!$A$12,fall!$L$11*fall!G31/fall!$A$12))</f>
        <v>0</v>
      </c>
      <c r="G32" s="137"/>
      <c r="H32" s="171">
        <f t="shared" si="1"/>
        <v>0</v>
      </c>
      <c r="I32" s="196">
        <v>0</v>
      </c>
      <c r="J32" s="152"/>
      <c r="K32" s="171">
        <f t="shared" si="2"/>
        <v>0</v>
      </c>
      <c r="L32" s="196">
        <f>IF($A32&lt;fall!$A$14,fall!L31+fall!N31,IF(fall!$L$14&gt;0,fall!$L$14*fall!M31/fall!$A$12,fall!$L$11*fall!M31/fall!$A$12))</f>
        <v>0</v>
      </c>
      <c r="M32" s="153">
        <v>0</v>
      </c>
      <c r="N32" s="168">
        <f t="shared" si="3"/>
        <v>0</v>
      </c>
      <c r="O32" s="199">
        <f>+fall!P31</f>
        <v>9106</v>
      </c>
      <c r="P32" s="225">
        <f t="shared" si="4"/>
        <v>6829.5</v>
      </c>
    </row>
    <row r="33" spans="1:16" ht="15">
      <c r="A33">
        <v>8</v>
      </c>
      <c r="B33" s="47" t="s">
        <v>54</v>
      </c>
      <c r="C33" s="196">
        <f>IF($A33&lt;fall!$A$14,fall!C32+fall!E32,IF(fall!$L$14&gt;0,fall!$L$14*fall!D32/fall!$A$12,fall!$L$11*fall!D32/fall!$A$12))</f>
        <v>6829.5</v>
      </c>
      <c r="D33" s="150"/>
      <c r="E33" s="171">
        <f t="shared" si="0"/>
        <v>0</v>
      </c>
      <c r="F33" s="196">
        <f>IF($A33&lt;fall!$A$14,fall!F32+fall!H32,IF(fall!$L$14&gt;0,fall!$L$14*fall!G32/fall!$A$12,fall!$L$11*fall!G32/fall!$A$12))</f>
        <v>0</v>
      </c>
      <c r="G33" s="137"/>
      <c r="H33" s="171">
        <f t="shared" si="1"/>
        <v>0</v>
      </c>
      <c r="I33" s="196">
        <f>IF($A33&lt;fall!$A$14,fall!I32+fall!K32,IF(fall!$L$14&gt;0,fall!$L$14*fall!J32/fall!$A$12,fall!$L$11*fall!J32/fall!$A$12))</f>
        <v>2276.5</v>
      </c>
      <c r="J33" s="152"/>
      <c r="K33" s="171">
        <f t="shared" si="2"/>
        <v>0</v>
      </c>
      <c r="L33" s="196">
        <f>IF($A33&lt;fall!$A$14,fall!L32+fall!N32,IF(fall!$L$14&gt;0,fall!$L$14*fall!M32/fall!$A$12,fall!$L$11*fall!M32/fall!$A$12))</f>
        <v>0</v>
      </c>
      <c r="M33" s="153">
        <v>0</v>
      </c>
      <c r="N33" s="168">
        <f t="shared" si="3"/>
        <v>0</v>
      </c>
      <c r="O33" s="199">
        <f>+fall!P32</f>
        <v>9106</v>
      </c>
      <c r="P33" s="225">
        <f t="shared" si="4"/>
        <v>6829.5</v>
      </c>
    </row>
    <row r="34" spans="1:16" ht="15">
      <c r="A34">
        <v>9</v>
      </c>
      <c r="B34" s="47" t="s">
        <v>55</v>
      </c>
      <c r="C34" s="196">
        <f>IF($A34&lt;fall!$A$14,fall!C33+fall!E33,IF(fall!$L$14&gt;0,fall!$L$14*fall!D33/fall!$A$12,fall!$L$11*fall!D33/fall!$A$12))</f>
        <v>6829.5</v>
      </c>
      <c r="D34" s="150"/>
      <c r="E34" s="171">
        <f t="shared" si="0"/>
        <v>0</v>
      </c>
      <c r="F34" s="196">
        <f>IF($A34&lt;fall!$A$14,fall!F33+fall!H33,IF(fall!$L$14&gt;0,fall!$L$14*fall!G33/fall!$A$12,fall!$L$11*fall!G33/fall!$A$12))</f>
        <v>0</v>
      </c>
      <c r="G34" s="137"/>
      <c r="H34" s="171">
        <f t="shared" si="1"/>
        <v>0</v>
      </c>
      <c r="I34" s="196">
        <f>IF($A34&lt;fall!$A$14,fall!I33+fall!K33,IF(fall!$L$14&gt;0,fall!$L$14*fall!J33/fall!$A$12,fall!$L$11*fall!J33/fall!$A$12))</f>
        <v>2276.5</v>
      </c>
      <c r="J34" s="152"/>
      <c r="K34" s="171">
        <f t="shared" si="2"/>
        <v>0</v>
      </c>
      <c r="L34" s="196">
        <f>IF($A34&lt;fall!$A$14,fall!L33+fall!N33,IF(fall!$L$14&gt;0,fall!$L$14*fall!M33/fall!$A$12,fall!$L$11*fall!M33/fall!$A$12))</f>
        <v>0</v>
      </c>
      <c r="M34" s="153">
        <v>0</v>
      </c>
      <c r="N34" s="168">
        <f t="shared" si="3"/>
        <v>0</v>
      </c>
      <c r="O34" s="199">
        <f>+fall!P33</f>
        <v>9106</v>
      </c>
      <c r="P34" s="225">
        <f t="shared" si="4"/>
        <v>6829.5</v>
      </c>
    </row>
    <row r="35" spans="1:16" ht="15">
      <c r="A35">
        <v>10</v>
      </c>
      <c r="B35" s="47" t="s">
        <v>56</v>
      </c>
      <c r="C35" s="196">
        <f>IF($A35&lt;fall!$A$14,fall!C34+fall!E34,IF(fall!$L$14&gt;0,fall!$L$14*fall!D34/fall!$A$12,fall!$L$11*fall!D34/fall!$A$12))</f>
        <v>6829.5</v>
      </c>
      <c r="D35" s="150"/>
      <c r="E35" s="171">
        <f t="shared" si="0"/>
        <v>0</v>
      </c>
      <c r="F35" s="196">
        <f>IF($A35&lt;fall!$A$14,fall!F34+fall!H34,IF(fall!$L$14&gt;0,fall!$L$14*fall!G34/fall!$A$12,fall!$L$11*fall!G34/fall!$A$12))</f>
        <v>0</v>
      </c>
      <c r="G35" s="137"/>
      <c r="H35" s="171">
        <f t="shared" si="1"/>
        <v>0</v>
      </c>
      <c r="I35" s="196">
        <f>IF($A35&lt;fall!$A$14,fall!I34+fall!K34,IF(fall!$L$14&gt;0,fall!$L$14*fall!J34/fall!$A$12,fall!$L$11*fall!J34/fall!$A$12))</f>
        <v>2276.5</v>
      </c>
      <c r="J35" s="152"/>
      <c r="K35" s="171">
        <f t="shared" si="2"/>
        <v>0</v>
      </c>
      <c r="L35" s="196">
        <f>IF($A35&lt;fall!$A$14,fall!L34+fall!N34,IF(fall!$L$14&gt;0,fall!$L$14*fall!M34/fall!$A$12,fall!$L$11*fall!M34/fall!$A$12))</f>
        <v>0</v>
      </c>
      <c r="M35" s="153">
        <v>0</v>
      </c>
      <c r="N35" s="168">
        <f t="shared" si="3"/>
        <v>0</v>
      </c>
      <c r="O35" s="199">
        <f>+fall!P34</f>
        <v>9106</v>
      </c>
      <c r="P35" s="225">
        <f t="shared" si="4"/>
        <v>6829.5</v>
      </c>
    </row>
    <row r="36" spans="1:16" ht="15">
      <c r="A36">
        <v>11</v>
      </c>
      <c r="B36" s="47" t="s">
        <v>57</v>
      </c>
      <c r="C36" s="196">
        <f>IF($A36&lt;fall!$A$14,fall!C35+fall!E35,IF(fall!$L$14&gt;0,fall!$L$14*fall!D35/fall!$A$12,fall!$L$11*fall!D35/fall!$A$12))</f>
        <v>6829.5</v>
      </c>
      <c r="D36" s="150"/>
      <c r="E36" s="171">
        <f t="shared" si="0"/>
        <v>0</v>
      </c>
      <c r="F36" s="196">
        <f>IF($A36&lt;fall!$A$14,fall!F35+fall!H35,IF(fall!$L$14&gt;0,fall!$L$14*fall!G35/fall!$A$12,fall!$L$11*fall!G35/fall!$A$12))</f>
        <v>0</v>
      </c>
      <c r="G36" s="137"/>
      <c r="H36" s="171">
        <f t="shared" si="1"/>
        <v>0</v>
      </c>
      <c r="I36" s="196">
        <f>IF($A36&lt;fall!$A$14,fall!I35+fall!K35,IF(fall!$L$14&gt;0,fall!$L$14*fall!J35/fall!$A$12,fall!$L$11*fall!J35/fall!$A$12))</f>
        <v>2276.5</v>
      </c>
      <c r="J36" s="152"/>
      <c r="K36" s="171">
        <f t="shared" si="2"/>
        <v>0</v>
      </c>
      <c r="L36" s="196">
        <f>IF($A36&lt;fall!$A$14,fall!L35+fall!N35,IF(fall!$L$14&gt;0,fall!$L$14*fall!M35/fall!$A$12,fall!$L$11*fall!M35/fall!$A$12))</f>
        <v>0</v>
      </c>
      <c r="M36" s="153">
        <v>0</v>
      </c>
      <c r="N36" s="168">
        <f t="shared" si="3"/>
        <v>0</v>
      </c>
      <c r="O36" s="199">
        <f>+fall!P35</f>
        <v>9106</v>
      </c>
      <c r="P36" s="225">
        <f t="shared" si="4"/>
        <v>6829.5</v>
      </c>
    </row>
    <row r="37" spans="1:16" ht="15">
      <c r="A37">
        <v>12</v>
      </c>
      <c r="B37" s="47" t="s">
        <v>58</v>
      </c>
      <c r="C37" s="196">
        <f>IF($A37&lt;fall!$A$14,fall!C36+fall!E36,IF(fall!$L$14&gt;0,fall!$L$14*fall!D36/fall!$A$12,fall!$L$11*fall!D36/fall!$A$12))</f>
        <v>3414.75</v>
      </c>
      <c r="D37" s="154"/>
      <c r="E37" s="172">
        <f t="shared" si="0"/>
        <v>0</v>
      </c>
      <c r="F37" s="196">
        <f>IF($A37&lt;fall!$A$14,fall!F36+fall!H36,IF(fall!$L$14&gt;0,fall!$L$14*fall!G36/fall!$A$12,fall!$L$11*fall!G36/fall!$A$12))</f>
        <v>0</v>
      </c>
      <c r="G37" s="138"/>
      <c r="H37" s="172">
        <f t="shared" si="1"/>
        <v>0</v>
      </c>
      <c r="I37" s="196">
        <f>IF($A37&lt;fall!$A$14,fall!I36+fall!K36,IF(fall!$L$14&gt;0,fall!$L$14*fall!J36/fall!$A$12,fall!$L$11*fall!J36/fall!$A$12))</f>
        <v>1138.25</v>
      </c>
      <c r="J37" s="155"/>
      <c r="K37" s="172">
        <f t="shared" si="2"/>
        <v>0</v>
      </c>
      <c r="L37" s="196">
        <f>IF($A37&lt;fall!$A$14,fall!L36+fall!N36,IF(fall!$L$14&gt;0,fall!$L$14*fall!M36/fall!$A$12,fall!$L$11*fall!M36/fall!$A$12))</f>
        <v>0</v>
      </c>
      <c r="M37" s="156">
        <v>0</v>
      </c>
      <c r="N37" s="169">
        <f t="shared" si="3"/>
        <v>0</v>
      </c>
      <c r="O37" s="223">
        <f>+fall!P36</f>
        <v>4553</v>
      </c>
      <c r="P37" s="222">
        <f t="shared" si="4"/>
        <v>3414.75</v>
      </c>
    </row>
    <row r="38" spans="1:16" ht="12.9" customHeight="1">
      <c r="B38" s="49" t="s">
        <v>59</v>
      </c>
      <c r="C38" s="158">
        <f>SUM(C26:C37)</f>
        <v>40977</v>
      </c>
      <c r="D38" s="76"/>
      <c r="E38" s="158">
        <f>SUM(E26:E37)</f>
        <v>-3414.75</v>
      </c>
      <c r="F38" s="158">
        <f>SUM(F26:F37)</f>
        <v>27318</v>
      </c>
      <c r="G38" s="89"/>
      <c r="H38" s="159">
        <f>SUM(H26:H37)</f>
        <v>-27318</v>
      </c>
      <c r="I38" s="158">
        <f>SUM(I26:I37)</f>
        <v>11382.5</v>
      </c>
      <c r="J38" s="76"/>
      <c r="K38" s="158">
        <f>SUM(K26:K37)</f>
        <v>-1138.25</v>
      </c>
      <c r="L38" s="158">
        <f>SUM(L26:L37)</f>
        <v>0</v>
      </c>
      <c r="M38" s="76"/>
      <c r="N38" s="158">
        <f>SUM(N26:N37)</f>
        <v>0</v>
      </c>
      <c r="O38" s="157">
        <f>SUM(O26:O37)</f>
        <v>81954</v>
      </c>
      <c r="P38" s="221">
        <f>SUM(P26:P37)</f>
        <v>37562.25</v>
      </c>
    </row>
    <row r="39" spans="1:16" ht="30" customHeight="1">
      <c r="B39" s="30"/>
      <c r="C39" s="9"/>
      <c r="D39" s="77"/>
      <c r="E39" s="9"/>
      <c r="F39" s="9"/>
      <c r="G39" s="77"/>
      <c r="H39" s="9"/>
      <c r="I39" s="9"/>
      <c r="J39" s="77"/>
      <c r="K39" s="9"/>
      <c r="L39" s="9"/>
      <c r="M39" s="77"/>
      <c r="N39" s="9"/>
      <c r="O39" s="9"/>
      <c r="P39" s="3"/>
    </row>
    <row r="40" spans="1:16">
      <c r="B40" s="23" t="s">
        <v>28</v>
      </c>
      <c r="C40" s="24"/>
      <c r="D40" s="78"/>
      <c r="E40" s="25" t="s">
        <v>29</v>
      </c>
      <c r="F40" s="26" t="s">
        <v>30</v>
      </c>
      <c r="G40" s="90"/>
      <c r="H40" s="26"/>
      <c r="I40" s="25" t="s">
        <v>29</v>
      </c>
      <c r="J40" s="96"/>
      <c r="K40" s="27" t="s">
        <v>36</v>
      </c>
      <c r="L40" s="27"/>
      <c r="M40" s="105"/>
      <c r="N40" s="28" t="s">
        <v>29</v>
      </c>
      <c r="O40" s="28" t="s">
        <v>37</v>
      </c>
      <c r="P40" s="29" t="s">
        <v>29</v>
      </c>
    </row>
    <row r="41" spans="1:16" ht="12" customHeight="1">
      <c r="B41" s="64"/>
      <c r="C41" s="64"/>
      <c r="D41" s="79"/>
      <c r="E41" s="64"/>
      <c r="F41" s="64"/>
      <c r="G41" s="91"/>
      <c r="H41" s="64"/>
      <c r="I41" s="64"/>
      <c r="J41" s="79"/>
      <c r="K41" s="64"/>
      <c r="L41" s="64"/>
      <c r="M41" s="91"/>
      <c r="N41" s="64"/>
      <c r="O41" s="64"/>
      <c r="P41" s="64"/>
    </row>
    <row r="42" spans="1:16">
      <c r="B42" s="27" t="s">
        <v>63</v>
      </c>
      <c r="C42" s="23"/>
      <c r="D42" s="80"/>
      <c r="E42" s="26" t="s">
        <v>64</v>
      </c>
      <c r="F42" s="26"/>
      <c r="G42" s="90"/>
      <c r="H42" s="26" t="s">
        <v>65</v>
      </c>
      <c r="I42" s="26"/>
      <c r="J42" s="90"/>
      <c r="K42" s="26" t="s">
        <v>66</v>
      </c>
      <c r="L42" s="26"/>
      <c r="M42" s="90"/>
      <c r="N42" s="27" t="s">
        <v>69</v>
      </c>
      <c r="O42" s="26"/>
      <c r="P42" s="27" t="s">
        <v>67</v>
      </c>
    </row>
    <row r="43" spans="1:16">
      <c r="C43" s="21"/>
      <c r="D43" s="81"/>
      <c r="E43" s="21"/>
      <c r="F43" s="21"/>
      <c r="G43" s="81"/>
      <c r="H43" s="21"/>
      <c r="I43" s="21"/>
      <c r="J43" s="81"/>
      <c r="K43" s="21"/>
      <c r="L43" s="21"/>
      <c r="M43" s="81"/>
    </row>
  </sheetData>
  <mergeCells count="21">
    <mergeCell ref="N1:P1"/>
    <mergeCell ref="N2:P2"/>
    <mergeCell ref="N3:O3"/>
    <mergeCell ref="O21:P21"/>
    <mergeCell ref="O14:P14"/>
    <mergeCell ref="O15:P15"/>
    <mergeCell ref="N5:P7"/>
    <mergeCell ref="B2:E2"/>
    <mergeCell ref="B4:E4"/>
    <mergeCell ref="C19:E19"/>
    <mergeCell ref="H8:K8"/>
    <mergeCell ref="C8:F8"/>
    <mergeCell ref="C7:K7"/>
    <mergeCell ref="A8:A10"/>
    <mergeCell ref="L14:L16"/>
    <mergeCell ref="B10:B15"/>
    <mergeCell ref="L11:L12"/>
    <mergeCell ref="F19:H19"/>
    <mergeCell ref="I19:K19"/>
    <mergeCell ref="L19:N19"/>
    <mergeCell ref="N8:P12"/>
  </mergeCells>
  <phoneticPr fontId="11" type="noConversion"/>
  <printOptions horizontalCentered="1" verticalCentered="1"/>
  <pageMargins left="0" right="0" top="0" bottom="0" header="0" footer="0.95"/>
  <pageSetup orientation="landscape" horizontalDpi="4294967292" verticalDpi="4294967292" r:id="rId1"/>
  <headerFooter alignWithMargins="0">
    <oddFooter>&amp;L&amp;"Geneva,Italic"&amp;8hera\cs\account\PB\&amp;F 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3"/>
  <sheetViews>
    <sheetView showGridLines="0" showZeros="0" workbookViewId="0">
      <selection activeCell="A21" sqref="A21"/>
    </sheetView>
  </sheetViews>
  <sheetFormatPr defaultColWidth="11.44140625" defaultRowHeight="13.2"/>
  <cols>
    <col min="1" max="1" width="11.5546875" customWidth="1"/>
    <col min="2" max="2" width="5.109375" customWidth="1"/>
    <col min="3" max="3" width="12.88671875" customWidth="1"/>
    <col min="4" max="4" width="6.109375" style="65" customWidth="1"/>
    <col min="5" max="6" width="12.88671875" customWidth="1"/>
    <col min="7" max="7" width="5.44140625" style="65" customWidth="1"/>
    <col min="8" max="9" width="12.88671875" customWidth="1"/>
    <col min="10" max="10" width="5.6640625" style="65" customWidth="1"/>
    <col min="11" max="12" width="12.88671875" customWidth="1"/>
    <col min="13" max="13" width="5.88671875" style="65" customWidth="1"/>
    <col min="14" max="14" width="12.88671875" customWidth="1"/>
    <col min="15" max="15" width="14.109375" customWidth="1"/>
    <col min="16" max="16" width="12.88671875" customWidth="1"/>
  </cols>
  <sheetData>
    <row r="1" spans="1:16" ht="15" customHeight="1">
      <c r="B1" s="107" t="s">
        <v>4</v>
      </c>
      <c r="C1" s="37"/>
      <c r="D1" s="37"/>
      <c r="E1" s="37"/>
      <c r="F1" s="108"/>
      <c r="G1" s="108"/>
      <c r="H1" s="109" t="s">
        <v>5</v>
      </c>
      <c r="I1" s="37"/>
      <c r="J1" s="37"/>
      <c r="K1" s="37"/>
      <c r="L1" s="37"/>
      <c r="M1" s="37"/>
      <c r="N1" s="256" t="s">
        <v>33</v>
      </c>
      <c r="O1" s="257"/>
      <c r="P1" s="257"/>
    </row>
    <row r="2" spans="1:16" ht="17.399999999999999">
      <c r="B2" s="261">
        <f>+'c'!B2:E2</f>
        <v>0</v>
      </c>
      <c r="C2" s="262"/>
      <c r="D2" s="262"/>
      <c r="E2" s="262"/>
      <c r="F2" s="110"/>
      <c r="G2" s="110"/>
      <c r="H2" s="111">
        <f>+'c'!H2</f>
        <v>0</v>
      </c>
      <c r="I2" s="112"/>
      <c r="J2" s="113"/>
      <c r="K2" s="114"/>
      <c r="L2" s="37"/>
      <c r="M2" s="37"/>
      <c r="N2" s="293" t="s">
        <v>34</v>
      </c>
      <c r="O2" s="294"/>
      <c r="P2" s="294"/>
    </row>
    <row r="3" spans="1:16" ht="11.1" customHeight="1">
      <c r="B3" s="115" t="s">
        <v>6</v>
      </c>
      <c r="C3" s="114"/>
      <c r="D3" s="114"/>
      <c r="E3" s="116"/>
      <c r="F3" s="116"/>
      <c r="G3" s="116"/>
      <c r="H3" s="115" t="s">
        <v>7</v>
      </c>
      <c r="I3" s="37"/>
      <c r="J3" s="37"/>
      <c r="K3" s="114"/>
      <c r="L3" s="37"/>
      <c r="M3" s="37"/>
      <c r="N3" s="260" t="s">
        <v>8</v>
      </c>
      <c r="O3" s="260"/>
      <c r="P3" s="117" t="s">
        <v>35</v>
      </c>
    </row>
    <row r="4" spans="1:16" ht="16.2" thickBot="1">
      <c r="B4" s="265">
        <f>+'c'!B4:E4</f>
        <v>0</v>
      </c>
      <c r="C4" s="266"/>
      <c r="D4" s="266"/>
      <c r="E4" s="266"/>
      <c r="F4" s="118"/>
      <c r="G4" s="118"/>
      <c r="H4" s="119">
        <f>+'c'!H4</f>
        <v>0</v>
      </c>
      <c r="I4" s="120"/>
      <c r="J4" s="121"/>
      <c r="K4" s="114"/>
      <c r="L4" s="37"/>
      <c r="M4" s="37"/>
      <c r="N4" s="122" t="s">
        <v>9</v>
      </c>
      <c r="O4" s="114"/>
      <c r="P4" s="114"/>
    </row>
    <row r="5" spans="1:16" s="5" customFormat="1">
      <c r="B5" s="123" t="s">
        <v>10</v>
      </c>
      <c r="C5" s="124"/>
      <c r="D5" s="124"/>
      <c r="E5" s="115"/>
      <c r="F5" s="123"/>
      <c r="G5" s="123"/>
      <c r="H5" s="123" t="s">
        <v>11</v>
      </c>
      <c r="I5" s="125"/>
      <c r="J5" s="125"/>
      <c r="K5" s="124"/>
      <c r="L5" s="125"/>
      <c r="M5" s="125"/>
      <c r="N5" s="299" t="s">
        <v>73</v>
      </c>
      <c r="O5" s="300"/>
      <c r="P5" s="301"/>
    </row>
    <row r="6" spans="1:16" ht="2.1" customHeight="1" thickBot="1">
      <c r="B6" s="114"/>
      <c r="C6" s="124"/>
      <c r="D6" s="124"/>
      <c r="E6" s="114"/>
      <c r="F6" s="124"/>
      <c r="G6" s="124"/>
      <c r="H6" s="114"/>
      <c r="I6" s="114"/>
      <c r="J6" s="114"/>
      <c r="K6" s="114"/>
      <c r="L6" s="37"/>
      <c r="M6" s="37"/>
      <c r="N6" s="302"/>
      <c r="O6" s="303"/>
      <c r="P6" s="304"/>
    </row>
    <row r="7" spans="1:16" ht="15.6">
      <c r="B7" s="37"/>
      <c r="C7" s="270" t="s">
        <v>38</v>
      </c>
      <c r="D7" s="271"/>
      <c r="E7" s="271"/>
      <c r="F7" s="271"/>
      <c r="G7" s="271"/>
      <c r="H7" s="271"/>
      <c r="I7" s="271"/>
      <c r="J7" s="271"/>
      <c r="K7" s="272"/>
      <c r="L7" s="126" t="s">
        <v>12</v>
      </c>
      <c r="M7" s="127"/>
      <c r="N7" s="305"/>
      <c r="O7" s="306"/>
      <c r="P7" s="307"/>
    </row>
    <row r="8" spans="1:16" ht="12.75" customHeight="1">
      <c r="A8" s="276" t="s">
        <v>41</v>
      </c>
      <c r="B8" s="114"/>
      <c r="C8" s="269" t="s">
        <v>31</v>
      </c>
      <c r="D8" s="267"/>
      <c r="E8" s="267"/>
      <c r="F8" s="267"/>
      <c r="G8" s="116"/>
      <c r="H8" s="267" t="s">
        <v>32</v>
      </c>
      <c r="I8" s="267"/>
      <c r="J8" s="267"/>
      <c r="K8" s="268"/>
      <c r="L8" s="114"/>
      <c r="M8" s="114"/>
      <c r="N8" s="289"/>
      <c r="O8" s="290"/>
      <c r="P8" s="291"/>
    </row>
    <row r="9" spans="1:16" ht="11.1" customHeight="1" thickBot="1">
      <c r="A9" s="276"/>
      <c r="B9" s="42"/>
      <c r="C9" s="56" t="s">
        <v>13</v>
      </c>
      <c r="D9" s="67"/>
      <c r="E9" s="57"/>
      <c r="F9" s="58" t="s">
        <v>14</v>
      </c>
      <c r="G9" s="83"/>
      <c r="H9" s="59" t="s">
        <v>13</v>
      </c>
      <c r="I9" s="57"/>
      <c r="J9" s="92"/>
      <c r="K9" s="60" t="s">
        <v>14</v>
      </c>
      <c r="L9" s="6"/>
      <c r="M9" s="66"/>
      <c r="N9" s="292"/>
      <c r="O9" s="290"/>
      <c r="P9" s="291"/>
    </row>
    <row r="10" spans="1:16" ht="11.1" customHeight="1">
      <c r="A10" s="277"/>
      <c r="B10" s="285" t="s">
        <v>68</v>
      </c>
      <c r="C10" s="202" t="s">
        <v>3</v>
      </c>
      <c r="D10" s="68"/>
      <c r="E10" s="61"/>
      <c r="F10" s="62" t="s">
        <v>3</v>
      </c>
      <c r="G10" s="84"/>
      <c r="H10" s="205" t="s">
        <v>3</v>
      </c>
      <c r="I10" s="63"/>
      <c r="J10" s="93"/>
      <c r="K10" s="62" t="s">
        <v>3</v>
      </c>
      <c r="L10" s="201" t="s">
        <v>13</v>
      </c>
      <c r="M10" s="97"/>
      <c r="N10" s="292"/>
      <c r="O10" s="290"/>
      <c r="P10" s="291"/>
    </row>
    <row r="11" spans="1:16" ht="12.9" customHeight="1">
      <c r="A11" s="35" t="s">
        <v>39</v>
      </c>
      <c r="B11" s="286"/>
      <c r="C11" s="203">
        <f>+fall!F11</f>
        <v>1</v>
      </c>
      <c r="D11" s="69"/>
      <c r="E11" s="22" t="s">
        <v>15</v>
      </c>
      <c r="F11" s="43">
        <f>SUM(F12:F16)/3</f>
        <v>0</v>
      </c>
      <c r="G11" s="82"/>
      <c r="H11" s="206">
        <f>+'c'!K11</f>
        <v>0</v>
      </c>
      <c r="I11" s="40" t="s">
        <v>15</v>
      </c>
      <c r="J11" s="94"/>
      <c r="K11" s="43">
        <f>SUM(K12:K16)/4</f>
        <v>0</v>
      </c>
      <c r="L11" s="287">
        <f>IF('c'!L14=0,'c'!L11,'c'!L14)</f>
        <v>81954</v>
      </c>
      <c r="M11" s="98"/>
      <c r="N11" s="292"/>
      <c r="O11" s="290"/>
      <c r="P11" s="291"/>
    </row>
    <row r="12" spans="1:16" ht="15">
      <c r="A12" s="34">
        <f>+'c'!A12</f>
        <v>9</v>
      </c>
      <c r="B12" s="286"/>
      <c r="C12" s="203">
        <f>+fall!F12</f>
        <v>0</v>
      </c>
      <c r="D12" s="69"/>
      <c r="E12" s="22"/>
      <c r="F12" s="43"/>
      <c r="G12" s="82"/>
      <c r="H12" s="206">
        <f>+'c'!K12</f>
        <v>0</v>
      </c>
      <c r="I12" s="40" t="s">
        <v>16</v>
      </c>
      <c r="J12" s="94"/>
      <c r="K12" s="43">
        <f>IF($A$12=12,(SUM(G26:G28)+SUM(D26:D28)+SUM(J26:J28)+SUM(M26:M28))/3,0)</f>
        <v>0</v>
      </c>
      <c r="L12" s="288"/>
      <c r="M12" s="98"/>
      <c r="N12" s="292"/>
      <c r="O12" s="290"/>
      <c r="P12" s="291"/>
    </row>
    <row r="13" spans="1:16" ht="15">
      <c r="A13" s="36" t="s">
        <v>42</v>
      </c>
      <c r="B13" s="286"/>
      <c r="C13" s="203">
        <f>+fall!F13</f>
        <v>1</v>
      </c>
      <c r="D13" s="69"/>
      <c r="E13" s="22" t="s">
        <v>17</v>
      </c>
      <c r="F13" s="43">
        <f>IF($A$12=9,(0.5*(D28+G28+J28+M28)+D29+G29+J29+M29+D30+G30+J30+M30+0.5*(D31+G31+J31+M31))/3,0)</f>
        <v>0</v>
      </c>
      <c r="G13" s="82"/>
      <c r="H13" s="206">
        <f>+'c'!K13</f>
        <v>0</v>
      </c>
      <c r="I13" s="40" t="s">
        <v>18</v>
      </c>
      <c r="J13" s="94"/>
      <c r="K13" s="43">
        <f>IF($A$12=12,(SUM(G29:G31)+SUM(D29:D31)+SUM(J29:J31)+SUM(M29:M31))/3,0)</f>
        <v>0</v>
      </c>
      <c r="L13" s="163" t="s">
        <v>14</v>
      </c>
      <c r="M13" s="99"/>
      <c r="N13" s="54" t="s">
        <v>19</v>
      </c>
      <c r="O13" s="226" t="s">
        <v>74</v>
      </c>
      <c r="P13" s="227"/>
    </row>
    <row r="14" spans="1:16" ht="15.6">
      <c r="A14">
        <v>7</v>
      </c>
      <c r="B14" s="286"/>
      <c r="C14" s="203">
        <f>+fall!F14</f>
        <v>1</v>
      </c>
      <c r="D14" s="69"/>
      <c r="E14" s="22" t="s">
        <v>20</v>
      </c>
      <c r="F14" s="43">
        <f>IF($A$12=9,((0.5*(D31+G31+J31+M31)+D33+G33+J33+M33+0.5*(D34+G34+J34+M34)+D32+G32+J32+M32)/3),0)</f>
        <v>0</v>
      </c>
      <c r="G14" s="82"/>
      <c r="H14" s="206">
        <f>+'c'!K14</f>
        <v>0</v>
      </c>
      <c r="I14" s="40" t="s">
        <v>21</v>
      </c>
      <c r="J14" s="94"/>
      <c r="K14" s="43">
        <f>IF($A$12=12,(SUM(G32:G34)+SUM(D32:D34)+SUM(J32:J34)+SUM(M32:M34))/3,0)</f>
        <v>0</v>
      </c>
      <c r="L14" s="278"/>
      <c r="M14" s="100"/>
      <c r="N14" s="54" t="s">
        <v>60</v>
      </c>
      <c r="O14" s="295" t="s">
        <v>75</v>
      </c>
      <c r="P14" s="296"/>
    </row>
    <row r="15" spans="1:16" ht="15.6">
      <c r="A15" t="s">
        <v>43</v>
      </c>
      <c r="B15" s="286"/>
      <c r="C15" s="203">
        <f>+fall!F15</f>
        <v>1</v>
      </c>
      <c r="D15" s="69"/>
      <c r="E15" s="22" t="s">
        <v>22</v>
      </c>
      <c r="F15" s="43">
        <f>IF($A$12=9,(0.5*(D34+G34+J34+M34)+D35+G35+J35+M35+D36+G36+J36+M36+0.5*(D37+G37+J37+M37))/3,0)</f>
        <v>0</v>
      </c>
      <c r="G15" s="82"/>
      <c r="H15" s="206">
        <f>+'c'!K15</f>
        <v>0</v>
      </c>
      <c r="I15" s="40" t="s">
        <v>23</v>
      </c>
      <c r="J15" s="94"/>
      <c r="K15" s="43">
        <f>IF($A$12=12,(SUM(G35:G37)+SUM(D35:D37)+SUM(J35:J37)+SUM(M35:M371))/3,0)</f>
        <v>0</v>
      </c>
      <c r="L15" s="279"/>
      <c r="M15" s="101"/>
      <c r="N15" s="53" t="s">
        <v>61</v>
      </c>
      <c r="O15" s="297">
        <f ca="1">TODAY()</f>
        <v>45325</v>
      </c>
      <c r="P15" s="298"/>
    </row>
    <row r="16" spans="1:16" ht="6" customHeight="1" thickBot="1">
      <c r="A16" s="41" t="s">
        <v>44</v>
      </c>
      <c r="C16" s="204">
        <f>+fall!F16</f>
        <v>0</v>
      </c>
      <c r="D16" s="70"/>
      <c r="E16" s="44"/>
      <c r="F16" s="46"/>
      <c r="G16" s="85"/>
      <c r="H16" s="207">
        <f>+fall!K16</f>
        <v>0</v>
      </c>
      <c r="I16" s="45"/>
      <c r="J16" s="95"/>
      <c r="K16" s="46"/>
      <c r="L16" s="280"/>
      <c r="M16" s="101"/>
      <c r="N16" s="50"/>
      <c r="O16" s="145"/>
      <c r="P16" s="146"/>
    </row>
    <row r="17" spans="1:36" ht="2.1" customHeight="1">
      <c r="B17" s="8"/>
      <c r="I17" s="2"/>
      <c r="J17" s="66"/>
      <c r="K17" s="2"/>
      <c r="O17" s="37"/>
      <c r="P17" s="114"/>
    </row>
    <row r="18" spans="1:36" ht="15">
      <c r="B18" s="10"/>
      <c r="E18" s="1" t="s">
        <v>24</v>
      </c>
      <c r="F18" s="7"/>
      <c r="G18" s="86"/>
      <c r="H18" s="4"/>
      <c r="I18" s="7"/>
      <c r="J18" s="86"/>
      <c r="K18" s="4"/>
      <c r="L18" s="11"/>
      <c r="M18" s="102"/>
      <c r="N18" s="2"/>
      <c r="O18" s="114"/>
      <c r="P18" s="37"/>
    </row>
    <row r="19" spans="1:36">
      <c r="A19" t="s">
        <v>0</v>
      </c>
      <c r="B19" s="12"/>
      <c r="C19" s="249">
        <f>+fall!C18</f>
        <v>0</v>
      </c>
      <c r="D19" s="250"/>
      <c r="E19" s="251"/>
      <c r="F19" s="249">
        <f>+fall!F18</f>
        <v>0</v>
      </c>
      <c r="G19" s="250"/>
      <c r="H19" s="251"/>
      <c r="I19" s="249">
        <f>+fall!I18</f>
        <v>0</v>
      </c>
      <c r="J19" s="250"/>
      <c r="K19" s="251"/>
      <c r="L19" s="249">
        <f>+fall!L18</f>
        <v>0</v>
      </c>
      <c r="M19" s="250"/>
      <c r="N19" s="251"/>
      <c r="O19" s="129"/>
      <c r="P19" s="130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</row>
    <row r="20" spans="1:36" ht="9.9" customHeight="1">
      <c r="A20" s="38" t="s">
        <v>0</v>
      </c>
      <c r="B20" s="13"/>
      <c r="C20" s="14" t="s">
        <v>25</v>
      </c>
      <c r="D20" s="71"/>
      <c r="E20" s="15"/>
      <c r="F20" s="14" t="s">
        <v>25</v>
      </c>
      <c r="G20" s="71"/>
      <c r="H20" s="15"/>
      <c r="I20" s="14" t="s">
        <v>25</v>
      </c>
      <c r="J20" s="71"/>
      <c r="K20" s="15"/>
      <c r="L20" s="14" t="s">
        <v>25</v>
      </c>
      <c r="M20" s="71"/>
      <c r="N20" s="15"/>
      <c r="O20" s="37"/>
      <c r="P20" s="143"/>
    </row>
    <row r="21" spans="1:36" ht="11.1" customHeight="1">
      <c r="A21" s="37" t="s">
        <v>0</v>
      </c>
      <c r="B21" s="13"/>
      <c r="C21" s="39">
        <f>+fall!C20</f>
        <v>0</v>
      </c>
      <c r="D21" s="72"/>
      <c r="E21" s="31">
        <f>+fall!E20</f>
        <v>0</v>
      </c>
      <c r="F21" s="39">
        <f>+fall!F20</f>
        <v>0</v>
      </c>
      <c r="G21" s="72"/>
      <c r="H21" s="31">
        <f>+fall!H20</f>
        <v>0</v>
      </c>
      <c r="I21" s="39">
        <f>+fall!I20</f>
        <v>0</v>
      </c>
      <c r="J21" s="72"/>
      <c r="K21" s="31">
        <f>+fall!K20</f>
        <v>0</v>
      </c>
      <c r="L21" s="39">
        <f>+fall!L20</f>
        <v>0</v>
      </c>
      <c r="M21" s="72"/>
      <c r="N21" s="31">
        <f>+fall!N20</f>
        <v>0</v>
      </c>
      <c r="O21" s="237" t="s">
        <v>62</v>
      </c>
      <c r="P21" s="238"/>
    </row>
    <row r="22" spans="1:36" ht="11.1" customHeight="1">
      <c r="A22" s="37" t="s">
        <v>0</v>
      </c>
      <c r="B22" s="16"/>
      <c r="C22" s="14" t="s">
        <v>26</v>
      </c>
      <c r="D22" s="71"/>
      <c r="E22" s="17" t="s">
        <v>27</v>
      </c>
      <c r="F22" s="14" t="s">
        <v>26</v>
      </c>
      <c r="G22" s="71"/>
      <c r="H22" s="17" t="s">
        <v>27</v>
      </c>
      <c r="I22" s="14" t="s">
        <v>26</v>
      </c>
      <c r="J22" s="71"/>
      <c r="K22" s="17" t="s">
        <v>27</v>
      </c>
      <c r="L22" s="14" t="s">
        <v>26</v>
      </c>
      <c r="M22" s="71"/>
      <c r="N22" s="17" t="s">
        <v>27</v>
      </c>
      <c r="O22" s="18"/>
      <c r="P22" s="19"/>
    </row>
    <row r="23" spans="1:36" ht="9.9" customHeight="1">
      <c r="A23" s="37" t="s">
        <v>0</v>
      </c>
      <c r="B23" s="20"/>
      <c r="C23" s="73" t="s">
        <v>1</v>
      </c>
      <c r="D23" s="73"/>
      <c r="E23" s="147" t="s">
        <v>2</v>
      </c>
      <c r="F23" s="197" t="s">
        <v>1</v>
      </c>
      <c r="G23" s="87"/>
      <c r="H23" s="218" t="s">
        <v>2</v>
      </c>
      <c r="I23" s="197" t="s">
        <v>1</v>
      </c>
      <c r="J23" s="73"/>
      <c r="K23" s="55" t="s">
        <v>2</v>
      </c>
      <c r="L23" s="73" t="s">
        <v>1</v>
      </c>
      <c r="M23" s="103"/>
      <c r="N23" s="55" t="s">
        <v>2</v>
      </c>
      <c r="O23" s="73" t="s">
        <v>1</v>
      </c>
      <c r="P23" s="55" t="s">
        <v>2</v>
      </c>
    </row>
    <row r="24" spans="1:36" ht="15">
      <c r="A24" s="37" t="s">
        <v>45</v>
      </c>
      <c r="B24" s="47" t="s">
        <v>46</v>
      </c>
      <c r="C24" s="74">
        <f>+'c'!E24</f>
        <v>0</v>
      </c>
      <c r="D24" s="74"/>
      <c r="E24" s="139">
        <f>IF($L$14&gt;0,$L$14*E$25,$L$11*E$25)</f>
        <v>0</v>
      </c>
      <c r="F24" s="74">
        <f>+'c'!H24</f>
        <v>0</v>
      </c>
      <c r="G24" s="88"/>
      <c r="H24" s="191">
        <f>IF($L$14&gt;0,$L$14*H$25,$L$11*H$25)</f>
        <v>0</v>
      </c>
      <c r="I24" s="74">
        <f>+'c'!K24</f>
        <v>0</v>
      </c>
      <c r="J24" s="74"/>
      <c r="K24" s="191">
        <f>IF($L$14&gt;0,$L$14*K$25,$L$11*K$25)</f>
        <v>0</v>
      </c>
      <c r="L24" s="74">
        <f>+fall!N23</f>
        <v>0</v>
      </c>
      <c r="M24" s="104"/>
      <c r="N24" s="32">
        <f>IF($L$14&gt;0,$L$14*N$25,$L$11*N$25)</f>
        <v>0</v>
      </c>
      <c r="O24" s="74">
        <f>+'c'!P24</f>
        <v>0</v>
      </c>
      <c r="P24" s="208">
        <f>SUM(N24+K24+H24+E24)</f>
        <v>0</v>
      </c>
    </row>
    <row r="25" spans="1:36" ht="15">
      <c r="A25" s="27" t="s">
        <v>40</v>
      </c>
      <c r="B25" s="48" t="s">
        <v>3</v>
      </c>
      <c r="C25" s="212">
        <f>+'c'!E25</f>
        <v>0</v>
      </c>
      <c r="D25" s="213"/>
      <c r="E25" s="140">
        <f>SUM(D26:D37)/$A$12</f>
        <v>0</v>
      </c>
      <c r="F25" s="212">
        <f>+'c'!H25</f>
        <v>0</v>
      </c>
      <c r="G25" s="214"/>
      <c r="H25" s="106">
        <f>SUM(G26:G37)/$A$12</f>
        <v>0</v>
      </c>
      <c r="I25" s="212">
        <f>+'c'!K25</f>
        <v>0</v>
      </c>
      <c r="J25" s="213"/>
      <c r="K25" s="106">
        <f>SUM(J26:J37)/$A$12</f>
        <v>0</v>
      </c>
      <c r="L25" s="213">
        <f>+fall!N24</f>
        <v>0</v>
      </c>
      <c r="M25" s="216"/>
      <c r="N25" s="106">
        <f>SUM(M26:M37)/$A$12</f>
        <v>0</v>
      </c>
      <c r="O25" s="212">
        <f>+'c'!P25</f>
        <v>0</v>
      </c>
      <c r="P25" s="220">
        <f>SUM(N25+K25+H25+E25)</f>
        <v>0</v>
      </c>
    </row>
    <row r="26" spans="1:36" ht="15">
      <c r="A26">
        <v>1</v>
      </c>
      <c r="B26" s="47" t="s">
        <v>47</v>
      </c>
      <c r="C26" s="195">
        <f>IF($A26&lt;'c'!$A$14,'c'!C26+'c'!E26,IF('c'!$L$14&gt;0,'c'!$L$14*'c'!D26/'c'!$A$12,'c'!$L$11*'c'!D26/'c'!$A$12))</f>
        <v>0</v>
      </c>
      <c r="D26" s="148"/>
      <c r="E26" s="170">
        <f t="shared" ref="E26:E37" si="0">IF($A26&gt;=$A$14,IF($L$14&gt;0,IF($L$14*D26/$A$12=C26,0,($L$14*D26/$A$12)),IF($L$11*D26/$A$12=C26,0,($L$11*D26/$A$12))),IF(AND(D26=0,C26=0),0,IF($L$14&gt;0,(($L$14*D26/$A$12)-C26),(($L$11*D26/$A$12)-C26))))</f>
        <v>0</v>
      </c>
      <c r="F26" s="195">
        <f>IF($A26&lt;'c'!$A$14,'c'!F26+'c'!H26,IF('c'!$L$14&gt;0,'c'!$L$14*'c'!G26/'c'!$A$12,'c'!$L$11*'c'!G26/'c'!$A$12))</f>
        <v>0</v>
      </c>
      <c r="G26" s="136"/>
      <c r="H26" s="170">
        <f t="shared" ref="H26:H37" si="1">IF($A26&gt;=$A$14,IF($L$14&gt;0,IF($L$14*G26/$A$12=F26,0,($L$14*G26/$A$12)),IF($L$11*G26/$A$12=F26,0,($L$11*G26/$A$12))),IF(AND(G26=0,F26=0),0,IF($L$14&gt;0,(($L$14*G26/$A$12)-F26),(($L$11*G26/$A$12)-F26))))</f>
        <v>0</v>
      </c>
      <c r="I26" s="195">
        <f>IF($A26&lt;'c'!$A$14,'c'!I26+'c'!K26,IF('c'!$L$14&gt;0,'c'!$L$14*'c'!J26/'c'!$A$12,'c'!$L$11*'c'!J26/'c'!$A$12))</f>
        <v>0</v>
      </c>
      <c r="J26" s="148"/>
      <c r="K26" s="170">
        <f t="shared" ref="K26:K37" si="2">IF($A26&gt;=$A$14,IF($L$14&gt;0,IF($L$14*J26/$A$12=I26,0,($L$14*J26/$A$12)),IF($L$11*J26/$A$12=I26,0,($L$11*J26/$A$12))),IF(AND(J26=0,I26=0),0,IF($L$14&gt;0,(($L$14*J26/$A$12)-I26),(($L$11*J26/$A$12)-I26))))</f>
        <v>0</v>
      </c>
      <c r="L26" s="195">
        <f>IF($A26&lt;'c'!$A$14,'c'!L26+'c'!N26,IF('c'!$L$14&gt;0,'c'!$L$14*'c'!M26/'c'!$A$12,'c'!$L$11*'c'!M26/'c'!$A$12))</f>
        <v>0</v>
      </c>
      <c r="M26" s="149">
        <v>0</v>
      </c>
      <c r="N26" s="167">
        <f t="shared" ref="N26:N37" si="3">IF($A26&gt;=$A$14,IF($L$14&gt;0,IF($L$14*M26/$A$12=L26,0,($L$14*M26/$A$12)),IF($L$11*M26/$A$12=L26,0,($L$11*M26/$A$12))),IF(AND(M26=0,L26=0),0,IF($L$14&gt;0,(($L$14*M26/$A$12)-L26),(($L$11*M26/$A$12)-L26))))</f>
        <v>0</v>
      </c>
      <c r="O26" s="200">
        <f>+'c'!P26</f>
        <v>0</v>
      </c>
      <c r="P26" s="224">
        <f t="shared" ref="P26:P37" si="4">IF($A26&gt;=$A$14,C26+E26+H26+K26+N26,C26+E26+F26+H26+I26+K26+L26+N26)</f>
        <v>0</v>
      </c>
    </row>
    <row r="27" spans="1:36" ht="15">
      <c r="A27">
        <v>2</v>
      </c>
      <c r="B27" s="47" t="s">
        <v>48</v>
      </c>
      <c r="C27" s="196">
        <f>IF($A27&lt;'c'!$A$14,'c'!C27+'c'!E27,IF('c'!$L$14&gt;0,'c'!$L$14*'c'!D27/'c'!$A$12,'c'!$L$11*'c'!D27/'c'!$A$12))</f>
        <v>0</v>
      </c>
      <c r="D27" s="150"/>
      <c r="E27" s="171">
        <f t="shared" si="0"/>
        <v>0</v>
      </c>
      <c r="F27" s="196">
        <f>IF($A27&lt;'c'!$A$14,'c'!F27+'c'!H27,IF('c'!$L$14&gt;0,'c'!$L$14*'c'!G27/'c'!$A$12,'c'!$L$11*'c'!G27/'c'!$A$12))</f>
        <v>0</v>
      </c>
      <c r="G27" s="137"/>
      <c r="H27" s="171">
        <f t="shared" si="1"/>
        <v>0</v>
      </c>
      <c r="I27" s="196">
        <f>IF($A27&lt;'c'!$A$14,'c'!I27+'c'!K27,IF('c'!$L$14&gt;0,'c'!$L$14*'c'!J27/'c'!$A$12,'c'!$L$11*'c'!J27/'c'!$A$12))</f>
        <v>0</v>
      </c>
      <c r="J27" s="150"/>
      <c r="K27" s="171">
        <f t="shared" si="2"/>
        <v>0</v>
      </c>
      <c r="L27" s="196">
        <f>IF($A27&lt;'c'!$A$14,'c'!L27+'c'!N27,IF('c'!$L$14&gt;0,'c'!$L$14*'c'!M27/'c'!$A$12,'c'!$L$11*'c'!M27/'c'!$A$12))</f>
        <v>0</v>
      </c>
      <c r="M27" s="151"/>
      <c r="N27" s="168">
        <f t="shared" si="3"/>
        <v>0</v>
      </c>
      <c r="O27" s="199">
        <f>+'c'!P27</f>
        <v>0</v>
      </c>
      <c r="P27" s="225">
        <f t="shared" si="4"/>
        <v>0</v>
      </c>
    </row>
    <row r="28" spans="1:36" ht="15">
      <c r="A28">
        <v>3</v>
      </c>
      <c r="B28" s="47" t="s">
        <v>49</v>
      </c>
      <c r="C28" s="196">
        <f>IF($A28&lt;'c'!$A$14,'c'!C28+'c'!E28,IF('c'!$L$14&gt;0,'c'!$L$14*'c'!D28/'c'!$A$12,'c'!$L$11*'c'!D28/'c'!$A$12))</f>
        <v>0</v>
      </c>
      <c r="D28" s="150"/>
      <c r="E28" s="171">
        <f t="shared" si="0"/>
        <v>0</v>
      </c>
      <c r="F28" s="196">
        <f>IF($A28&lt;'c'!$A$14,'c'!F28+'c'!H28,IF('c'!$L$14&gt;0,'c'!$L$14*'c'!G28/'c'!$A$12,'c'!$L$11*'c'!G28/'c'!$A$12))</f>
        <v>0</v>
      </c>
      <c r="G28" s="137"/>
      <c r="H28" s="171">
        <f t="shared" si="1"/>
        <v>0</v>
      </c>
      <c r="I28" s="196">
        <f>IF($A28&lt;'c'!$A$14,'c'!I28+'c'!K28,IF('c'!$L$14&gt;0,'c'!$L$14*'c'!J28/'c'!$A$12,'c'!$L$11*'c'!J28/'c'!$A$12))</f>
        <v>0</v>
      </c>
      <c r="J28" s="152"/>
      <c r="K28" s="171">
        <f t="shared" si="2"/>
        <v>0</v>
      </c>
      <c r="L28" s="196">
        <f>IF($A28&lt;'c'!$A$14,'c'!L28+'c'!N28,IF('c'!$L$14&gt;0,'c'!$L$14*'c'!M28/'c'!$A$12,'c'!$L$11*'c'!M28/'c'!$A$12))</f>
        <v>0</v>
      </c>
      <c r="M28" s="153"/>
      <c r="N28" s="168">
        <f t="shared" si="3"/>
        <v>0</v>
      </c>
      <c r="O28" s="199">
        <f>+'c'!P28</f>
        <v>0</v>
      </c>
      <c r="P28" s="225">
        <f t="shared" si="4"/>
        <v>0</v>
      </c>
    </row>
    <row r="29" spans="1:36" ht="15">
      <c r="A29">
        <v>4</v>
      </c>
      <c r="B29" s="47" t="s">
        <v>50</v>
      </c>
      <c r="C29" s="196">
        <f>IF($A29&lt;'c'!$A$14,'c'!C29+'c'!E29,IF('c'!$L$14&gt;0,'c'!$L$14*'c'!D29/'c'!$A$12,'c'!$L$11*'c'!D29/'c'!$A$12))</f>
        <v>0</v>
      </c>
      <c r="D29" s="150"/>
      <c r="E29" s="171">
        <f t="shared" si="0"/>
        <v>0</v>
      </c>
      <c r="F29" s="196">
        <f>IF($A29&lt;'c'!$A$14,'c'!F29+'c'!H29,IF('c'!$L$14&gt;0,'c'!$L$14*'c'!G29/'c'!$A$12,'c'!$L$11*'c'!G29/'c'!$A$12))</f>
        <v>0</v>
      </c>
      <c r="G29" s="137"/>
      <c r="H29" s="171">
        <f t="shared" si="1"/>
        <v>0</v>
      </c>
      <c r="I29" s="196">
        <f>IF($A29&lt;'c'!$A$14,'c'!I29+'c'!K29,IF('c'!$L$14&gt;0,'c'!$L$14*'c'!J29/'c'!$A$12,'c'!$L$11*'c'!J29/'c'!$A$12))</f>
        <v>0</v>
      </c>
      <c r="J29" s="152"/>
      <c r="K29" s="171">
        <f t="shared" si="2"/>
        <v>0</v>
      </c>
      <c r="L29" s="196">
        <f>IF($A29&lt;'c'!$A$14,'c'!L29+'c'!N29,IF('c'!$L$14&gt;0,'c'!$L$14*'c'!M29/'c'!$A$12,'c'!$L$11*'c'!M29/'c'!$A$12))</f>
        <v>0</v>
      </c>
      <c r="M29" s="153">
        <v>0</v>
      </c>
      <c r="N29" s="168">
        <f t="shared" si="3"/>
        <v>0</v>
      </c>
      <c r="O29" s="199">
        <f>+'c'!P29</f>
        <v>0</v>
      </c>
      <c r="P29" s="225">
        <f t="shared" si="4"/>
        <v>0</v>
      </c>
    </row>
    <row r="30" spans="1:36" ht="15">
      <c r="A30">
        <v>5</v>
      </c>
      <c r="B30" s="47" t="s">
        <v>51</v>
      </c>
      <c r="C30" s="196">
        <f>IF($A30&lt;'c'!$A$14,'c'!C30+'c'!E30,IF('c'!$L$14&gt;0,'c'!$L$14*'c'!D30/'c'!$A$12,'c'!$L$11*'c'!D30/'c'!$A$12))</f>
        <v>0</v>
      </c>
      <c r="D30" s="150"/>
      <c r="E30" s="171">
        <f t="shared" si="0"/>
        <v>0</v>
      </c>
      <c r="F30" s="196">
        <f>IF($A30&lt;'c'!$A$14,'c'!F30+'c'!H30,IF('c'!$L$14&gt;0,'c'!$L$14*'c'!G30/'c'!$A$12,'c'!$L$11*'c'!G30/'c'!$A$12))</f>
        <v>0</v>
      </c>
      <c r="G30" s="137"/>
      <c r="H30" s="171">
        <f t="shared" si="1"/>
        <v>0</v>
      </c>
      <c r="I30" s="196">
        <f>IF($A30&lt;'c'!$A$14,'c'!I30+'c'!K30,IF('c'!$L$14&gt;0,'c'!$L$14*'c'!J30/'c'!$A$12,'c'!$L$11*'c'!J30/'c'!$A$12))</f>
        <v>0</v>
      </c>
      <c r="J30" s="152"/>
      <c r="K30" s="171">
        <f t="shared" si="2"/>
        <v>0</v>
      </c>
      <c r="L30" s="196">
        <f>IF($A30&lt;'c'!$A$14,'c'!L30+'c'!N30,IF('c'!$L$14&gt;0,'c'!$L$14*'c'!M30/'c'!$A$12,'c'!$L$11*'c'!M30/'c'!$A$12))</f>
        <v>0</v>
      </c>
      <c r="M30" s="153">
        <v>0</v>
      </c>
      <c r="N30" s="168">
        <f t="shared" si="3"/>
        <v>0</v>
      </c>
      <c r="O30" s="199">
        <f>+'c'!P30</f>
        <v>0</v>
      </c>
      <c r="P30" s="225">
        <f t="shared" si="4"/>
        <v>0</v>
      </c>
    </row>
    <row r="31" spans="1:36" ht="15">
      <c r="A31">
        <v>6</v>
      </c>
      <c r="B31" s="47" t="s">
        <v>52</v>
      </c>
      <c r="C31" s="196">
        <f>IF($A31&lt;'c'!$A$14,'c'!C31+'c'!E31,IF('c'!$L$14&gt;0,'c'!$L$14*'c'!D31/'c'!$A$12,'c'!$L$11*'c'!D31/'c'!$A$12))</f>
        <v>0</v>
      </c>
      <c r="D31" s="150"/>
      <c r="E31" s="171">
        <f t="shared" si="0"/>
        <v>0</v>
      </c>
      <c r="F31" s="196">
        <f>IF($A31&lt;'c'!$A$14,'c'!F31+'c'!H31,IF('c'!$L$14&gt;0,'c'!$L$14*'c'!G31/'c'!$A$12,'c'!$L$11*'c'!G31/'c'!$A$12))</f>
        <v>0</v>
      </c>
      <c r="G31" s="137"/>
      <c r="H31" s="171">
        <f t="shared" si="1"/>
        <v>0</v>
      </c>
      <c r="I31" s="196">
        <f>IF($A31&lt;'c'!$A$14,'c'!I31+'c'!K31,IF('c'!$L$14&gt;0,'c'!$L$14*'c'!J31/'c'!$A$12,'c'!$L$11*'c'!J31/'c'!$A$12))</f>
        <v>0</v>
      </c>
      <c r="J31" s="152"/>
      <c r="K31" s="171">
        <f t="shared" si="2"/>
        <v>0</v>
      </c>
      <c r="L31" s="196">
        <f>IF($A31&lt;'c'!$A$14,'c'!L31+'c'!N31,IF('c'!$L$14&gt;0,'c'!$L$14*'c'!M31/'c'!$A$12,'c'!$L$11*'c'!M31/'c'!$A$12))</f>
        <v>0</v>
      </c>
      <c r="M31" s="153">
        <v>0</v>
      </c>
      <c r="N31" s="168">
        <f t="shared" si="3"/>
        <v>0</v>
      </c>
      <c r="O31" s="199">
        <f>+'c'!P31</f>
        <v>0</v>
      </c>
      <c r="P31" s="225">
        <f t="shared" si="4"/>
        <v>0</v>
      </c>
    </row>
    <row r="32" spans="1:36" ht="15">
      <c r="A32">
        <v>7</v>
      </c>
      <c r="B32" s="47" t="s">
        <v>53</v>
      </c>
      <c r="C32" s="196">
        <f>IF($A32&lt;'c'!$A$14,'c'!C32+'c'!E32,IF('c'!$L$14&gt;0,'c'!$L$14*'c'!D32/'c'!$A$12,'c'!$L$11*'c'!D32/'c'!$A$12))</f>
        <v>0</v>
      </c>
      <c r="D32" s="150"/>
      <c r="E32" s="171">
        <f t="shared" si="0"/>
        <v>0</v>
      </c>
      <c r="F32" s="196">
        <f>IF($A32&lt;'c'!$A$14,'c'!F32+'c'!H32,IF('c'!$L$14&gt;0,'c'!$L$14*'c'!G32/'c'!$A$12,'c'!$L$11*'c'!G32/'c'!$A$12))</f>
        <v>0</v>
      </c>
      <c r="G32" s="137"/>
      <c r="H32" s="171">
        <f t="shared" si="1"/>
        <v>0</v>
      </c>
      <c r="I32" s="196">
        <f>IF($A32&lt;'c'!$A$14,'c'!I32+'c'!K32,IF('c'!$L$14&gt;0,'c'!$L$14*'c'!J32/'c'!$A$12,'c'!$L$11*'c'!J32/'c'!$A$12))</f>
        <v>0</v>
      </c>
      <c r="J32" s="152"/>
      <c r="K32" s="171">
        <f t="shared" si="2"/>
        <v>0</v>
      </c>
      <c r="L32" s="196">
        <f>IF($A32&lt;'c'!$A$14,'c'!L32+'c'!N32,IF('c'!$L$14&gt;0,'c'!$L$14*'c'!M32/'c'!$A$12,'c'!$L$11*'c'!M32/'c'!$A$12))</f>
        <v>0</v>
      </c>
      <c r="M32" s="153">
        <v>0</v>
      </c>
      <c r="N32" s="168">
        <f t="shared" si="3"/>
        <v>0</v>
      </c>
      <c r="O32" s="199">
        <f>+'c'!P32</f>
        <v>6829.5</v>
      </c>
      <c r="P32" s="225">
        <f t="shared" si="4"/>
        <v>0</v>
      </c>
    </row>
    <row r="33" spans="1:16" ht="15">
      <c r="A33">
        <v>8</v>
      </c>
      <c r="B33" s="47" t="s">
        <v>54</v>
      </c>
      <c r="C33" s="196">
        <f>IF($A33&lt;'c'!$A$14,'c'!C33+'c'!E33,IF('c'!$L$14&gt;0,'c'!$L$14*'c'!D33/'c'!$A$12,'c'!$L$11*'c'!D33/'c'!$A$12))</f>
        <v>0</v>
      </c>
      <c r="D33" s="150"/>
      <c r="E33" s="171">
        <f t="shared" si="0"/>
        <v>0</v>
      </c>
      <c r="F33" s="196">
        <f>IF($A33&lt;'c'!$A$14,'c'!F33+'c'!H33,IF('c'!$L$14&gt;0,'c'!$L$14*'c'!G33/'c'!$A$12,'c'!$L$11*'c'!G33/'c'!$A$12))</f>
        <v>0</v>
      </c>
      <c r="G33" s="137"/>
      <c r="H33" s="171">
        <f t="shared" si="1"/>
        <v>0</v>
      </c>
      <c r="I33" s="196">
        <f>IF($A33&lt;'c'!$A$14,'c'!I33+'c'!K33,IF('c'!$L$14&gt;0,'c'!$L$14*'c'!J33/'c'!$A$12,'c'!$L$11*'c'!J33/'c'!$A$12))</f>
        <v>0</v>
      </c>
      <c r="J33" s="152"/>
      <c r="K33" s="171">
        <f t="shared" si="2"/>
        <v>0</v>
      </c>
      <c r="L33" s="196">
        <f>IF($A33&lt;'c'!$A$14,'c'!L33+'c'!N33,IF('c'!$L$14&gt;0,'c'!$L$14*'c'!M33/'c'!$A$12,'c'!$L$11*'c'!M33/'c'!$A$12))</f>
        <v>0</v>
      </c>
      <c r="M33" s="153">
        <v>0</v>
      </c>
      <c r="N33" s="168">
        <f t="shared" si="3"/>
        <v>0</v>
      </c>
      <c r="O33" s="199">
        <f>+'c'!P33</f>
        <v>6829.5</v>
      </c>
      <c r="P33" s="225">
        <f t="shared" si="4"/>
        <v>0</v>
      </c>
    </row>
    <row r="34" spans="1:16" ht="15">
      <c r="A34">
        <v>9</v>
      </c>
      <c r="B34" s="47" t="s">
        <v>55</v>
      </c>
      <c r="C34" s="196">
        <f>IF($A34&lt;'c'!$A$14,'c'!C34+'c'!E34,IF('c'!$L$14&gt;0,'c'!$L$14*'c'!D34/'c'!$A$12,'c'!$L$11*'c'!D34/'c'!$A$12))</f>
        <v>0</v>
      </c>
      <c r="D34" s="150"/>
      <c r="E34" s="171">
        <f t="shared" si="0"/>
        <v>0</v>
      </c>
      <c r="F34" s="196">
        <f>IF($A34&lt;'c'!$A$14,'c'!F34+'c'!H34,IF('c'!$L$14&gt;0,'c'!$L$14*'c'!G34/'c'!$A$12,'c'!$L$11*'c'!G34/'c'!$A$12))</f>
        <v>0</v>
      </c>
      <c r="G34" s="137"/>
      <c r="H34" s="171">
        <f t="shared" si="1"/>
        <v>0</v>
      </c>
      <c r="I34" s="196">
        <f>IF($A34&lt;'c'!$A$14,'c'!I34+'c'!K34,IF('c'!$L$14&gt;0,'c'!$L$14*'c'!J34/'c'!$A$12,'c'!$L$11*'c'!J34/'c'!$A$12))</f>
        <v>0</v>
      </c>
      <c r="J34" s="152"/>
      <c r="K34" s="171">
        <f t="shared" si="2"/>
        <v>0</v>
      </c>
      <c r="L34" s="196">
        <f>IF($A34&lt;'c'!$A$14,'c'!L34+'c'!N34,IF('c'!$L$14&gt;0,'c'!$L$14*'c'!M34/'c'!$A$12,'c'!$L$11*'c'!M34/'c'!$A$12))</f>
        <v>0</v>
      </c>
      <c r="M34" s="153">
        <v>0</v>
      </c>
      <c r="N34" s="168">
        <f t="shared" si="3"/>
        <v>0</v>
      </c>
      <c r="O34" s="199">
        <f>+'c'!P34</f>
        <v>6829.5</v>
      </c>
      <c r="P34" s="225">
        <f t="shared" si="4"/>
        <v>0</v>
      </c>
    </row>
    <row r="35" spans="1:16" ht="15">
      <c r="A35">
        <v>10</v>
      </c>
      <c r="B35" s="47" t="s">
        <v>56</v>
      </c>
      <c r="C35" s="196">
        <f>IF($A35&lt;'c'!$A$14,'c'!C35+'c'!E35,IF('c'!$L$14&gt;0,'c'!$L$14*'c'!D35/'c'!$A$12,'c'!$L$11*'c'!D35/'c'!$A$12))</f>
        <v>0</v>
      </c>
      <c r="D35" s="150"/>
      <c r="E35" s="171">
        <f t="shared" si="0"/>
        <v>0</v>
      </c>
      <c r="F35" s="196">
        <f>IF($A35&lt;'c'!$A$14,'c'!F35+'c'!H35,IF('c'!$L$14&gt;0,'c'!$L$14*'c'!G35/'c'!$A$12,'c'!$L$11*'c'!G35/'c'!$A$12))</f>
        <v>0</v>
      </c>
      <c r="G35" s="137"/>
      <c r="H35" s="171">
        <f t="shared" si="1"/>
        <v>0</v>
      </c>
      <c r="I35" s="196">
        <f>IF($A35&lt;'c'!$A$14,'c'!I35+'c'!K35,IF('c'!$L$14&gt;0,'c'!$L$14*'c'!J35/'c'!$A$12,'c'!$L$11*'c'!J35/'c'!$A$12))</f>
        <v>0</v>
      </c>
      <c r="J35" s="152"/>
      <c r="K35" s="171">
        <f t="shared" si="2"/>
        <v>0</v>
      </c>
      <c r="L35" s="196">
        <f>IF($A35&lt;'c'!$A$14,'c'!L35+'c'!N35,IF('c'!$L$14&gt;0,'c'!$L$14*'c'!M35/'c'!$A$12,'c'!$L$11*'c'!M35/'c'!$A$12))</f>
        <v>0</v>
      </c>
      <c r="M35" s="153">
        <v>0</v>
      </c>
      <c r="N35" s="168">
        <f t="shared" si="3"/>
        <v>0</v>
      </c>
      <c r="O35" s="199">
        <f>+'c'!P35</f>
        <v>6829.5</v>
      </c>
      <c r="P35" s="225">
        <f t="shared" si="4"/>
        <v>0</v>
      </c>
    </row>
    <row r="36" spans="1:16" ht="15">
      <c r="A36">
        <v>11</v>
      </c>
      <c r="B36" s="47" t="s">
        <v>57</v>
      </c>
      <c r="C36" s="196">
        <f>IF($A36&lt;'c'!$A$14,'c'!C36+'c'!E36,IF('c'!$L$14&gt;0,'c'!$L$14*'c'!D36/'c'!$A$12,'c'!$L$11*'c'!D36/'c'!$A$12))</f>
        <v>0</v>
      </c>
      <c r="D36" s="150"/>
      <c r="E36" s="171">
        <f t="shared" si="0"/>
        <v>0</v>
      </c>
      <c r="F36" s="196">
        <f>IF($A36&lt;'c'!$A$14,'c'!F36+'c'!H36,IF('c'!$L$14&gt;0,'c'!$L$14*'c'!G36/'c'!$A$12,'c'!$L$11*'c'!G36/'c'!$A$12))</f>
        <v>0</v>
      </c>
      <c r="G36" s="137"/>
      <c r="H36" s="171">
        <f t="shared" si="1"/>
        <v>0</v>
      </c>
      <c r="I36" s="196">
        <f>IF($A36&lt;'c'!$A$14,'c'!I36+'c'!K36,IF('c'!$L$14&gt;0,'c'!$L$14*'c'!J36/'c'!$A$12,'c'!$L$11*'c'!J36/'c'!$A$12))</f>
        <v>0</v>
      </c>
      <c r="J36" s="152"/>
      <c r="K36" s="171">
        <f t="shared" si="2"/>
        <v>0</v>
      </c>
      <c r="L36" s="196">
        <f>IF($A36&lt;'c'!$A$14,'c'!L36+'c'!N36,IF('c'!$L$14&gt;0,'c'!$L$14*'c'!M36/'c'!$A$12,'c'!$L$11*'c'!M36/'c'!$A$12))</f>
        <v>0</v>
      </c>
      <c r="M36" s="153">
        <v>0</v>
      </c>
      <c r="N36" s="168">
        <f t="shared" si="3"/>
        <v>0</v>
      </c>
      <c r="O36" s="199">
        <f>+'c'!P36</f>
        <v>6829.5</v>
      </c>
      <c r="P36" s="225">
        <f t="shared" si="4"/>
        <v>0</v>
      </c>
    </row>
    <row r="37" spans="1:16" ht="15">
      <c r="A37">
        <v>12</v>
      </c>
      <c r="B37" s="47" t="s">
        <v>58</v>
      </c>
      <c r="C37" s="198">
        <f>IF($A37&lt;'c'!$A$14,'c'!C37+'c'!E37,IF('c'!$L$14&gt;0,'c'!$L$14*'c'!D37/'c'!$A$12,'c'!$L$11*'c'!D37/'c'!$A$12))</f>
        <v>0</v>
      </c>
      <c r="D37" s="154"/>
      <c r="E37" s="172">
        <f t="shared" si="0"/>
        <v>0</v>
      </c>
      <c r="F37" s="198">
        <f>IF($A37&lt;'c'!$A$14,'c'!F37+'c'!H37,IF('c'!$L$14&gt;0,'c'!$L$14*'c'!G37/'c'!$A$12,'c'!$L$11*'c'!G37/'c'!$A$12))</f>
        <v>0</v>
      </c>
      <c r="G37" s="138">
        <v>0</v>
      </c>
      <c r="H37" s="172">
        <f t="shared" si="1"/>
        <v>0</v>
      </c>
      <c r="I37" s="198">
        <f>IF($A37&lt;'c'!$A$14,'c'!I37+'c'!K37,IF('c'!$L$14&gt;0,'c'!$L$14*'c'!J37/'c'!$A$12,'c'!$L$11*'c'!J37/'c'!$A$12))</f>
        <v>0</v>
      </c>
      <c r="J37" s="155"/>
      <c r="K37" s="172">
        <f t="shared" si="2"/>
        <v>0</v>
      </c>
      <c r="L37" s="198">
        <f>IF($A37&lt;'c'!$A$14,'c'!L37+'c'!N37,IF('c'!$L$14&gt;0,'c'!$L$14*'c'!M37/'c'!$A$12,'c'!$L$11*'c'!M37/'c'!$A$12))</f>
        <v>0</v>
      </c>
      <c r="M37" s="156">
        <v>0</v>
      </c>
      <c r="N37" s="169">
        <f t="shared" si="3"/>
        <v>0</v>
      </c>
      <c r="O37" s="199">
        <f>+'c'!P37</f>
        <v>3414.75</v>
      </c>
      <c r="P37" s="222">
        <f t="shared" si="4"/>
        <v>0</v>
      </c>
    </row>
    <row r="38" spans="1:16" ht="12.9" customHeight="1">
      <c r="B38" s="49" t="s">
        <v>59</v>
      </c>
      <c r="C38" s="158">
        <f>SUM(C26:C37)</f>
        <v>0</v>
      </c>
      <c r="D38" s="76"/>
      <c r="E38" s="158">
        <f>SUM(E26:E37)</f>
        <v>0</v>
      </c>
      <c r="F38" s="158">
        <f>SUM(F26:F37)</f>
        <v>0</v>
      </c>
      <c r="G38" s="89"/>
      <c r="H38" s="159">
        <f>SUM(H26:H37)</f>
        <v>0</v>
      </c>
      <c r="I38" s="158">
        <f>SUM(I26:I37)</f>
        <v>0</v>
      </c>
      <c r="J38" s="76"/>
      <c r="K38" s="158">
        <f>SUM(K26:K37)</f>
        <v>0</v>
      </c>
      <c r="L38" s="158">
        <f>SUM(L26:L37)</f>
        <v>0</v>
      </c>
      <c r="M38" s="76"/>
      <c r="N38" s="158">
        <f>SUM(N26:N37)</f>
        <v>0</v>
      </c>
      <c r="O38" s="157">
        <f>SUM(O26:O37)</f>
        <v>37562.25</v>
      </c>
      <c r="P38" s="221">
        <f>SUM(P26:P37)</f>
        <v>0</v>
      </c>
    </row>
    <row r="39" spans="1:16" ht="30" customHeight="1">
      <c r="B39" s="30"/>
      <c r="C39" s="9"/>
      <c r="D39" s="77"/>
      <c r="E39" s="9"/>
      <c r="F39" s="9"/>
      <c r="G39" s="77"/>
      <c r="H39" s="9"/>
      <c r="I39" s="9"/>
      <c r="J39" s="77"/>
      <c r="K39" s="9"/>
      <c r="L39" s="9"/>
      <c r="M39" s="77"/>
      <c r="N39" s="9"/>
      <c r="O39" s="9"/>
      <c r="P39" s="3"/>
    </row>
    <row r="40" spans="1:16">
      <c r="B40" s="23" t="s">
        <v>28</v>
      </c>
      <c r="C40" s="24"/>
      <c r="D40" s="78"/>
      <c r="E40" s="25" t="s">
        <v>29</v>
      </c>
      <c r="F40" s="26" t="s">
        <v>30</v>
      </c>
      <c r="G40" s="90"/>
      <c r="H40" s="26"/>
      <c r="I40" s="25" t="s">
        <v>29</v>
      </c>
      <c r="J40" s="96"/>
      <c r="K40" s="27" t="s">
        <v>36</v>
      </c>
      <c r="L40" s="27"/>
      <c r="M40" s="105"/>
      <c r="N40" s="28" t="s">
        <v>29</v>
      </c>
      <c r="O40" s="28" t="s">
        <v>37</v>
      </c>
      <c r="P40" s="29" t="s">
        <v>29</v>
      </c>
    </row>
    <row r="41" spans="1:16" ht="12" customHeight="1">
      <c r="B41" s="64"/>
      <c r="C41" s="64"/>
      <c r="D41" s="79"/>
      <c r="E41" s="64"/>
      <c r="F41" s="64"/>
      <c r="G41" s="91"/>
      <c r="H41" s="64"/>
      <c r="I41" s="64"/>
      <c r="J41" s="79"/>
      <c r="K41" s="64"/>
      <c r="L41" s="64"/>
      <c r="M41" s="91"/>
      <c r="N41" s="64"/>
      <c r="O41" s="64"/>
      <c r="P41" s="64"/>
    </row>
    <row r="42" spans="1:16">
      <c r="B42" s="27" t="s">
        <v>63</v>
      </c>
      <c r="C42" s="23"/>
      <c r="D42" s="80"/>
      <c r="E42" s="26" t="s">
        <v>64</v>
      </c>
      <c r="F42" s="26"/>
      <c r="G42" s="90"/>
      <c r="H42" s="26" t="s">
        <v>65</v>
      </c>
      <c r="I42" s="26"/>
      <c r="J42" s="90"/>
      <c r="K42" s="26" t="s">
        <v>66</v>
      </c>
      <c r="L42" s="26"/>
      <c r="M42" s="90"/>
      <c r="N42" s="27" t="s">
        <v>69</v>
      </c>
      <c r="O42" s="26"/>
      <c r="P42" s="27" t="s">
        <v>67</v>
      </c>
    </row>
    <row r="43" spans="1:16">
      <c r="C43" s="21"/>
      <c r="D43" s="81"/>
      <c r="E43" s="21"/>
      <c r="F43" s="21"/>
      <c r="G43" s="81"/>
      <c r="H43" s="21"/>
      <c r="I43" s="21"/>
      <c r="J43" s="81"/>
      <c r="K43" s="21"/>
      <c r="L43" s="21"/>
      <c r="M43" s="81"/>
    </row>
  </sheetData>
  <mergeCells count="21">
    <mergeCell ref="A8:A10"/>
    <mergeCell ref="L14:L16"/>
    <mergeCell ref="B10:B15"/>
    <mergeCell ref="L11:L12"/>
    <mergeCell ref="F19:H19"/>
    <mergeCell ref="I19:K19"/>
    <mergeCell ref="L19:N19"/>
    <mergeCell ref="B2:E2"/>
    <mergeCell ref="B4:E4"/>
    <mergeCell ref="C19:E19"/>
    <mergeCell ref="H8:K8"/>
    <mergeCell ref="C8:F8"/>
    <mergeCell ref="C7:K7"/>
    <mergeCell ref="N1:P1"/>
    <mergeCell ref="N2:P2"/>
    <mergeCell ref="N3:O3"/>
    <mergeCell ref="O21:P21"/>
    <mergeCell ref="O14:P14"/>
    <mergeCell ref="O15:P15"/>
    <mergeCell ref="N5:P7"/>
    <mergeCell ref="N8:P12"/>
  </mergeCells>
  <phoneticPr fontId="11" type="noConversion"/>
  <printOptions horizontalCentered="1" verticalCentered="1"/>
  <pageMargins left="0" right="0" top="0" bottom="0" header="0" footer="0.95"/>
  <pageSetup scale="87" orientation="landscape" horizontalDpi="4294967292" verticalDpi="4294967292" r:id="rId1"/>
  <headerFooter alignWithMargins="0">
    <oddFooter>&amp;L&amp;"Geneva,Italic"&amp;8hera\cs\account\PB\&amp;F 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3"/>
  <sheetViews>
    <sheetView showGridLines="0" showZeros="0" tabSelected="1" workbookViewId="0">
      <selection activeCell="O14" sqref="O14:P14"/>
    </sheetView>
  </sheetViews>
  <sheetFormatPr defaultColWidth="11.44140625" defaultRowHeight="13.2"/>
  <cols>
    <col min="1" max="1" width="11.5546875" customWidth="1"/>
    <col min="2" max="2" width="5.109375" customWidth="1"/>
    <col min="3" max="3" width="12.88671875" customWidth="1"/>
    <col min="4" max="4" width="6.109375" style="65" customWidth="1"/>
    <col min="5" max="6" width="12.88671875" customWidth="1"/>
    <col min="7" max="7" width="5.44140625" style="65" customWidth="1"/>
    <col min="8" max="9" width="12.88671875" customWidth="1"/>
    <col min="10" max="10" width="5.6640625" style="65" customWidth="1"/>
    <col min="11" max="12" width="12.88671875" customWidth="1"/>
    <col min="13" max="13" width="5.88671875" style="65" customWidth="1"/>
    <col min="14" max="14" width="12.88671875" customWidth="1"/>
    <col min="15" max="15" width="14" customWidth="1"/>
    <col min="16" max="16" width="12.88671875" customWidth="1"/>
  </cols>
  <sheetData>
    <row r="1" spans="1:16" ht="15" customHeight="1">
      <c r="B1" s="107" t="s">
        <v>4</v>
      </c>
      <c r="C1" s="37"/>
      <c r="D1" s="37"/>
      <c r="E1" s="37"/>
      <c r="F1" s="108"/>
      <c r="G1" s="108"/>
      <c r="H1" s="109" t="s">
        <v>5</v>
      </c>
      <c r="I1" s="37"/>
      <c r="J1" s="37"/>
      <c r="K1" s="37"/>
      <c r="L1" s="37"/>
      <c r="M1" s="37"/>
      <c r="N1" s="256" t="s">
        <v>33</v>
      </c>
      <c r="O1" s="257"/>
      <c r="P1" s="257"/>
    </row>
    <row r="2" spans="1:16" ht="17.399999999999999">
      <c r="B2" s="261">
        <f>+d!B2</f>
        <v>0</v>
      </c>
      <c r="C2" s="262"/>
      <c r="D2" s="262"/>
      <c r="E2" s="262"/>
      <c r="F2" s="110"/>
      <c r="G2" s="110"/>
      <c r="H2" s="261">
        <f>+d!H2</f>
        <v>0</v>
      </c>
      <c r="I2" s="262"/>
      <c r="J2" s="262"/>
      <c r="K2" s="262"/>
      <c r="L2" s="37"/>
      <c r="M2" s="37"/>
      <c r="N2" s="293" t="s">
        <v>34</v>
      </c>
      <c r="O2" s="294"/>
      <c r="P2" s="294"/>
    </row>
    <row r="3" spans="1:16" ht="11.1" customHeight="1">
      <c r="B3" s="115" t="s">
        <v>6</v>
      </c>
      <c r="C3" s="114"/>
      <c r="D3" s="114"/>
      <c r="E3" s="116"/>
      <c r="F3" s="116"/>
      <c r="G3" s="116"/>
      <c r="H3" s="115" t="s">
        <v>7</v>
      </c>
      <c r="I3" s="37"/>
      <c r="J3" s="37"/>
      <c r="K3" s="114"/>
      <c r="L3" s="37"/>
      <c r="M3" s="37"/>
      <c r="N3" s="260" t="s">
        <v>8</v>
      </c>
      <c r="O3" s="260"/>
      <c r="P3" s="117" t="s">
        <v>35</v>
      </c>
    </row>
    <row r="4" spans="1:16" ht="18" thickBot="1">
      <c r="B4" s="261">
        <f>+d!B4</f>
        <v>0</v>
      </c>
      <c r="C4" s="262"/>
      <c r="D4" s="262"/>
      <c r="E4" s="262"/>
      <c r="F4" s="118"/>
      <c r="G4" s="118"/>
      <c r="H4" s="308">
        <f>+d!H4</f>
        <v>0</v>
      </c>
      <c r="I4" s="309"/>
      <c r="J4" s="309"/>
      <c r="K4" s="309"/>
      <c r="L4" s="37"/>
      <c r="M4" s="37"/>
      <c r="N4" s="122" t="s">
        <v>9</v>
      </c>
      <c r="O4" s="114"/>
      <c r="P4" s="114"/>
    </row>
    <row r="5" spans="1:16" s="5" customFormat="1" ht="12.75" customHeight="1">
      <c r="B5" s="123" t="s">
        <v>10</v>
      </c>
      <c r="C5" s="124"/>
      <c r="D5" s="124"/>
      <c r="E5" s="115"/>
      <c r="F5" s="123"/>
      <c r="G5" s="123"/>
      <c r="H5" s="123" t="s">
        <v>11</v>
      </c>
      <c r="I5" s="125"/>
      <c r="J5" s="125"/>
      <c r="K5" s="124"/>
      <c r="L5" s="125"/>
      <c r="M5" s="125"/>
      <c r="N5" s="299" t="s">
        <v>73</v>
      </c>
      <c r="O5" s="300"/>
      <c r="P5" s="301"/>
    </row>
    <row r="6" spans="1:16" ht="2.1" customHeight="1" thickBot="1">
      <c r="B6" s="114"/>
      <c r="C6" s="124"/>
      <c r="D6" s="124"/>
      <c r="E6" s="114"/>
      <c r="F6" s="124"/>
      <c r="G6" s="124"/>
      <c r="H6" s="114"/>
      <c r="I6" s="114"/>
      <c r="J6" s="114"/>
      <c r="K6" s="114"/>
      <c r="L6" s="37"/>
      <c r="M6" s="37"/>
      <c r="N6" s="302"/>
      <c r="O6" s="303"/>
      <c r="P6" s="304"/>
    </row>
    <row r="7" spans="1:16" ht="15.6">
      <c r="B7" s="37"/>
      <c r="C7" s="270" t="s">
        <v>38</v>
      </c>
      <c r="D7" s="271"/>
      <c r="E7" s="271"/>
      <c r="F7" s="271"/>
      <c r="G7" s="271"/>
      <c r="H7" s="271"/>
      <c r="I7" s="271"/>
      <c r="J7" s="271"/>
      <c r="K7" s="272"/>
      <c r="L7" s="126" t="s">
        <v>12</v>
      </c>
      <c r="M7" s="127"/>
      <c r="N7" s="305"/>
      <c r="O7" s="306"/>
      <c r="P7" s="307"/>
    </row>
    <row r="8" spans="1:16" ht="12.75" customHeight="1">
      <c r="A8" s="276" t="s">
        <v>41</v>
      </c>
      <c r="B8" s="114"/>
      <c r="C8" s="269" t="s">
        <v>31</v>
      </c>
      <c r="D8" s="267"/>
      <c r="E8" s="267"/>
      <c r="F8" s="267"/>
      <c r="G8" s="116"/>
      <c r="H8" s="267" t="s">
        <v>32</v>
      </c>
      <c r="I8" s="267"/>
      <c r="J8" s="267"/>
      <c r="K8" s="268"/>
      <c r="L8" s="114"/>
      <c r="M8" s="114"/>
      <c r="N8" s="289"/>
      <c r="O8" s="290"/>
      <c r="P8" s="291"/>
    </row>
    <row r="9" spans="1:16" ht="11.1" customHeight="1" thickBot="1">
      <c r="A9" s="276"/>
      <c r="B9" s="42"/>
      <c r="C9" s="56" t="s">
        <v>13</v>
      </c>
      <c r="D9" s="67"/>
      <c r="E9" s="57"/>
      <c r="F9" s="58" t="s">
        <v>14</v>
      </c>
      <c r="G9" s="83"/>
      <c r="H9" s="59" t="s">
        <v>13</v>
      </c>
      <c r="I9" s="57"/>
      <c r="J9" s="92"/>
      <c r="K9" s="60" t="s">
        <v>14</v>
      </c>
      <c r="L9" s="6"/>
      <c r="M9" s="66"/>
      <c r="N9" s="292"/>
      <c r="O9" s="290"/>
      <c r="P9" s="291"/>
    </row>
    <row r="10" spans="1:16" ht="11.1" customHeight="1">
      <c r="A10" s="277"/>
      <c r="B10" s="285" t="s">
        <v>68</v>
      </c>
      <c r="C10" s="202" t="s">
        <v>3</v>
      </c>
      <c r="D10" s="68"/>
      <c r="E10" s="61"/>
      <c r="F10" s="62" t="s">
        <v>3</v>
      </c>
      <c r="G10" s="84"/>
      <c r="H10" s="205" t="s">
        <v>3</v>
      </c>
      <c r="I10" s="63"/>
      <c r="J10" s="93"/>
      <c r="K10" s="62" t="s">
        <v>3</v>
      </c>
      <c r="L10" s="201" t="s">
        <v>13</v>
      </c>
      <c r="M10" s="97"/>
      <c r="N10" s="292"/>
      <c r="O10" s="290"/>
      <c r="P10" s="291"/>
    </row>
    <row r="11" spans="1:16" ht="12.9" customHeight="1">
      <c r="A11" s="35" t="s">
        <v>39</v>
      </c>
      <c r="B11" s="286"/>
      <c r="C11" s="203">
        <f>+fall!F11</f>
        <v>1</v>
      </c>
      <c r="D11" s="69"/>
      <c r="E11" s="22" t="s">
        <v>15</v>
      </c>
      <c r="F11" s="43">
        <f>SUM(F12:F16)/3</f>
        <v>0</v>
      </c>
      <c r="G11" s="82"/>
      <c r="H11" s="206">
        <f>+'c'!K11</f>
        <v>0</v>
      </c>
      <c r="I11" s="40" t="s">
        <v>15</v>
      </c>
      <c r="J11" s="94"/>
      <c r="K11" s="43">
        <f>SUM(K12:K16)/4</f>
        <v>0</v>
      </c>
      <c r="L11" s="287">
        <f>IF('c'!L14=0,'c'!L11,'c'!L14)</f>
        <v>81954</v>
      </c>
      <c r="M11" s="98"/>
      <c r="N11" s="292"/>
      <c r="O11" s="290"/>
      <c r="P11" s="291"/>
    </row>
    <row r="12" spans="1:16" ht="15">
      <c r="A12" s="34">
        <f>+d!A12</f>
        <v>9</v>
      </c>
      <c r="B12" s="286"/>
      <c r="C12" s="203">
        <f>+fall!F12</f>
        <v>0</v>
      </c>
      <c r="D12" s="69"/>
      <c r="E12" s="22"/>
      <c r="F12" s="43"/>
      <c r="G12" s="82"/>
      <c r="H12" s="206">
        <f>+'c'!K12</f>
        <v>0</v>
      </c>
      <c r="I12" s="40" t="s">
        <v>16</v>
      </c>
      <c r="J12" s="94"/>
      <c r="K12" s="43">
        <f>IF($A$12=12,(SUM(G26:G28)+SUM(D26:D28)+SUM(J26:J28)+SUM(M26:M28))/3,0)</f>
        <v>0</v>
      </c>
      <c r="L12" s="288"/>
      <c r="M12" s="98"/>
      <c r="N12" s="292"/>
      <c r="O12" s="290"/>
      <c r="P12" s="291"/>
    </row>
    <row r="13" spans="1:16" ht="15">
      <c r="A13" s="36" t="s">
        <v>42</v>
      </c>
      <c r="B13" s="286"/>
      <c r="C13" s="203">
        <f>+fall!F13</f>
        <v>1</v>
      </c>
      <c r="D13" s="69"/>
      <c r="E13" s="22" t="s">
        <v>17</v>
      </c>
      <c r="F13" s="43">
        <f>IF($A$12=9,(0.5*(D28+G28+J28+M28)+D29+G29+J29+M29+D30+G30+J30+M30+0.5*(D31+G31+J31+M31))/3,0)</f>
        <v>0</v>
      </c>
      <c r="G13" s="82"/>
      <c r="H13" s="206">
        <f>+'c'!K13</f>
        <v>0</v>
      </c>
      <c r="I13" s="40" t="s">
        <v>18</v>
      </c>
      <c r="J13" s="94"/>
      <c r="K13" s="43">
        <f>IF($A$12=12,(SUM(G29:G31)+SUM(D29:D31)+SUM(J29:J31)+SUM(M29:M31))/3,0)</f>
        <v>0</v>
      </c>
      <c r="L13" s="163" t="s">
        <v>14</v>
      </c>
      <c r="M13" s="99"/>
      <c r="N13" s="54" t="s">
        <v>19</v>
      </c>
      <c r="O13" s="226" t="s">
        <v>74</v>
      </c>
      <c r="P13" s="227"/>
    </row>
    <row r="14" spans="1:16" ht="15.6">
      <c r="A14">
        <v>7</v>
      </c>
      <c r="B14" s="286"/>
      <c r="C14" s="203">
        <f>+fall!F14</f>
        <v>1</v>
      </c>
      <c r="D14" s="69"/>
      <c r="E14" s="22" t="s">
        <v>20</v>
      </c>
      <c r="F14" s="43">
        <f>IF($A$12=9,((0.5*(D31+G31+J31+M31)+D33+G33+J33+M33+0.5*(D34+G34+J34+M34)+D32+G32+J32+M32)/3),0)</f>
        <v>0</v>
      </c>
      <c r="G14" s="82"/>
      <c r="H14" s="206">
        <f>+'c'!K14</f>
        <v>0</v>
      </c>
      <c r="I14" s="40" t="s">
        <v>21</v>
      </c>
      <c r="J14" s="94"/>
      <c r="K14" s="43">
        <f>IF($A$12=12,(SUM(G32:G34)+SUM(D32:D34)+SUM(J32:J34)+SUM(M32:M34))/3,0)</f>
        <v>0</v>
      </c>
      <c r="L14" s="278"/>
      <c r="M14" s="100"/>
      <c r="N14" s="54" t="s">
        <v>60</v>
      </c>
      <c r="O14" s="295" t="s">
        <v>76</v>
      </c>
      <c r="P14" s="296"/>
    </row>
    <row r="15" spans="1:16" ht="15.6">
      <c r="A15" t="s">
        <v>43</v>
      </c>
      <c r="B15" s="286"/>
      <c r="C15" s="203">
        <f>+fall!F15</f>
        <v>1</v>
      </c>
      <c r="D15" s="69"/>
      <c r="E15" s="22" t="s">
        <v>22</v>
      </c>
      <c r="F15" s="43">
        <f>IF($A$12=9,(0.5*(D34+G34+J34+M34)+D35+G35+J35+M35+D36+G36+J36+M36+0.5*(D37+G37+J37+M37))/3,0)</f>
        <v>0</v>
      </c>
      <c r="G15" s="82"/>
      <c r="H15" s="206">
        <f>+'c'!K15</f>
        <v>0</v>
      </c>
      <c r="I15" s="40" t="s">
        <v>23</v>
      </c>
      <c r="J15" s="94"/>
      <c r="K15" s="43">
        <f>IF($A$12=12,(SUM(G35:G37)+SUM(D35:D37)+SUM(J35:J37)+SUM(M35:M371))/3,0)</f>
        <v>0</v>
      </c>
      <c r="L15" s="279"/>
      <c r="M15" s="101"/>
      <c r="N15" s="53" t="s">
        <v>61</v>
      </c>
      <c r="O15" s="297">
        <f ca="1">TODAY()</f>
        <v>45325</v>
      </c>
      <c r="P15" s="298"/>
    </row>
    <row r="16" spans="1:16" ht="6" customHeight="1" thickBot="1">
      <c r="A16" s="41" t="s">
        <v>44</v>
      </c>
      <c r="C16" s="204">
        <f>+fall!F16</f>
        <v>0</v>
      </c>
      <c r="D16" s="70"/>
      <c r="E16" s="44"/>
      <c r="F16" s="46"/>
      <c r="G16" s="85"/>
      <c r="H16" s="207">
        <f>+fall!K16</f>
        <v>0</v>
      </c>
      <c r="I16" s="45"/>
      <c r="J16" s="95"/>
      <c r="K16" s="46"/>
      <c r="L16" s="280"/>
      <c r="M16" s="101"/>
      <c r="N16" s="50"/>
      <c r="O16" s="145"/>
      <c r="P16" s="146"/>
    </row>
    <row r="17" spans="1:36" ht="2.1" customHeight="1">
      <c r="B17" s="8"/>
      <c r="I17" s="2"/>
      <c r="J17" s="66"/>
      <c r="K17" s="2"/>
      <c r="O17" s="37"/>
      <c r="P17" s="114"/>
    </row>
    <row r="18" spans="1:36" ht="15">
      <c r="B18" s="10"/>
      <c r="E18" s="1" t="s">
        <v>24</v>
      </c>
      <c r="F18" s="7"/>
      <c r="G18" s="86"/>
      <c r="H18" s="4"/>
      <c r="I18" s="7"/>
      <c r="J18" s="86"/>
      <c r="K18" s="4"/>
      <c r="L18" s="11"/>
      <c r="M18" s="102"/>
      <c r="N18" s="2"/>
      <c r="O18" s="114"/>
      <c r="P18" s="37"/>
    </row>
    <row r="19" spans="1:36">
      <c r="A19" t="s">
        <v>0</v>
      </c>
      <c r="B19" s="12"/>
      <c r="C19" s="249">
        <f>+fall!C18</f>
        <v>0</v>
      </c>
      <c r="D19" s="250"/>
      <c r="E19" s="251"/>
      <c r="F19" s="249">
        <f>+fall!F18</f>
        <v>0</v>
      </c>
      <c r="G19" s="250"/>
      <c r="H19" s="251"/>
      <c r="I19" s="249">
        <f>+fall!I18</f>
        <v>0</v>
      </c>
      <c r="J19" s="250"/>
      <c r="K19" s="251"/>
      <c r="L19" s="249">
        <f>+fall!L18</f>
        <v>0</v>
      </c>
      <c r="M19" s="250"/>
      <c r="N19" s="251"/>
      <c r="O19" s="129"/>
      <c r="P19" s="130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</row>
    <row r="20" spans="1:36" ht="9.9" customHeight="1">
      <c r="A20" s="38" t="s">
        <v>0</v>
      </c>
      <c r="B20" s="13"/>
      <c r="C20" s="14" t="s">
        <v>25</v>
      </c>
      <c r="D20" s="71"/>
      <c r="E20" s="15"/>
      <c r="F20" s="14" t="s">
        <v>25</v>
      </c>
      <c r="G20" s="71"/>
      <c r="H20" s="15"/>
      <c r="I20" s="14" t="s">
        <v>25</v>
      </c>
      <c r="J20" s="71"/>
      <c r="K20" s="15"/>
      <c r="L20" s="14" t="s">
        <v>25</v>
      </c>
      <c r="M20" s="71"/>
      <c r="N20" s="15"/>
      <c r="O20" s="37"/>
      <c r="P20" s="143"/>
    </row>
    <row r="21" spans="1:36" ht="11.1" customHeight="1">
      <c r="A21" s="37" t="s">
        <v>0</v>
      </c>
      <c r="B21" s="13"/>
      <c r="C21" s="39">
        <f>+fall!C20</f>
        <v>0</v>
      </c>
      <c r="D21" s="72"/>
      <c r="E21" s="31">
        <f>+fall!E20</f>
        <v>0</v>
      </c>
      <c r="F21" s="39">
        <f>+fall!F20</f>
        <v>0</v>
      </c>
      <c r="G21" s="72"/>
      <c r="H21" s="31">
        <f>+fall!H20</f>
        <v>0</v>
      </c>
      <c r="I21" s="39">
        <f>+fall!I20</f>
        <v>0</v>
      </c>
      <c r="J21" s="72"/>
      <c r="K21" s="31">
        <f>+fall!K20</f>
        <v>0</v>
      </c>
      <c r="L21" s="39">
        <f>+fall!L20</f>
        <v>0</v>
      </c>
      <c r="M21" s="72"/>
      <c r="N21" s="31">
        <f>+fall!N20</f>
        <v>0</v>
      </c>
      <c r="O21" s="237" t="s">
        <v>62</v>
      </c>
      <c r="P21" s="238"/>
    </row>
    <row r="22" spans="1:36" ht="11.1" customHeight="1">
      <c r="A22" s="37" t="s">
        <v>0</v>
      </c>
      <c r="B22" s="16"/>
      <c r="C22" s="14" t="s">
        <v>26</v>
      </c>
      <c r="D22" s="71"/>
      <c r="E22" s="17" t="s">
        <v>27</v>
      </c>
      <c r="F22" s="14" t="s">
        <v>26</v>
      </c>
      <c r="G22" s="71"/>
      <c r="H22" s="17" t="s">
        <v>27</v>
      </c>
      <c r="I22" s="14" t="s">
        <v>26</v>
      </c>
      <c r="J22" s="71"/>
      <c r="K22" s="17" t="s">
        <v>27</v>
      </c>
      <c r="L22" s="14" t="s">
        <v>26</v>
      </c>
      <c r="M22" s="71"/>
      <c r="N22" s="17" t="s">
        <v>27</v>
      </c>
      <c r="O22" s="18"/>
      <c r="P22" s="19"/>
    </row>
    <row r="23" spans="1:36" ht="9.9" customHeight="1">
      <c r="A23" s="37" t="s">
        <v>0</v>
      </c>
      <c r="B23" s="20"/>
      <c r="C23" s="73" t="s">
        <v>1</v>
      </c>
      <c r="D23" s="73"/>
      <c r="E23" s="147" t="s">
        <v>2</v>
      </c>
      <c r="F23" s="197" t="s">
        <v>1</v>
      </c>
      <c r="G23" s="87"/>
      <c r="H23" s="218" t="s">
        <v>2</v>
      </c>
      <c r="I23" s="197" t="s">
        <v>1</v>
      </c>
      <c r="J23" s="73"/>
      <c r="K23" s="55" t="s">
        <v>2</v>
      </c>
      <c r="L23" s="73" t="s">
        <v>1</v>
      </c>
      <c r="M23" s="103"/>
      <c r="N23" s="55" t="s">
        <v>2</v>
      </c>
      <c r="O23" s="73" t="s">
        <v>1</v>
      </c>
      <c r="P23" s="55" t="s">
        <v>2</v>
      </c>
    </row>
    <row r="24" spans="1:36" ht="15">
      <c r="A24" s="37" t="s">
        <v>45</v>
      </c>
      <c r="B24" s="47" t="s">
        <v>46</v>
      </c>
      <c r="C24" s="74">
        <f>+'c'!E24</f>
        <v>0</v>
      </c>
      <c r="D24" s="74">
        <v>0</v>
      </c>
      <c r="E24" s="139">
        <f>IF($L$14&gt;0,$L$14*E$25,$L$11*E$25)</f>
        <v>0</v>
      </c>
      <c r="F24" s="196">
        <f>+'c'!H24</f>
        <v>0</v>
      </c>
      <c r="G24" s="88"/>
      <c r="H24" s="191">
        <f>IF($L$14&gt;0,$L$14*H$25,$L$11*H$25)</f>
        <v>0</v>
      </c>
      <c r="I24" s="74">
        <f>+'c'!K24</f>
        <v>0</v>
      </c>
      <c r="J24" s="74"/>
      <c r="K24" s="191">
        <f>IF($L$14&gt;0,$L$14*K$25,$L$11*K$25)</f>
        <v>0</v>
      </c>
      <c r="L24" s="74">
        <f>+fall!N23</f>
        <v>0</v>
      </c>
      <c r="M24" s="104"/>
      <c r="N24" s="32">
        <f>IF($L$14&gt;0,$L$14*N$25,$L$11*N$25)</f>
        <v>0</v>
      </c>
      <c r="O24" s="74">
        <f>+'c'!P24</f>
        <v>0</v>
      </c>
      <c r="P24" s="208">
        <f>SUM(N24+K24+H24+E24)</f>
        <v>0</v>
      </c>
    </row>
    <row r="25" spans="1:36" ht="15">
      <c r="A25" s="27" t="s">
        <v>40</v>
      </c>
      <c r="B25" s="48" t="s">
        <v>3</v>
      </c>
      <c r="C25" s="212">
        <f>+'c'!E25</f>
        <v>0</v>
      </c>
      <c r="D25" s="213">
        <v>0</v>
      </c>
      <c r="E25" s="140">
        <f>SUM(D26:D37)/$A$12</f>
        <v>0</v>
      </c>
      <c r="F25" s="217">
        <f>+'c'!H25</f>
        <v>0</v>
      </c>
      <c r="G25" s="214"/>
      <c r="H25" s="106">
        <f>SUM(G26:G37)/$A$12</f>
        <v>0</v>
      </c>
      <c r="I25" s="212">
        <f>+'c'!K25</f>
        <v>0</v>
      </c>
      <c r="J25" s="213"/>
      <c r="K25" s="106">
        <f>SUM(J26:J37)/$A$12</f>
        <v>0</v>
      </c>
      <c r="L25" s="213">
        <f>+fall!N24</f>
        <v>0</v>
      </c>
      <c r="M25" s="216"/>
      <c r="N25" s="106">
        <f>SUM(M26:M37)/$A$12</f>
        <v>0</v>
      </c>
      <c r="O25" s="212">
        <f>+'c'!P25</f>
        <v>0</v>
      </c>
      <c r="P25" s="220">
        <f>SUM(N25+K25+H25+E25)</f>
        <v>0</v>
      </c>
    </row>
    <row r="26" spans="1:36" ht="15">
      <c r="A26">
        <v>1</v>
      </c>
      <c r="B26" s="47" t="s">
        <v>47</v>
      </c>
      <c r="C26" s="195">
        <f>IF($A26&lt;'c'!$A$14,'c'!C26+'c'!E26,IF('c'!$L$14&gt;0,'c'!$L$14*'c'!D26/'c'!$A$12,'c'!$L$11*'c'!D26/'c'!$A$12))</f>
        <v>0</v>
      </c>
      <c r="D26" s="148"/>
      <c r="E26" s="170">
        <f t="shared" ref="E26:E37" si="0">IF($A26&gt;=$A$14,IF($L$14&gt;0,IF($L$14*D26/$A$12=C26,0,($L$14*D26/$A$12)),IF($L$11*D26/$A$12=C26,0,($L$11*D26/$A$12))),IF(AND(D26=0,C26=0),0,IF($L$14&gt;0,(($L$14*D26/$A$12)-C26),(($L$11*D26/$A$12)-C26))))</f>
        <v>0</v>
      </c>
      <c r="F26" s="195">
        <f>IF($A26&lt;'c'!$A$14,'c'!F26+'c'!H26,IF('c'!$L$14&gt;0,'c'!$L$14*'c'!G26/'c'!$A$12,'c'!$L$11*'c'!G26/'c'!$A$12))</f>
        <v>0</v>
      </c>
      <c r="G26" s="136"/>
      <c r="H26" s="170">
        <f t="shared" ref="H26:H37" si="1">IF($A26&gt;=$A$14,IF($L$14&gt;0,IF($L$14*G26/$A$12=F26,0,($L$14*G26/$A$12)),IF($L$11*G26/$A$12=F26,0,($L$11*G26/$A$12))),IF(AND(G26=0,F26=0),0,IF($L$14&gt;0,(($L$14*G26/$A$12)-F26),(($L$11*G26/$A$12)-F26))))</f>
        <v>0</v>
      </c>
      <c r="I26" s="195">
        <f>IF($A26&lt;'c'!$A$14,'c'!I26+'c'!K26,IF('c'!$L$14&gt;0,'c'!$L$14*'c'!J26/'c'!$A$12,'c'!$L$11*'c'!J26/'c'!$A$12))</f>
        <v>0</v>
      </c>
      <c r="J26" s="148"/>
      <c r="K26" s="170">
        <f t="shared" ref="K26:K37" si="2">IF($A26&gt;=$A$14,IF($L$14&gt;0,IF($L$14*J26/$A$12=I26,0,($L$14*J26/$A$12)),IF($L$11*J26/$A$12=I26,0,($L$11*J26/$A$12))),IF(AND(J26=0,I26=0),0,IF($L$14&gt;0,(($L$14*J26/$A$12)-I26),(($L$11*J26/$A$12)-I26))))</f>
        <v>0</v>
      </c>
      <c r="L26" s="195">
        <f>IF($A26&lt;'c'!$A$14,'c'!L26+'c'!N26,IF('c'!$L$14&gt;0,'c'!$L$14*'c'!M26/'c'!$A$12,'c'!$L$11*'c'!M26/'c'!$A$12))</f>
        <v>0</v>
      </c>
      <c r="M26" s="149">
        <v>0</v>
      </c>
      <c r="N26" s="167">
        <f t="shared" ref="N26:N37" si="3">IF($A26&gt;=$A$14,IF($L$14&gt;0,IF($L$14*M26/$A$12=L26,0,($L$14*M26/$A$12)),IF($L$11*M26/$A$12=L26,0,($L$11*M26/$A$12))),IF(AND(M26=0,L26=0),0,IF($L$14&gt;0,(($L$14*M26/$A$12)-L26),(($L$11*M26/$A$12)-L26))))</f>
        <v>0</v>
      </c>
      <c r="O26" s="200">
        <f>+'c'!P26</f>
        <v>0</v>
      </c>
      <c r="P26" s="224">
        <f t="shared" ref="P26:P37" si="4">IF($A26&gt;=$A$14,C26+E26+H26+K26+N26,C26+E26+F26+H26+I26+K26+L26+N26)</f>
        <v>0</v>
      </c>
    </row>
    <row r="27" spans="1:36" ht="15">
      <c r="A27">
        <v>2</v>
      </c>
      <c r="B27" s="47" t="s">
        <v>48</v>
      </c>
      <c r="C27" s="196">
        <f>IF($A27&lt;'c'!$A$14,'c'!C27+'c'!E27,IF('c'!$L$14&gt;0,'c'!$L$14*'c'!D27/'c'!$A$12,'c'!$L$11*'c'!D27/'c'!$A$12))</f>
        <v>0</v>
      </c>
      <c r="D27" s="150"/>
      <c r="E27" s="171">
        <f t="shared" si="0"/>
        <v>0</v>
      </c>
      <c r="F27" s="196">
        <f>IF($A27&lt;'c'!$A$14,'c'!F27+'c'!H27,IF('c'!$L$14&gt;0,'c'!$L$14*'c'!G27/'c'!$A$12,'c'!$L$11*'c'!G27/'c'!$A$12))</f>
        <v>0</v>
      </c>
      <c r="G27" s="137"/>
      <c r="H27" s="171">
        <f t="shared" si="1"/>
        <v>0</v>
      </c>
      <c r="I27" s="196">
        <f>IF($A27&lt;'c'!$A$14,'c'!I27+'c'!K27,IF('c'!$L$14&gt;0,'c'!$L$14*'c'!J27/'c'!$A$12,'c'!$L$11*'c'!J27/'c'!$A$12))</f>
        <v>0</v>
      </c>
      <c r="J27" s="150"/>
      <c r="K27" s="171">
        <f t="shared" si="2"/>
        <v>0</v>
      </c>
      <c r="L27" s="196">
        <f>IF($A27&lt;'c'!$A$14,'c'!L27+'c'!N27,IF('c'!$L$14&gt;0,'c'!$L$14*'c'!M27/'c'!$A$12,'c'!$L$11*'c'!M27/'c'!$A$12))</f>
        <v>0</v>
      </c>
      <c r="M27" s="151"/>
      <c r="N27" s="168">
        <f t="shared" si="3"/>
        <v>0</v>
      </c>
      <c r="O27" s="199">
        <f>+'c'!P27</f>
        <v>0</v>
      </c>
      <c r="P27" s="225">
        <f t="shared" si="4"/>
        <v>0</v>
      </c>
    </row>
    <row r="28" spans="1:36" ht="15">
      <c r="A28">
        <v>3</v>
      </c>
      <c r="B28" s="47" t="s">
        <v>49</v>
      </c>
      <c r="C28" s="196">
        <f>IF($A28&lt;'c'!$A$14,'c'!C28+'c'!E28,IF('c'!$L$14&gt;0,'c'!$L$14*'c'!D28/'c'!$A$12,'c'!$L$11*'c'!D28/'c'!$A$12))</f>
        <v>0</v>
      </c>
      <c r="D28" s="150"/>
      <c r="E28" s="171">
        <f t="shared" si="0"/>
        <v>0</v>
      </c>
      <c r="F28" s="196">
        <f>IF($A28&lt;'c'!$A$14,'c'!F28+'c'!H28,IF('c'!$L$14&gt;0,'c'!$L$14*'c'!G28/'c'!$A$12,'c'!$L$11*'c'!G28/'c'!$A$12))</f>
        <v>0</v>
      </c>
      <c r="G28" s="137"/>
      <c r="H28" s="171">
        <f t="shared" si="1"/>
        <v>0</v>
      </c>
      <c r="I28" s="196">
        <f>IF($A28&lt;'c'!$A$14,'c'!I28+'c'!K28,IF('c'!$L$14&gt;0,'c'!$L$14*'c'!J28/'c'!$A$12,'c'!$L$11*'c'!J28/'c'!$A$12))</f>
        <v>0</v>
      </c>
      <c r="J28" s="152"/>
      <c r="K28" s="171">
        <f t="shared" si="2"/>
        <v>0</v>
      </c>
      <c r="L28" s="196">
        <f>IF($A28&lt;'c'!$A$14,'c'!L28+'c'!N28,IF('c'!$L$14&gt;0,'c'!$L$14*'c'!M28/'c'!$A$12,'c'!$L$11*'c'!M28/'c'!$A$12))</f>
        <v>0</v>
      </c>
      <c r="M28" s="153"/>
      <c r="N28" s="168">
        <f t="shared" si="3"/>
        <v>0</v>
      </c>
      <c r="O28" s="199">
        <f>+'c'!P28</f>
        <v>0</v>
      </c>
      <c r="P28" s="225">
        <f t="shared" si="4"/>
        <v>0</v>
      </c>
    </row>
    <row r="29" spans="1:36" ht="15">
      <c r="A29">
        <v>4</v>
      </c>
      <c r="B29" s="47" t="s">
        <v>50</v>
      </c>
      <c r="C29" s="196">
        <f>IF($A29&lt;'c'!$A$14,'c'!C29+'c'!E29,IF('c'!$L$14&gt;0,'c'!$L$14*'c'!D29/'c'!$A$12,'c'!$L$11*'c'!D29/'c'!$A$12))</f>
        <v>0</v>
      </c>
      <c r="D29" s="150"/>
      <c r="E29" s="171">
        <f t="shared" si="0"/>
        <v>0</v>
      </c>
      <c r="F29" s="196">
        <f>IF($A29&lt;'c'!$A$14,'c'!F29+'c'!H29,IF('c'!$L$14&gt;0,'c'!$L$14*'c'!G29/'c'!$A$12,'c'!$L$11*'c'!G29/'c'!$A$12))</f>
        <v>0</v>
      </c>
      <c r="G29" s="137"/>
      <c r="H29" s="171">
        <f t="shared" si="1"/>
        <v>0</v>
      </c>
      <c r="I29" s="196">
        <f>IF($A29&lt;'c'!$A$14,'c'!I29+'c'!K29,IF('c'!$L$14&gt;0,'c'!$L$14*'c'!J29/'c'!$A$12,'c'!$L$11*'c'!J29/'c'!$A$12))</f>
        <v>0</v>
      </c>
      <c r="J29" s="152"/>
      <c r="K29" s="171">
        <f t="shared" si="2"/>
        <v>0</v>
      </c>
      <c r="L29" s="196">
        <f>IF($A29&lt;'c'!$A$14,'c'!L29+'c'!N29,IF('c'!$L$14&gt;0,'c'!$L$14*'c'!M29/'c'!$A$12,'c'!$L$11*'c'!M29/'c'!$A$12))</f>
        <v>0</v>
      </c>
      <c r="M29" s="153">
        <v>0</v>
      </c>
      <c r="N29" s="168">
        <f t="shared" si="3"/>
        <v>0</v>
      </c>
      <c r="O29" s="199">
        <f>+'c'!P29</f>
        <v>0</v>
      </c>
      <c r="P29" s="225">
        <f t="shared" si="4"/>
        <v>0</v>
      </c>
    </row>
    <row r="30" spans="1:36" ht="15">
      <c r="A30">
        <v>5</v>
      </c>
      <c r="B30" s="47" t="s">
        <v>51</v>
      </c>
      <c r="C30" s="196">
        <f>IF($A30&lt;'c'!$A$14,'c'!C30+'c'!E30,IF('c'!$L$14&gt;0,'c'!$L$14*'c'!D30/'c'!$A$12,'c'!$L$11*'c'!D30/'c'!$A$12))</f>
        <v>0</v>
      </c>
      <c r="D30" s="150"/>
      <c r="E30" s="171">
        <f t="shared" si="0"/>
        <v>0</v>
      </c>
      <c r="F30" s="196">
        <f>IF($A30&lt;'c'!$A$14,'c'!F30+'c'!H30,IF('c'!$L$14&gt;0,'c'!$L$14*'c'!G30/'c'!$A$12,'c'!$L$11*'c'!G30/'c'!$A$12))</f>
        <v>0</v>
      </c>
      <c r="G30" s="137"/>
      <c r="H30" s="171">
        <f t="shared" si="1"/>
        <v>0</v>
      </c>
      <c r="I30" s="196">
        <f>IF($A30&lt;'c'!$A$14,'c'!I30+'c'!K30,IF('c'!$L$14&gt;0,'c'!$L$14*'c'!J30/'c'!$A$12,'c'!$L$11*'c'!J30/'c'!$A$12))</f>
        <v>0</v>
      </c>
      <c r="J30" s="152"/>
      <c r="K30" s="171">
        <f t="shared" si="2"/>
        <v>0</v>
      </c>
      <c r="L30" s="196">
        <f>IF($A30&lt;'c'!$A$14,'c'!L30+'c'!N30,IF('c'!$L$14&gt;0,'c'!$L$14*'c'!M30/'c'!$A$12,'c'!$L$11*'c'!M30/'c'!$A$12))</f>
        <v>0</v>
      </c>
      <c r="M30" s="153">
        <v>0</v>
      </c>
      <c r="N30" s="168">
        <f t="shared" si="3"/>
        <v>0</v>
      </c>
      <c r="O30" s="199">
        <f>+'c'!P30</f>
        <v>0</v>
      </c>
      <c r="P30" s="225">
        <f t="shared" si="4"/>
        <v>0</v>
      </c>
    </row>
    <row r="31" spans="1:36" ht="15">
      <c r="A31">
        <v>6</v>
      </c>
      <c r="B31" s="47" t="s">
        <v>52</v>
      </c>
      <c r="C31" s="196">
        <f>IF($A31&lt;'c'!$A$14,'c'!C31+'c'!E31,IF('c'!$L$14&gt;0,'c'!$L$14*'c'!D31/'c'!$A$12,'c'!$L$11*'c'!D31/'c'!$A$12))</f>
        <v>0</v>
      </c>
      <c r="D31" s="150"/>
      <c r="E31" s="171">
        <f t="shared" si="0"/>
        <v>0</v>
      </c>
      <c r="F31" s="196">
        <f>IF($A31&lt;'c'!$A$14,'c'!F31+'c'!H31,IF('c'!$L$14&gt;0,'c'!$L$14*'c'!G31/'c'!$A$12,'c'!$L$11*'c'!G31/'c'!$A$12))</f>
        <v>0</v>
      </c>
      <c r="G31" s="137"/>
      <c r="H31" s="171">
        <f t="shared" si="1"/>
        <v>0</v>
      </c>
      <c r="I31" s="196">
        <f>IF($A31&lt;'c'!$A$14,'c'!I31+'c'!K31,IF('c'!$L$14&gt;0,'c'!$L$14*'c'!J31/'c'!$A$12,'c'!$L$11*'c'!J31/'c'!$A$12))</f>
        <v>0</v>
      </c>
      <c r="J31" s="152"/>
      <c r="K31" s="171">
        <f t="shared" si="2"/>
        <v>0</v>
      </c>
      <c r="L31" s="196">
        <f>IF($A31&lt;'c'!$A$14,'c'!L31+'c'!N31,IF('c'!$L$14&gt;0,'c'!$L$14*'c'!M31/'c'!$A$12,'c'!$L$11*'c'!M31/'c'!$A$12))</f>
        <v>0</v>
      </c>
      <c r="M31" s="153">
        <v>0</v>
      </c>
      <c r="N31" s="168">
        <f t="shared" si="3"/>
        <v>0</v>
      </c>
      <c r="O31" s="199">
        <f>+'c'!P31</f>
        <v>0</v>
      </c>
      <c r="P31" s="225">
        <f t="shared" si="4"/>
        <v>0</v>
      </c>
    </row>
    <row r="32" spans="1:36" ht="15">
      <c r="A32">
        <v>7</v>
      </c>
      <c r="B32" s="47" t="s">
        <v>53</v>
      </c>
      <c r="C32" s="196">
        <f>IF($A32&lt;'c'!$A$14,'c'!C32+'c'!E32,IF('c'!$L$14&gt;0,'c'!$L$14*'c'!D32/'c'!$A$12,'c'!$L$11*'c'!D32/'c'!$A$12))</f>
        <v>0</v>
      </c>
      <c r="D32" s="150"/>
      <c r="E32" s="171">
        <f t="shared" si="0"/>
        <v>0</v>
      </c>
      <c r="F32" s="196">
        <f>IF($A32&lt;'c'!$A$14,'c'!F32+'c'!H32,IF('c'!$L$14&gt;0,'c'!$L$14*'c'!G32/'c'!$A$12,'c'!$L$11*'c'!G32/'c'!$A$12))</f>
        <v>0</v>
      </c>
      <c r="G32" s="137"/>
      <c r="H32" s="171">
        <f t="shared" si="1"/>
        <v>0</v>
      </c>
      <c r="I32" s="196">
        <f>IF($A32&lt;'c'!$A$14,'c'!I32+'c'!K32,IF('c'!$L$14&gt;0,'c'!$L$14*'c'!J32/'c'!$A$12,'c'!$L$11*'c'!J32/'c'!$A$12))</f>
        <v>0</v>
      </c>
      <c r="J32" s="152"/>
      <c r="K32" s="171">
        <f t="shared" si="2"/>
        <v>0</v>
      </c>
      <c r="L32" s="196">
        <f>IF($A32&lt;'c'!$A$14,'c'!L32+'c'!N32,IF('c'!$L$14&gt;0,'c'!$L$14*'c'!M32/'c'!$A$12,'c'!$L$11*'c'!M32/'c'!$A$12))</f>
        <v>0</v>
      </c>
      <c r="M32" s="153">
        <v>0</v>
      </c>
      <c r="N32" s="168">
        <f t="shared" si="3"/>
        <v>0</v>
      </c>
      <c r="O32" s="199">
        <f>+'c'!P32</f>
        <v>6829.5</v>
      </c>
      <c r="P32" s="225">
        <f t="shared" si="4"/>
        <v>0</v>
      </c>
    </row>
    <row r="33" spans="1:16" ht="15">
      <c r="A33">
        <v>8</v>
      </c>
      <c r="B33" s="47" t="s">
        <v>54</v>
      </c>
      <c r="C33" s="196">
        <f>IF($A33&lt;'c'!$A$14,'c'!C33+'c'!E33,IF('c'!$L$14&gt;0,'c'!$L$14*'c'!D33/'c'!$A$12,'c'!$L$11*'c'!D33/'c'!$A$12))</f>
        <v>0</v>
      </c>
      <c r="D33" s="150"/>
      <c r="E33" s="171">
        <f t="shared" si="0"/>
        <v>0</v>
      </c>
      <c r="F33" s="196">
        <f>IF($A33&lt;'c'!$A$14,'c'!F33+'c'!H33,IF('c'!$L$14&gt;0,'c'!$L$14*'c'!G33/'c'!$A$12,'c'!$L$11*'c'!G33/'c'!$A$12))</f>
        <v>0</v>
      </c>
      <c r="G33" s="137"/>
      <c r="H33" s="171">
        <f t="shared" si="1"/>
        <v>0</v>
      </c>
      <c r="I33" s="196">
        <f>IF($A33&lt;'c'!$A$14,'c'!I33+'c'!K33,IF('c'!$L$14&gt;0,'c'!$L$14*'c'!J33/'c'!$A$12,'c'!$L$11*'c'!J33/'c'!$A$12))</f>
        <v>0</v>
      </c>
      <c r="J33" s="152"/>
      <c r="K33" s="171">
        <f t="shared" si="2"/>
        <v>0</v>
      </c>
      <c r="L33" s="196">
        <f>IF($A33&lt;'c'!$A$14,'c'!L33+'c'!N33,IF('c'!$L$14&gt;0,'c'!$L$14*'c'!M33/'c'!$A$12,'c'!$L$11*'c'!M33/'c'!$A$12))</f>
        <v>0</v>
      </c>
      <c r="M33" s="153">
        <v>0</v>
      </c>
      <c r="N33" s="168">
        <f t="shared" si="3"/>
        <v>0</v>
      </c>
      <c r="O33" s="199">
        <f>+'c'!P33</f>
        <v>6829.5</v>
      </c>
      <c r="P33" s="225">
        <f t="shared" si="4"/>
        <v>0</v>
      </c>
    </row>
    <row r="34" spans="1:16" ht="15">
      <c r="A34">
        <v>9</v>
      </c>
      <c r="B34" s="47" t="s">
        <v>55</v>
      </c>
      <c r="C34" s="196">
        <f>IF($A34&lt;'c'!$A$14,'c'!C34+'c'!E34,IF('c'!$L$14&gt;0,'c'!$L$14*'c'!D34/'c'!$A$12,'c'!$L$11*'c'!D34/'c'!$A$12))</f>
        <v>0</v>
      </c>
      <c r="D34" s="150"/>
      <c r="E34" s="171">
        <f t="shared" si="0"/>
        <v>0</v>
      </c>
      <c r="F34" s="196">
        <f>IF($A34&lt;'c'!$A$14,'c'!F34+'c'!H34,IF('c'!$L$14&gt;0,'c'!$L$14*'c'!G34/'c'!$A$12,'c'!$L$11*'c'!G34/'c'!$A$12))</f>
        <v>0</v>
      </c>
      <c r="G34" s="137"/>
      <c r="H34" s="171">
        <f t="shared" si="1"/>
        <v>0</v>
      </c>
      <c r="I34" s="196">
        <f>IF($A34&lt;'c'!$A$14,'c'!I34+'c'!K34,IF('c'!$L$14&gt;0,'c'!$L$14*'c'!J34/'c'!$A$12,'c'!$L$11*'c'!J34/'c'!$A$12))</f>
        <v>0</v>
      </c>
      <c r="J34" s="152"/>
      <c r="K34" s="171">
        <f t="shared" si="2"/>
        <v>0</v>
      </c>
      <c r="L34" s="196">
        <f>IF($A34&lt;'c'!$A$14,'c'!L34+'c'!N34,IF('c'!$L$14&gt;0,'c'!$L$14*'c'!M34/'c'!$A$12,'c'!$L$11*'c'!M34/'c'!$A$12))</f>
        <v>0</v>
      </c>
      <c r="M34" s="153">
        <v>0</v>
      </c>
      <c r="N34" s="168">
        <f t="shared" si="3"/>
        <v>0</v>
      </c>
      <c r="O34" s="199">
        <f>+'c'!P34</f>
        <v>6829.5</v>
      </c>
      <c r="P34" s="225">
        <f t="shared" si="4"/>
        <v>0</v>
      </c>
    </row>
    <row r="35" spans="1:16" ht="15">
      <c r="A35">
        <v>10</v>
      </c>
      <c r="B35" s="47" t="s">
        <v>56</v>
      </c>
      <c r="C35" s="196">
        <f>IF($A35&lt;'c'!$A$14,'c'!C35+'c'!E35,IF('c'!$L$14&gt;0,'c'!$L$14*'c'!D35/'c'!$A$12,'c'!$L$11*'c'!D35/'c'!$A$12))</f>
        <v>0</v>
      </c>
      <c r="D35" s="150"/>
      <c r="E35" s="171">
        <f t="shared" si="0"/>
        <v>0</v>
      </c>
      <c r="F35" s="196">
        <f>IF($A35&lt;'c'!$A$14,'c'!F35+'c'!H35,IF('c'!$L$14&gt;0,'c'!$L$14*'c'!G35/'c'!$A$12,'c'!$L$11*'c'!G35/'c'!$A$12))</f>
        <v>0</v>
      </c>
      <c r="G35" s="137"/>
      <c r="H35" s="171">
        <f t="shared" si="1"/>
        <v>0</v>
      </c>
      <c r="I35" s="196">
        <f>IF($A35&lt;'c'!$A$14,'c'!I35+'c'!K35,IF('c'!$L$14&gt;0,'c'!$L$14*'c'!J35/'c'!$A$12,'c'!$L$11*'c'!J35/'c'!$A$12))</f>
        <v>0</v>
      </c>
      <c r="J35" s="152"/>
      <c r="K35" s="171">
        <f t="shared" si="2"/>
        <v>0</v>
      </c>
      <c r="L35" s="196">
        <f>IF($A35&lt;'c'!$A$14,'c'!L35+'c'!N35,IF('c'!$L$14&gt;0,'c'!$L$14*'c'!M35/'c'!$A$12,'c'!$L$11*'c'!M35/'c'!$A$12))</f>
        <v>0</v>
      </c>
      <c r="M35" s="153">
        <v>0</v>
      </c>
      <c r="N35" s="168">
        <f t="shared" si="3"/>
        <v>0</v>
      </c>
      <c r="O35" s="199">
        <f>+'c'!P35</f>
        <v>6829.5</v>
      </c>
      <c r="P35" s="225">
        <f t="shared" si="4"/>
        <v>0</v>
      </c>
    </row>
    <row r="36" spans="1:16" ht="15" customHeight="1">
      <c r="A36">
        <v>11</v>
      </c>
      <c r="B36" s="47" t="s">
        <v>57</v>
      </c>
      <c r="C36" s="196">
        <f>IF($A36&lt;'c'!$A$14,'c'!C36+'c'!E36,IF('c'!$L$14&gt;0,'c'!$L$14*'c'!D36/'c'!$A$12,'c'!$L$11*'c'!D36/'c'!$A$12))</f>
        <v>0</v>
      </c>
      <c r="D36" s="150"/>
      <c r="E36" s="171">
        <f t="shared" si="0"/>
        <v>0</v>
      </c>
      <c r="F36" s="196">
        <f>IF($A36&lt;'c'!$A$14,'c'!F36+'c'!H36,IF('c'!$L$14&gt;0,'c'!$L$14*'c'!G36/'c'!$A$12,'c'!$L$11*'c'!G36/'c'!$A$12))</f>
        <v>0</v>
      </c>
      <c r="G36" s="137"/>
      <c r="H36" s="171">
        <f t="shared" si="1"/>
        <v>0</v>
      </c>
      <c r="I36" s="196">
        <f>IF($A36&lt;'c'!$A$14,'c'!I36+'c'!K36,IF('c'!$L$14&gt;0,'c'!$L$14*'c'!J36/'c'!$A$12,'c'!$L$11*'c'!J36/'c'!$A$12))</f>
        <v>0</v>
      </c>
      <c r="J36" s="152"/>
      <c r="K36" s="171">
        <f t="shared" si="2"/>
        <v>0</v>
      </c>
      <c r="L36" s="196">
        <f>IF($A36&lt;'c'!$A$14,'c'!L36+'c'!N36,IF('c'!$L$14&gt;0,'c'!$L$14*'c'!M36/'c'!$A$12,'c'!$L$11*'c'!M36/'c'!$A$12))</f>
        <v>0</v>
      </c>
      <c r="M36" s="153">
        <v>0</v>
      </c>
      <c r="N36" s="168">
        <f t="shared" si="3"/>
        <v>0</v>
      </c>
      <c r="O36" s="199">
        <f>+'c'!P36</f>
        <v>6829.5</v>
      </c>
      <c r="P36" s="225">
        <f t="shared" si="4"/>
        <v>0</v>
      </c>
    </row>
    <row r="37" spans="1:16" ht="15">
      <c r="A37">
        <v>12</v>
      </c>
      <c r="B37" s="47" t="s">
        <v>58</v>
      </c>
      <c r="C37" s="198">
        <f>IF($A37&lt;'c'!$A$14,'c'!C37+'c'!E37,IF('c'!$L$14&gt;0,'c'!$L$14*'c'!D37/'c'!$A$12,'c'!$L$11*'c'!D37/'c'!$A$12))</f>
        <v>0</v>
      </c>
      <c r="D37" s="154"/>
      <c r="E37" s="172">
        <f t="shared" si="0"/>
        <v>0</v>
      </c>
      <c r="F37" s="198">
        <f>IF($A37&lt;'c'!$A$14,'c'!F37+'c'!H37,IF('c'!$L$14&gt;0,'c'!$L$14*'c'!G37/'c'!$A$12,'c'!$L$11*'c'!G37/'c'!$A$12))</f>
        <v>0</v>
      </c>
      <c r="G37" s="138"/>
      <c r="H37" s="172">
        <f t="shared" si="1"/>
        <v>0</v>
      </c>
      <c r="I37" s="198">
        <f>IF($A37&lt;'c'!$A$14,'c'!I37+'c'!K37,IF('c'!$L$14&gt;0,'c'!$L$14*'c'!J37/'c'!$A$12,'c'!$L$11*'c'!J37/'c'!$A$12))</f>
        <v>0</v>
      </c>
      <c r="J37" s="155"/>
      <c r="K37" s="172">
        <f t="shared" si="2"/>
        <v>0</v>
      </c>
      <c r="L37" s="198">
        <f>IF($A37&lt;'c'!$A$14,'c'!L37+'c'!N37,IF('c'!$L$14&gt;0,'c'!$L$14*'c'!M37/'c'!$A$12,'c'!$L$11*'c'!M37/'c'!$A$12))</f>
        <v>0</v>
      </c>
      <c r="M37" s="156">
        <v>0</v>
      </c>
      <c r="N37" s="169">
        <f t="shared" si="3"/>
        <v>0</v>
      </c>
      <c r="O37" s="199">
        <f>+'c'!P37</f>
        <v>3414.75</v>
      </c>
      <c r="P37" s="222">
        <f t="shared" si="4"/>
        <v>0</v>
      </c>
    </row>
    <row r="38" spans="1:16" ht="12.9" customHeight="1">
      <c r="B38" s="49" t="s">
        <v>59</v>
      </c>
      <c r="C38" s="158">
        <f>SUM(C26:C37)</f>
        <v>0</v>
      </c>
      <c r="D38" s="76"/>
      <c r="E38" s="158">
        <f>SUM(E26:E37)</f>
        <v>0</v>
      </c>
      <c r="F38" s="158">
        <f>SUM(F26:F37)</f>
        <v>0</v>
      </c>
      <c r="G38" s="89"/>
      <c r="H38" s="159">
        <f>SUM(H26:H37)</f>
        <v>0</v>
      </c>
      <c r="I38" s="158">
        <f>SUM(I26:I37)</f>
        <v>0</v>
      </c>
      <c r="J38" s="76"/>
      <c r="K38" s="158">
        <f>SUM(K26:K37)</f>
        <v>0</v>
      </c>
      <c r="L38" s="158">
        <f>SUM(L26:L37)</f>
        <v>0</v>
      </c>
      <c r="M38" s="76"/>
      <c r="N38" s="158">
        <f>SUM(N26:N37)</f>
        <v>0</v>
      </c>
      <c r="O38" s="157">
        <f>SUM(O26:O37)</f>
        <v>37562.25</v>
      </c>
      <c r="P38" s="221">
        <f>SUM(P26:P37)</f>
        <v>0</v>
      </c>
    </row>
    <row r="39" spans="1:16" ht="30" customHeight="1">
      <c r="B39" s="30"/>
      <c r="C39" s="9"/>
      <c r="D39" s="77"/>
      <c r="E39" s="9"/>
      <c r="F39" s="9"/>
      <c r="G39" s="77"/>
      <c r="H39" s="9"/>
      <c r="I39" s="9"/>
      <c r="J39" s="77"/>
      <c r="K39" s="9"/>
      <c r="L39" s="9"/>
      <c r="M39" s="77"/>
      <c r="N39" s="9"/>
      <c r="O39" s="9"/>
      <c r="P39" s="3"/>
    </row>
    <row r="40" spans="1:16">
      <c r="B40" s="23" t="s">
        <v>28</v>
      </c>
      <c r="C40" s="24"/>
      <c r="D40" s="78"/>
      <c r="E40" s="25" t="s">
        <v>29</v>
      </c>
      <c r="F40" s="26" t="s">
        <v>30</v>
      </c>
      <c r="G40" s="90"/>
      <c r="H40" s="26"/>
      <c r="I40" s="25" t="s">
        <v>29</v>
      </c>
      <c r="J40" s="96"/>
      <c r="K40" s="27" t="s">
        <v>36</v>
      </c>
      <c r="L40" s="27"/>
      <c r="M40" s="105"/>
      <c r="N40" s="28" t="s">
        <v>29</v>
      </c>
      <c r="O40" s="28" t="s">
        <v>37</v>
      </c>
      <c r="P40" s="29" t="s">
        <v>29</v>
      </c>
    </row>
    <row r="41" spans="1:16" ht="12" customHeight="1">
      <c r="B41" s="64"/>
      <c r="C41" s="64"/>
      <c r="D41" s="79"/>
      <c r="E41" s="64"/>
      <c r="F41" s="64"/>
      <c r="G41" s="91"/>
      <c r="H41" s="64"/>
      <c r="I41" s="64"/>
      <c r="J41" s="79"/>
      <c r="K41" s="64"/>
      <c r="L41" s="64"/>
      <c r="M41" s="91"/>
      <c r="N41" s="64"/>
      <c r="O41" s="64"/>
      <c r="P41" s="64"/>
    </row>
    <row r="42" spans="1:16">
      <c r="B42" s="27" t="s">
        <v>63</v>
      </c>
      <c r="C42" s="23"/>
      <c r="D42" s="80"/>
      <c r="E42" s="26" t="s">
        <v>64</v>
      </c>
      <c r="F42" s="26"/>
      <c r="G42" s="90"/>
      <c r="H42" s="26" t="s">
        <v>65</v>
      </c>
      <c r="I42" s="26"/>
      <c r="J42" s="90"/>
      <c r="K42" s="26" t="s">
        <v>66</v>
      </c>
      <c r="L42" s="26"/>
      <c r="M42" s="90"/>
      <c r="N42" s="27" t="s">
        <v>69</v>
      </c>
      <c r="O42" s="26"/>
      <c r="P42" s="27" t="s">
        <v>67</v>
      </c>
    </row>
    <row r="43" spans="1:16">
      <c r="C43" s="21"/>
      <c r="D43" s="81"/>
      <c r="E43" s="21"/>
      <c r="F43" s="21"/>
      <c r="G43" s="81"/>
      <c r="H43" s="21"/>
      <c r="I43" s="21"/>
      <c r="J43" s="81"/>
      <c r="K43" s="21"/>
      <c r="L43" s="21"/>
      <c r="M43" s="81"/>
    </row>
  </sheetData>
  <mergeCells count="23">
    <mergeCell ref="A8:A10"/>
    <mergeCell ref="L14:L16"/>
    <mergeCell ref="B10:B15"/>
    <mergeCell ref="L11:L12"/>
    <mergeCell ref="O21:P21"/>
    <mergeCell ref="O14:P14"/>
    <mergeCell ref="O15:P15"/>
    <mergeCell ref="F19:H19"/>
    <mergeCell ref="I19:K19"/>
    <mergeCell ref="L19:N19"/>
    <mergeCell ref="N5:P7"/>
    <mergeCell ref="C7:K7"/>
    <mergeCell ref="C8:F8"/>
    <mergeCell ref="H8:K8"/>
    <mergeCell ref="N8:P12"/>
    <mergeCell ref="C19:E19"/>
    <mergeCell ref="H2:K2"/>
    <mergeCell ref="H4:K4"/>
    <mergeCell ref="N1:P1"/>
    <mergeCell ref="B2:E2"/>
    <mergeCell ref="N2:P2"/>
    <mergeCell ref="N3:O3"/>
    <mergeCell ref="B4:E4"/>
  </mergeCells>
  <phoneticPr fontId="11" type="noConversion"/>
  <printOptions horizontalCentered="1" verticalCentered="1"/>
  <pageMargins left="0" right="0" top="0" bottom="0" header="0" footer="0.95"/>
  <pageSetup scale="97" orientation="landscape" horizontalDpi="4294967292" verticalDpi="4294967292" r:id="rId1"/>
  <headerFooter alignWithMargins="0">
    <oddFooter>&amp;L&amp;"Geneva,Italic"&amp;8hera\cs\account\PB\&amp;F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fall</vt:lpstr>
      <vt:lpstr>c</vt:lpstr>
      <vt:lpstr>d</vt:lpstr>
      <vt:lpstr>d (2)</vt:lpstr>
      <vt:lpstr>'c'!Print_Area</vt:lpstr>
      <vt:lpstr>d!Print_Area</vt:lpstr>
      <vt:lpstr>'d (2)'!Print_Area</vt:lpstr>
      <vt:lpstr>fall!Print_Area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Alvarez</dc:creator>
  <cp:lastModifiedBy>Aniket Gupta</cp:lastModifiedBy>
  <cp:lastPrinted>1998-10-05T16:14:43Z</cp:lastPrinted>
  <dcterms:created xsi:type="dcterms:W3CDTF">1997-06-12T17:24:54Z</dcterms:created>
  <dcterms:modified xsi:type="dcterms:W3CDTF">2024-02-03T22:16:26Z</dcterms:modified>
</cp:coreProperties>
</file>