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grades\original\"/>
    </mc:Choice>
  </mc:AlternateContent>
  <xr:revisionPtr revIDLastSave="0" documentId="8_{E2901C9B-9147-4EED-B7B6-5398BEBDDABF}" xr6:coauthVersionLast="47" xr6:coauthVersionMax="47" xr10:uidLastSave="{00000000-0000-0000-0000-000000000000}"/>
  <bookViews>
    <workbookView xWindow="3348" yWindow="3348" windowWidth="17280" windowHeight="8880" tabRatio="222" firstSheet="1" activeTab="1"/>
  </bookViews>
  <sheets>
    <sheet name="Gradebook" sheetId="1" r:id="rId1"/>
    <sheet name="Statistics" sheetId="2" r:id="rId2"/>
  </sheets>
  <definedNames>
    <definedName name="Gradebook">Statistics!$D$11</definedName>
    <definedName name="GradeTable">Gradebook!$F$2:$Q$4</definedName>
    <definedName name="_xlnm.Print_Titles" localSheetId="0">Gradebook!$B:$B,Gradebook!$11:$11</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43" i="1" l="1"/>
  <c r="E6" i="1"/>
  <c r="I9" i="1"/>
  <c r="I10" i="1"/>
  <c r="E12" i="1"/>
  <c r="F12" i="1"/>
  <c r="E13" i="1"/>
  <c r="F13" i="1" s="1"/>
  <c r="E14" i="1"/>
  <c r="F14" i="1"/>
  <c r="G14" i="1" s="1"/>
  <c r="E15" i="1"/>
  <c r="F15" i="1"/>
  <c r="E16" i="1"/>
  <c r="F16" i="1"/>
  <c r="H16" i="1" s="1"/>
  <c r="E17" i="1"/>
  <c r="F17" i="1" s="1"/>
  <c r="E18" i="1"/>
  <c r="F18" i="1"/>
  <c r="E19" i="1"/>
  <c r="F19" i="1"/>
  <c r="H19" i="1" s="1"/>
  <c r="E20" i="1"/>
  <c r="F20" i="1"/>
  <c r="E21" i="1"/>
  <c r="F21" i="1" s="1"/>
  <c r="E22" i="1"/>
  <c r="F22" i="1"/>
  <c r="G22" i="1" s="1"/>
  <c r="E23" i="1"/>
  <c r="F23" i="1"/>
  <c r="E24" i="1"/>
  <c r="F24" i="1"/>
  <c r="H24" i="1" s="1"/>
  <c r="E25" i="1"/>
  <c r="F25" i="1" s="1"/>
  <c r="E26" i="1"/>
  <c r="F26" i="1"/>
  <c r="H26" i="1" s="1"/>
  <c r="E27" i="1"/>
  <c r="F27" i="1"/>
  <c r="H27" i="1" s="1"/>
  <c r="E28" i="1"/>
  <c r="F28" i="1"/>
  <c r="E29" i="1"/>
  <c r="F29" i="1" s="1"/>
  <c r="E30" i="1"/>
  <c r="F30" i="1"/>
  <c r="G30" i="1" s="1"/>
  <c r="E31" i="1"/>
  <c r="F31" i="1"/>
  <c r="E32" i="1"/>
  <c r="F32" i="1"/>
  <c r="H32" i="1" s="1"/>
  <c r="E33" i="1"/>
  <c r="F33" i="1" s="1"/>
  <c r="E34" i="1"/>
  <c r="F34" i="1"/>
  <c r="H34" i="1" s="1"/>
  <c r="E35" i="1"/>
  <c r="F35" i="1"/>
  <c r="H35" i="1" s="1"/>
  <c r="E36" i="1"/>
  <c r="F36" i="1"/>
  <c r="E37" i="1"/>
  <c r="F37" i="1" s="1"/>
  <c r="E38" i="1"/>
  <c r="F38" i="1"/>
  <c r="G38" i="1" s="1"/>
  <c r="E39" i="1"/>
  <c r="F39" i="1"/>
  <c r="E40" i="1"/>
  <c r="F40" i="1"/>
  <c r="H40" i="1" s="1"/>
  <c r="E41" i="1"/>
  <c r="F41" i="1" s="1"/>
  <c r="F42" i="1"/>
  <c r="G42" i="1"/>
  <c r="H42" i="1"/>
  <c r="I43" i="1"/>
  <c r="J43" i="1"/>
  <c r="K43" i="1"/>
  <c r="L43" i="1"/>
  <c r="M43" i="1"/>
  <c r="N43" i="1"/>
  <c r="O43" i="1"/>
  <c r="P43" i="1"/>
  <c r="Q43" i="1"/>
  <c r="R43" i="1"/>
  <c r="S43" i="1"/>
  <c r="T43" i="1"/>
  <c r="U43" i="1"/>
  <c r="V43" i="1"/>
  <c r="W43" i="1"/>
  <c r="X43" i="1"/>
  <c r="Y43" i="1"/>
  <c r="Z43" i="1"/>
  <c r="AA43" i="1"/>
  <c r="AD43" i="1"/>
  <c r="AE43" i="1"/>
  <c r="AF43" i="1"/>
  <c r="I44" i="1"/>
  <c r="J44" i="1"/>
  <c r="K44" i="1"/>
  <c r="L44" i="1"/>
  <c r="M44" i="1"/>
  <c r="N44" i="1"/>
  <c r="O44" i="1"/>
  <c r="P44" i="1"/>
  <c r="Q44" i="1"/>
  <c r="R44" i="1"/>
  <c r="S44" i="1"/>
  <c r="T44" i="1"/>
  <c r="U44" i="1"/>
  <c r="V44" i="1"/>
  <c r="W44" i="1"/>
  <c r="X44" i="1"/>
  <c r="Y44" i="1"/>
  <c r="Z44" i="1"/>
  <c r="AA44" i="1"/>
  <c r="AC44" i="1"/>
  <c r="AD44" i="1"/>
  <c r="AE44" i="1"/>
  <c r="AF44" i="1"/>
  <c r="I45" i="1"/>
  <c r="J45" i="1"/>
  <c r="K45" i="1"/>
  <c r="L45" i="1"/>
  <c r="M45" i="1"/>
  <c r="N45" i="1"/>
  <c r="O45" i="1"/>
  <c r="P45" i="1"/>
  <c r="Q45" i="1"/>
  <c r="R45" i="1"/>
  <c r="S45" i="1"/>
  <c r="T45" i="1"/>
  <c r="U45" i="1"/>
  <c r="V45" i="1"/>
  <c r="W45" i="1"/>
  <c r="X45" i="1"/>
  <c r="Y45" i="1"/>
  <c r="Z45" i="1"/>
  <c r="AA45" i="1"/>
  <c r="AC45" i="1"/>
  <c r="AD45" i="1"/>
  <c r="AE45" i="1"/>
  <c r="AF45" i="1"/>
  <c r="G39" i="1"/>
  <c r="H39" i="1"/>
  <c r="G35" i="1"/>
  <c r="G31" i="1"/>
  <c r="H31" i="1"/>
  <c r="G27" i="1"/>
  <c r="G23" i="1"/>
  <c r="H23" i="1"/>
  <c r="G19" i="1"/>
  <c r="G15" i="1"/>
  <c r="H15" i="1"/>
  <c r="G40" i="1"/>
  <c r="H38" i="1"/>
  <c r="G36" i="1"/>
  <c r="H36" i="1"/>
  <c r="G34" i="1"/>
  <c r="G32" i="1"/>
  <c r="H30" i="1"/>
  <c r="G28" i="1"/>
  <c r="H28" i="1"/>
  <c r="G26" i="1"/>
  <c r="G24" i="1"/>
  <c r="H22" i="1"/>
  <c r="G20" i="1"/>
  <c r="H20" i="1"/>
  <c r="G18" i="1"/>
  <c r="H18" i="1"/>
  <c r="G16" i="1"/>
  <c r="H14" i="1"/>
  <c r="G12" i="1"/>
  <c r="H12" i="1"/>
  <c r="G13" i="1" l="1"/>
  <c r="F43" i="1"/>
  <c r="H13" i="1"/>
  <c r="F44" i="1"/>
  <c r="G44" i="1" s="1"/>
  <c r="F45" i="1"/>
  <c r="G45" i="1" s="1"/>
  <c r="H25" i="1"/>
  <c r="G25" i="1"/>
  <c r="H41" i="1"/>
  <c r="G41" i="1"/>
  <c r="G21" i="1"/>
  <c r="H21" i="1"/>
  <c r="C3" i="2"/>
  <c r="G29" i="1"/>
  <c r="H29" i="1"/>
  <c r="H44" i="1" s="1"/>
  <c r="H33" i="1"/>
  <c r="G33" i="1"/>
  <c r="H17" i="1"/>
  <c r="G17" i="1"/>
  <c r="G37" i="1"/>
  <c r="H37" i="1"/>
  <c r="C5" i="2"/>
  <c r="G43" i="1" l="1"/>
  <c r="D11" i="2"/>
  <c r="H45" i="1"/>
  <c r="H43" i="1"/>
  <c r="C6" i="2"/>
  <c r="C4" i="2"/>
  <c r="C7" i="2"/>
  <c r="C10" i="2" l="1"/>
  <c r="D8" i="2" l="1"/>
  <c r="D9" i="2"/>
  <c r="D3" i="2"/>
  <c r="D5" i="2"/>
  <c r="D4" i="2"/>
  <c r="D7" i="2"/>
  <c r="D6" i="2"/>
  <c r="D10" i="2" l="1"/>
</calcChain>
</file>

<file path=xl/comments1.xml><?xml version="1.0" encoding="utf-8"?>
<comments xmlns="http://schemas.openxmlformats.org/spreadsheetml/2006/main">
  <authors>
    <author>R. B. Schultz</author>
    <author>Dr. R. B. Schultz</author>
    <author>Microsoft</author>
    <author>An-Chian Kao</author>
  </authors>
  <commentList>
    <comment ref="E6" authorId="0" shapeId="0">
      <text>
        <r>
          <rPr>
            <b/>
            <sz val="10"/>
            <color indexed="81"/>
            <rFont val="Tahoma"/>
          </rPr>
          <t xml:space="preserve">This is the TOTAL points possible in the course so far.
</t>
        </r>
      </text>
    </comment>
    <comment ref="U6" authorId="1" shapeId="0">
      <text>
        <r>
          <rPr>
            <b/>
            <sz val="10"/>
            <color indexed="51"/>
            <rFont val="Tahoma"/>
            <family val="2"/>
          </rPr>
          <t>Group names and titles of presentations (5 pts.)</t>
        </r>
        <r>
          <rPr>
            <sz val="8"/>
            <color indexed="81"/>
            <rFont val="Tahoma"/>
          </rPr>
          <t xml:space="preserve">
</t>
        </r>
      </text>
    </comment>
    <comment ref="E11" authorId="0" shapeId="0">
      <text>
        <r>
          <rPr>
            <b/>
            <sz val="10"/>
            <color indexed="81"/>
            <rFont val="Tahoma"/>
          </rPr>
          <t>Total Points earned by student</t>
        </r>
        <r>
          <rPr>
            <sz val="10"/>
            <color indexed="81"/>
            <rFont val="Tahoma"/>
          </rPr>
          <t xml:space="preserve">
</t>
        </r>
      </text>
    </comment>
    <comment ref="F11" authorId="2" shapeId="0">
      <text>
        <r>
          <rPr>
            <sz val="8"/>
            <color indexed="81"/>
            <rFont val="Arial"/>
            <family val="2"/>
          </rPr>
          <t xml:space="preserve">Average = Total Points Earned divided by Total Possible Points
</t>
        </r>
      </text>
    </comment>
    <comment ref="G11" authorId="3" shapeId="0">
      <text>
        <r>
          <rPr>
            <sz val="8"/>
            <color indexed="81"/>
            <rFont val="Arial"/>
            <family val="2"/>
          </rPr>
          <t>Note that the GradeTable referred to in the formula in this column is the table of grades found at the top of this sheet.</t>
        </r>
      </text>
    </comment>
    <comment ref="H11" authorId="0" shapeId="0">
      <text>
        <r>
          <rPr>
            <b/>
            <sz val="10"/>
            <color indexed="81"/>
            <rFont val="Tahoma"/>
            <family val="2"/>
          </rPr>
          <t>Based on a 4.0 scale</t>
        </r>
      </text>
    </comment>
    <comment ref="B42" authorId="0" shapeId="0">
      <text>
        <r>
          <rPr>
            <b/>
            <sz val="10"/>
            <color indexed="81"/>
            <rFont val="Tahoma"/>
          </rPr>
          <t xml:space="preserve">Look in this section for class averages
</t>
        </r>
      </text>
    </comment>
  </commentList>
</comments>
</file>

<file path=xl/sharedStrings.xml><?xml version="1.0" encoding="utf-8"?>
<sst xmlns="http://schemas.openxmlformats.org/spreadsheetml/2006/main" count="155" uniqueCount="90">
  <si>
    <t>GRADE &amp; GPA TABLE</t>
  </si>
  <si>
    <t>F</t>
  </si>
  <si>
    <t>D</t>
  </si>
  <si>
    <t>C</t>
  </si>
  <si>
    <t>B</t>
  </si>
  <si>
    <t>A</t>
  </si>
  <si>
    <t xml:space="preserve"> CLASS SUMMARY</t>
  </si>
  <si>
    <t xml:space="preserve"> Average</t>
  </si>
  <si>
    <t xml:space="preserve"> Highest Score</t>
  </si>
  <si>
    <t xml:space="preserve"> Lowest Score</t>
  </si>
  <si>
    <t>Average</t>
  </si>
  <si>
    <t>Ltr Grade</t>
  </si>
  <si>
    <t>GPA</t>
  </si>
  <si>
    <t>Total possible points:</t>
  </si>
  <si>
    <t>Possible Points</t>
  </si>
  <si>
    <t>Assignment or Test Name</t>
  </si>
  <si>
    <t>Elmhurst College</t>
  </si>
  <si>
    <t>SSN</t>
  </si>
  <si>
    <t xml:space="preserve">          Dr. R. B. Schultz</t>
  </si>
  <si>
    <t>Total number of assignments, quizzes and tests:</t>
  </si>
  <si>
    <t>Total possible points</t>
  </si>
  <si>
    <t>Total Points</t>
  </si>
  <si>
    <t xml:space="preserve">STUDENT NAME </t>
  </si>
  <si>
    <t>Lab Fee</t>
  </si>
  <si>
    <t>Breakdown of Grades:</t>
  </si>
  <si>
    <t>Grade</t>
  </si>
  <si>
    <t>Percentage</t>
  </si>
  <si>
    <t># Students</t>
  </si>
  <si>
    <t>Percentage of Students with this Grade</t>
  </si>
  <si>
    <t>89.5%-100.0%</t>
  </si>
  <si>
    <t>79.5%-89.4%</t>
  </si>
  <si>
    <t>69.5%-79.4%</t>
  </si>
  <si>
    <t>59.5%-69.4%</t>
  </si>
  <si>
    <t>&lt;59.4%</t>
  </si>
  <si>
    <t>Total:</t>
  </si>
  <si>
    <t>Click on "Statistics" tab to see Breakdown of Current Grades</t>
  </si>
  <si>
    <t>Overall class average in course:</t>
  </si>
  <si>
    <t>Incomplete</t>
  </si>
  <si>
    <t xml:space="preserve">         GEO 101: Weather and Climate</t>
  </si>
  <si>
    <t xml:space="preserve">         Section 51</t>
  </si>
  <si>
    <t>Audit</t>
  </si>
  <si>
    <t>COURSE GRADES</t>
  </si>
  <si>
    <t xml:space="preserve">         Spring 2004</t>
  </si>
  <si>
    <t>PD</t>
  </si>
  <si>
    <t>5961</t>
  </si>
  <si>
    <t>1275</t>
  </si>
  <si>
    <t>8523</t>
  </si>
  <si>
    <t>4232</t>
  </si>
  <si>
    <t>8846</t>
  </si>
  <si>
    <t>0074</t>
  </si>
  <si>
    <t>8086</t>
  </si>
  <si>
    <t>4603</t>
  </si>
  <si>
    <t>4612</t>
  </si>
  <si>
    <t>8007</t>
  </si>
  <si>
    <t>9165</t>
  </si>
  <si>
    <t>6104</t>
  </si>
  <si>
    <t>1121</t>
  </si>
  <si>
    <t>4193</t>
  </si>
  <si>
    <t>1438</t>
  </si>
  <si>
    <t>8281</t>
  </si>
  <si>
    <t>7383</t>
  </si>
  <si>
    <t>7586</t>
  </si>
  <si>
    <t>9009</t>
  </si>
  <si>
    <t>8957</t>
  </si>
  <si>
    <t>9482</t>
  </si>
  <si>
    <t>5984</t>
  </si>
  <si>
    <t>6311</t>
  </si>
  <si>
    <t>5334</t>
  </si>
  <si>
    <t>2808</t>
  </si>
  <si>
    <t>5644</t>
  </si>
  <si>
    <t>2976</t>
  </si>
  <si>
    <t xml:space="preserve">Lat/Long </t>
  </si>
  <si>
    <t>W</t>
  </si>
  <si>
    <t>Isopleth</t>
  </si>
  <si>
    <t>W=waived assignment</t>
  </si>
  <si>
    <t>Lapse Rate</t>
  </si>
  <si>
    <t>UTC Lab</t>
  </si>
  <si>
    <t>Exam I</t>
  </si>
  <si>
    <t>Surf. Ob.</t>
  </si>
  <si>
    <t>Wea. Symb.</t>
  </si>
  <si>
    <t>X-Credit</t>
  </si>
  <si>
    <t>Air Press.</t>
  </si>
  <si>
    <t>Exam II</t>
  </si>
  <si>
    <t>1064</t>
  </si>
  <si>
    <t>Air Mass</t>
  </si>
  <si>
    <t>Mid-Lat.</t>
  </si>
  <si>
    <t>Mid. Lat.</t>
  </si>
  <si>
    <t>Prec. Frt.</t>
  </si>
  <si>
    <t>Pre. Frt.</t>
  </si>
  <si>
    <t>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</si>
</sst>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2" formatCode="0.0%"/>
  </numFmts>
  <fonts count="41" x14ac:knownFonts="1">
    <font>
      <sz val="9"/>
      <name val="Arial"/>
      <family val="2"/>
    </font>
    <font>
      <b/>
      <sz val="8"/>
      <color indexed="8"/>
      <name val="Times New Roman"/>
    </font>
    <font>
      <sz val="9"/>
      <name val="Arial"/>
    </font>
    <font>
      <sz val="18"/>
      <name val="Times New Roman"/>
      <family val="1"/>
    </font>
    <font>
      <sz val="8"/>
      <color indexed="81"/>
      <name val="Arial"/>
      <family val="2"/>
    </font>
    <font>
      <sz val="8"/>
      <color indexed="10"/>
      <name val="Arial"/>
      <family val="2"/>
    </font>
    <font>
      <sz val="8"/>
      <name val="Arial"/>
      <family val="2"/>
    </font>
    <font>
      <sz val="8"/>
      <color indexed="16"/>
      <name val="Arial"/>
      <family val="2"/>
    </font>
    <font>
      <sz val="8"/>
      <name val="Arial"/>
    </font>
    <font>
      <sz val="8"/>
      <color indexed="8"/>
      <name val="Times New Roman"/>
    </font>
    <font>
      <sz val="8"/>
      <color indexed="8"/>
      <name val="MS Sans Serif"/>
    </font>
    <font>
      <sz val="9"/>
      <name val="Arial"/>
      <family val="2"/>
    </font>
    <font>
      <sz val="9"/>
      <color indexed="8"/>
      <name val="Arial"/>
      <family val="2"/>
    </font>
    <font>
      <sz val="9"/>
      <color indexed="8"/>
      <name val="Arial"/>
    </font>
    <font>
      <b/>
      <sz val="8"/>
      <name val="Times New Roman"/>
      <family val="1"/>
    </font>
    <font>
      <b/>
      <sz val="9"/>
      <color indexed="10"/>
      <name val="Arial"/>
      <family val="2"/>
    </font>
    <font>
      <sz val="10"/>
      <name val="Comic Sans MS"/>
      <family val="4"/>
    </font>
    <font>
      <sz val="10"/>
      <color indexed="81"/>
      <name val="Tahoma"/>
    </font>
    <font>
      <b/>
      <sz val="10"/>
      <color indexed="81"/>
      <name val="Tahoma"/>
    </font>
    <font>
      <b/>
      <u/>
      <sz val="9"/>
      <color indexed="10"/>
      <name val="Times New Roman"/>
    </font>
    <font>
      <b/>
      <sz val="10"/>
      <color indexed="81"/>
      <name val="Tahoma"/>
      <family val="2"/>
    </font>
    <font>
      <sz val="16"/>
      <name val="Arial"/>
      <family val="2"/>
    </font>
    <font>
      <b/>
      <sz val="9"/>
      <name val="Arial"/>
      <family val="2"/>
    </font>
    <font>
      <b/>
      <u/>
      <sz val="9"/>
      <name val="Arial"/>
      <family val="2"/>
    </font>
    <font>
      <sz val="9"/>
      <color indexed="10"/>
      <name val="Arial"/>
      <family val="2"/>
    </font>
    <font>
      <b/>
      <sz val="18"/>
      <color indexed="10"/>
      <name val="Comic Sans MS"/>
      <family val="4"/>
    </font>
    <font>
      <b/>
      <sz val="12"/>
      <color indexed="18"/>
      <name val="Arial"/>
      <family val="2"/>
    </font>
    <font>
      <b/>
      <sz val="8"/>
      <color indexed="8"/>
      <name val="Times New Roman"/>
      <family val="1"/>
    </font>
    <font>
      <b/>
      <sz val="10"/>
      <color indexed="8"/>
      <name val="Verdana"/>
      <family val="2"/>
    </font>
    <font>
      <sz val="10"/>
      <name val="Arial"/>
      <family val="2"/>
    </font>
    <font>
      <b/>
      <sz val="10"/>
      <name val="Times New Roman"/>
      <family val="1"/>
    </font>
    <font>
      <sz val="9"/>
      <name val="Times New Roman"/>
      <family val="1"/>
    </font>
    <font>
      <sz val="9"/>
      <color indexed="8"/>
      <name val="Times New Roman"/>
      <family val="1"/>
    </font>
    <font>
      <sz val="10"/>
      <name val="Times New Roman"/>
      <family val="1"/>
    </font>
    <font>
      <sz val="10"/>
      <color indexed="16"/>
      <name val="Arial"/>
      <family val="2"/>
    </font>
    <font>
      <sz val="11"/>
      <name val="Arial"/>
      <family val="2"/>
    </font>
    <font>
      <b/>
      <sz val="10"/>
      <color indexed="10"/>
      <name val="Arial"/>
      <family val="2"/>
    </font>
    <font>
      <sz val="10"/>
      <color indexed="8"/>
      <name val="Arial"/>
      <family val="2"/>
    </font>
    <font>
      <sz val="10"/>
      <color indexed="8"/>
      <name val="Times New Roman"/>
      <family val="1"/>
    </font>
    <font>
      <sz val="8"/>
      <color indexed="81"/>
      <name val="Tahoma"/>
    </font>
    <font>
      <b/>
      <sz val="10"/>
      <color indexed="51"/>
      <name val="Tahoma"/>
      <family val="2"/>
    </font>
  </fonts>
  <fills count="9">
    <fill>
      <patternFill patternType="none"/>
    </fill>
    <fill>
      <patternFill patternType="gray125"/>
    </fill>
    <fill>
      <patternFill patternType="solid">
        <fgColor indexed="9"/>
        <bgColor indexed="64"/>
      </patternFill>
    </fill>
    <fill>
      <patternFill patternType="solid">
        <fgColor indexed="65"/>
        <bgColor indexed="17"/>
      </patternFill>
    </fill>
    <fill>
      <patternFill patternType="solid">
        <fgColor indexed="65"/>
        <bgColor indexed="64"/>
      </patternFill>
    </fill>
    <fill>
      <patternFill patternType="solid">
        <fgColor indexed="22"/>
        <bgColor indexed="64"/>
      </patternFill>
    </fill>
    <fill>
      <patternFill patternType="solid">
        <fgColor indexed="31"/>
        <bgColor indexed="64"/>
      </patternFill>
    </fill>
    <fill>
      <patternFill patternType="solid">
        <fgColor indexed="13"/>
        <bgColor indexed="64"/>
      </patternFill>
    </fill>
    <fill>
      <patternFill patternType="darkGray">
        <fgColor indexed="22"/>
        <bgColor indexed="9"/>
      </patternFill>
    </fill>
  </fills>
  <borders count="27">
    <border>
      <left/>
      <right/>
      <top/>
      <bottom/>
      <diagonal/>
    </border>
    <border>
      <left/>
      <right style="thin">
        <color indexed="63"/>
      </right>
      <top/>
      <bottom/>
      <diagonal/>
    </border>
    <border>
      <left/>
      <right style="thin">
        <color indexed="63"/>
      </right>
      <top/>
      <bottom style="thin">
        <color indexed="63"/>
      </bottom>
      <diagonal/>
    </border>
    <border>
      <left/>
      <right style="thin">
        <color indexed="64"/>
      </right>
      <top style="thin">
        <color indexed="64"/>
      </top>
      <bottom style="thin">
        <color indexed="64"/>
      </bottom>
      <diagonal/>
    </border>
    <border>
      <left style="thin">
        <color indexed="63"/>
      </left>
      <right style="thin">
        <color indexed="63"/>
      </right>
      <top/>
      <bottom/>
      <diagonal/>
    </border>
    <border>
      <left/>
      <right/>
      <top style="thin">
        <color indexed="64"/>
      </top>
      <bottom style="thin">
        <color indexed="64"/>
      </bottom>
      <diagonal/>
    </border>
    <border>
      <left/>
      <right/>
      <top/>
      <bottom style="thin">
        <color indexed="63"/>
      </bottom>
      <diagonal/>
    </border>
    <border>
      <left style="thin">
        <color indexed="63"/>
      </left>
      <right style="thin">
        <color indexed="63"/>
      </right>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3"/>
      </right>
      <top style="thin">
        <color indexed="64"/>
      </top>
      <bottom/>
      <diagonal/>
    </border>
    <border>
      <left style="thin">
        <color indexed="64"/>
      </left>
      <right style="thin">
        <color indexed="63"/>
      </right>
      <top/>
      <bottom/>
      <diagonal/>
    </border>
    <border>
      <left style="medium">
        <color indexed="64"/>
      </left>
      <right/>
      <top style="medium">
        <color indexed="64"/>
      </top>
      <bottom/>
      <diagonal/>
    </border>
    <border>
      <left style="medium">
        <color indexed="64"/>
      </left>
      <right/>
      <top/>
      <bottom/>
      <diagonal/>
    </border>
    <border>
      <left/>
      <right style="medium">
        <color indexed="9"/>
      </right>
      <top style="medium">
        <color indexed="9"/>
      </top>
      <bottom style="medium">
        <color indexed="9"/>
      </bottom>
      <diagonal/>
    </border>
    <border>
      <left style="thick">
        <color indexed="10"/>
      </left>
      <right style="thick">
        <color indexed="10"/>
      </right>
      <top style="thick">
        <color indexed="10"/>
      </top>
      <bottom style="thick">
        <color indexed="10"/>
      </bottom>
      <diagonal/>
    </border>
    <border>
      <left/>
      <right style="thin">
        <color indexed="64"/>
      </right>
      <top/>
      <bottom style="thin">
        <color indexed="64"/>
      </bottom>
      <diagonal/>
    </border>
    <border>
      <left/>
      <right style="medium">
        <color indexed="9"/>
      </right>
      <top/>
      <bottom/>
      <diagonal/>
    </border>
    <border>
      <left style="medium">
        <color indexed="9"/>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3"/>
      </left>
      <right/>
      <top/>
      <bottom/>
      <diagonal/>
    </border>
    <border>
      <left style="thin">
        <color indexed="63"/>
      </left>
      <right/>
      <top/>
      <bottom style="thin">
        <color indexed="63"/>
      </bottom>
      <diagonal/>
    </border>
  </borders>
  <cellStyleXfs count="1">
    <xf numFmtId="0" fontId="0" fillId="0" borderId="0"/>
  </cellStyleXfs>
  <cellXfs count="114">
    <xf numFmtId="0" fontId="0" fillId="0" borderId="0" xfId="0"/>
    <xf numFmtId="0" fontId="0" fillId="2" borderId="0" xfId="0" applyNumberFormat="1" applyFont="1" applyFill="1" applyBorder="1" applyAlignment="1"/>
    <xf numFmtId="0" fontId="0" fillId="2" borderId="0" xfId="0" applyFill="1" applyBorder="1"/>
    <xf numFmtId="0" fontId="5" fillId="2" borderId="0" xfId="0" quotePrefix="1" applyNumberFormat="1" applyFont="1" applyFill="1" applyBorder="1" applyAlignment="1"/>
    <xf numFmtId="0" fontId="3" fillId="2" borderId="0" xfId="0" applyNumberFormat="1" applyFont="1" applyFill="1" applyBorder="1" applyAlignment="1">
      <alignment wrapText="1"/>
    </xf>
    <xf numFmtId="0" fontId="2" fillId="3" borderId="1" xfId="0" applyNumberFormat="1" applyFont="1" applyFill="1" applyBorder="1" applyAlignment="1" applyProtection="1">
      <alignment horizontal="left"/>
      <protection locked="0"/>
    </xf>
    <xf numFmtId="0" fontId="2" fillId="4" borderId="1" xfId="0" applyNumberFormat="1" applyFont="1" applyFill="1" applyBorder="1" applyAlignment="1" applyProtection="1">
      <alignment horizontal="left"/>
      <protection locked="0"/>
    </xf>
    <xf numFmtId="0" fontId="2" fillId="3" borderId="2" xfId="0" applyNumberFormat="1" applyFont="1" applyFill="1" applyBorder="1" applyAlignment="1" applyProtection="1">
      <alignment horizontal="left"/>
      <protection locked="0"/>
    </xf>
    <xf numFmtId="0" fontId="1" fillId="4" borderId="3" xfId="0" applyNumberFormat="1" applyFont="1" applyFill="1" applyBorder="1" applyAlignment="1" applyProtection="1">
      <alignment horizontal="left" vertical="center"/>
    </xf>
    <xf numFmtId="0" fontId="6" fillId="2" borderId="0" xfId="0" applyNumberFormat="1" applyFont="1" applyFill="1" applyBorder="1" applyAlignment="1"/>
    <xf numFmtId="0" fontId="6" fillId="0" borderId="0" xfId="0" applyFont="1"/>
    <xf numFmtId="0" fontId="8" fillId="2" borderId="0" xfId="0" applyNumberFormat="1" applyFont="1" applyFill="1" applyBorder="1" applyAlignment="1"/>
    <xf numFmtId="0" fontId="8" fillId="0" borderId="0" xfId="0" applyFont="1"/>
    <xf numFmtId="0" fontId="11" fillId="0" borderId="0" xfId="0" applyFont="1"/>
    <xf numFmtId="0" fontId="8" fillId="0" borderId="0" xfId="0" applyFont="1" applyAlignment="1">
      <alignment horizontal="center"/>
    </xf>
    <xf numFmtId="0" fontId="14" fillId="0" borderId="0" xfId="0" applyFont="1"/>
    <xf numFmtId="0" fontId="16" fillId="2" borderId="0" xfId="0" applyNumberFormat="1" applyFont="1" applyFill="1" applyBorder="1" applyAlignment="1"/>
    <xf numFmtId="2" fontId="11" fillId="0" borderId="4" xfId="0" applyNumberFormat="1" applyFont="1" applyFill="1" applyBorder="1" applyAlignment="1" applyProtection="1">
      <alignment horizontal="center"/>
      <protection locked="0"/>
    </xf>
    <xf numFmtId="0" fontId="1" fillId="4" borderId="5" xfId="0" applyNumberFormat="1" applyFont="1" applyFill="1" applyBorder="1" applyAlignment="1" applyProtection="1">
      <alignment horizontal="left" vertical="center"/>
    </xf>
    <xf numFmtId="0" fontId="2" fillId="3" borderId="0" xfId="0" applyNumberFormat="1" applyFont="1" applyFill="1" applyBorder="1" applyAlignment="1" applyProtection="1">
      <alignment horizontal="left"/>
      <protection locked="0"/>
    </xf>
    <xf numFmtId="0" fontId="2" fillId="4" borderId="0" xfId="0" applyNumberFormat="1" applyFont="1" applyFill="1" applyBorder="1" applyAlignment="1" applyProtection="1">
      <alignment horizontal="left"/>
      <protection locked="0"/>
    </xf>
    <xf numFmtId="0" fontId="2" fillId="3" borderId="6" xfId="0" applyNumberFormat="1" applyFont="1" applyFill="1" applyBorder="1" applyAlignment="1" applyProtection="1">
      <alignment horizontal="left"/>
      <protection locked="0"/>
    </xf>
    <xf numFmtId="2" fontId="13" fillId="3" borderId="4" xfId="0" applyNumberFormat="1" applyFont="1" applyFill="1" applyBorder="1" applyAlignment="1" applyProtection="1">
      <alignment horizontal="center"/>
      <protection locked="0"/>
    </xf>
    <xf numFmtId="2" fontId="13" fillId="4" borderId="4" xfId="0" applyNumberFormat="1" applyFont="1" applyFill="1" applyBorder="1" applyAlignment="1" applyProtection="1">
      <alignment horizontal="center"/>
      <protection locked="0"/>
    </xf>
    <xf numFmtId="2" fontId="13" fillId="3" borderId="7" xfId="0" applyNumberFormat="1" applyFont="1" applyFill="1" applyBorder="1" applyAlignment="1" applyProtection="1">
      <alignment horizontal="center"/>
      <protection locked="0"/>
    </xf>
    <xf numFmtId="0" fontId="19" fillId="4" borderId="8" xfId="0" applyNumberFormat="1" applyFont="1" applyFill="1" applyBorder="1" applyAlignment="1" applyProtection="1">
      <alignment horizontal="left" vertical="center"/>
    </xf>
    <xf numFmtId="0" fontId="11" fillId="0" borderId="0" xfId="0" applyFont="1" applyBorder="1"/>
    <xf numFmtId="0" fontId="19" fillId="4" borderId="5" xfId="0" applyNumberFormat="1" applyFont="1" applyFill="1" applyBorder="1" applyAlignment="1" applyProtection="1">
      <alignment horizontal="left" vertical="center"/>
    </xf>
    <xf numFmtId="49" fontId="11" fillId="5" borderId="4" xfId="0" applyNumberFormat="1" applyFont="1" applyFill="1" applyBorder="1" applyAlignment="1" applyProtection="1">
      <alignment horizontal="center"/>
      <protection locked="0"/>
    </xf>
    <xf numFmtId="2" fontId="11" fillId="5" borderId="4" xfId="0" applyNumberFormat="1" applyFont="1" applyFill="1" applyBorder="1" applyAlignment="1" applyProtection="1">
      <alignment horizontal="center"/>
    </xf>
    <xf numFmtId="2" fontId="6" fillId="2" borderId="9" xfId="0" applyNumberFormat="1" applyFont="1" applyFill="1" applyBorder="1" applyAlignment="1">
      <alignment horizontal="center"/>
    </xf>
    <xf numFmtId="2" fontId="12" fillId="0" borderId="4" xfId="0" applyNumberFormat="1" applyFont="1" applyFill="1" applyBorder="1" applyAlignment="1" applyProtection="1">
      <alignment horizontal="center"/>
      <protection locked="0"/>
    </xf>
    <xf numFmtId="2" fontId="12" fillId="5" borderId="4" xfId="0" applyNumberFormat="1" applyFont="1" applyFill="1" applyBorder="1" applyAlignment="1" applyProtection="1">
      <alignment horizontal="center"/>
      <protection locked="0"/>
    </xf>
    <xf numFmtId="10" fontId="11" fillId="5" borderId="4" xfId="0" applyNumberFormat="1" applyFont="1" applyFill="1" applyBorder="1" applyAlignment="1" applyProtection="1">
      <alignment horizontal="center"/>
    </xf>
    <xf numFmtId="0" fontId="21" fillId="0" borderId="0" xfId="0" applyFont="1"/>
    <xf numFmtId="0" fontId="0" fillId="0" borderId="0" xfId="0" applyAlignment="1">
      <alignment horizontal="center"/>
    </xf>
    <xf numFmtId="0" fontId="22" fillId="0" borderId="0" xfId="0" applyFont="1" applyAlignment="1">
      <alignment horizontal="center"/>
    </xf>
    <xf numFmtId="0" fontId="23" fillId="0" borderId="0" xfId="0" applyFont="1" applyAlignment="1">
      <alignment horizontal="center"/>
    </xf>
    <xf numFmtId="10" fontId="22" fillId="0" borderId="0" xfId="0" applyNumberFormat="1" applyFont="1" applyAlignment="1">
      <alignment horizontal="center"/>
    </xf>
    <xf numFmtId="0" fontId="15" fillId="0" borderId="0" xfId="0" applyFont="1" applyAlignment="1">
      <alignment horizontal="center"/>
    </xf>
    <xf numFmtId="10" fontId="15" fillId="0" borderId="0" xfId="0" applyNumberFormat="1" applyFont="1" applyAlignment="1">
      <alignment horizontal="center"/>
    </xf>
    <xf numFmtId="0" fontId="15" fillId="0" borderId="0" xfId="0" applyFont="1" applyAlignment="1">
      <alignment horizontal="left"/>
    </xf>
    <xf numFmtId="0" fontId="24" fillId="0" borderId="0" xfId="0" applyFont="1"/>
    <xf numFmtId="10" fontId="15" fillId="3" borderId="4" xfId="0" applyNumberFormat="1" applyFont="1" applyFill="1" applyBorder="1" applyAlignment="1" applyProtection="1">
      <alignment horizontal="center"/>
      <protection locked="0"/>
    </xf>
    <xf numFmtId="0" fontId="25" fillId="2" borderId="0" xfId="0" applyNumberFormat="1" applyFont="1" applyFill="1" applyBorder="1" applyAlignment="1"/>
    <xf numFmtId="0" fontId="26" fillId="0" borderId="0" xfId="0" applyFont="1"/>
    <xf numFmtId="0" fontId="11" fillId="5" borderId="10" xfId="0" applyNumberFormat="1" applyFont="1" applyFill="1" applyBorder="1" applyAlignment="1" applyProtection="1">
      <alignment horizontal="center"/>
      <protection locked="0"/>
    </xf>
    <xf numFmtId="0" fontId="11" fillId="5" borderId="11" xfId="0" applyNumberFormat="1" applyFont="1" applyFill="1" applyBorder="1" applyAlignment="1" applyProtection="1">
      <alignment horizontal="center"/>
      <protection locked="0"/>
    </xf>
    <xf numFmtId="0" fontId="8" fillId="0" borderId="12" xfId="0" applyFont="1" applyBorder="1" applyAlignment="1">
      <alignment horizontal="center"/>
    </xf>
    <xf numFmtId="0" fontId="11" fillId="0" borderId="13" xfId="0" applyFont="1" applyBorder="1" applyAlignment="1">
      <alignment horizontal="center"/>
    </xf>
    <xf numFmtId="0" fontId="28" fillId="6" borderId="14" xfId="0" applyFont="1" applyFill="1" applyBorder="1" applyAlignment="1">
      <alignment horizontal="left" wrapText="1"/>
    </xf>
    <xf numFmtId="2" fontId="22" fillId="7" borderId="4" xfId="0" applyNumberFormat="1" applyFont="1" applyFill="1" applyBorder="1" applyAlignment="1" applyProtection="1">
      <alignment horizontal="center"/>
    </xf>
    <xf numFmtId="1" fontId="0" fillId="2" borderId="15" xfId="0" applyNumberFormat="1" applyFill="1" applyBorder="1" applyAlignment="1">
      <alignment horizontal="center"/>
    </xf>
    <xf numFmtId="0" fontId="0" fillId="2" borderId="0" xfId="0" applyFill="1"/>
    <xf numFmtId="0" fontId="14" fillId="2" borderId="0" xfId="0" applyFont="1" applyFill="1"/>
    <xf numFmtId="0" fontId="9" fillId="8" borderId="8" xfId="0" applyFont="1" applyFill="1" applyBorder="1"/>
    <xf numFmtId="0" fontId="9" fillId="8" borderId="5" xfId="0" applyFont="1" applyFill="1" applyBorder="1"/>
    <xf numFmtId="0" fontId="10" fillId="8" borderId="3" xfId="0" applyFont="1" applyFill="1" applyBorder="1"/>
    <xf numFmtId="9" fontId="7" fillId="2" borderId="16" xfId="0" applyNumberFormat="1" applyFont="1" applyFill="1" applyBorder="1" applyAlignment="1" applyProtection="1">
      <alignment horizontal="center"/>
      <protection locked="0"/>
    </xf>
    <xf numFmtId="0" fontId="7" fillId="2" borderId="16" xfId="0" applyFont="1" applyFill="1" applyBorder="1" applyAlignment="1" applyProtection="1">
      <alignment horizontal="center"/>
      <protection locked="0"/>
    </xf>
    <xf numFmtId="2" fontId="7" fillId="2" borderId="16" xfId="0" applyNumberFormat="1" applyFont="1" applyFill="1" applyBorder="1" applyAlignment="1" applyProtection="1">
      <alignment horizontal="center"/>
      <protection locked="0"/>
    </xf>
    <xf numFmtId="0" fontId="15" fillId="2" borderId="0" xfId="0" applyFont="1" applyFill="1" applyBorder="1" applyAlignment="1">
      <alignment horizontal="right"/>
    </xf>
    <xf numFmtId="0" fontId="27" fillId="2" borderId="3" xfId="0" applyNumberFormat="1" applyFont="1" applyFill="1" applyBorder="1" applyAlignment="1" applyProtection="1">
      <alignment horizontal="center" vertical="center"/>
    </xf>
    <xf numFmtId="0" fontId="8" fillId="2" borderId="0" xfId="0" applyFont="1" applyFill="1" applyAlignment="1">
      <alignment horizontal="center"/>
    </xf>
    <xf numFmtId="0" fontId="28" fillId="6" borderId="17" xfId="0" applyFont="1" applyFill="1" applyBorder="1" applyAlignment="1">
      <alignment horizontal="left" wrapText="1"/>
    </xf>
    <xf numFmtId="0" fontId="11" fillId="5" borderId="0" xfId="0" applyFont="1" applyFill="1" applyAlignment="1">
      <alignment horizontal="center"/>
    </xf>
    <xf numFmtId="49" fontId="16" fillId="2" borderId="0" xfId="0" applyNumberFormat="1" applyFont="1" applyFill="1" applyAlignment="1">
      <alignment horizontal="right"/>
    </xf>
    <xf numFmtId="0" fontId="11" fillId="5" borderId="18" xfId="0" applyFont="1" applyFill="1" applyBorder="1" applyAlignment="1">
      <alignment horizontal="center"/>
    </xf>
    <xf numFmtId="0" fontId="29" fillId="2" borderId="0" xfId="0" applyFont="1" applyFill="1" applyAlignment="1">
      <alignment horizontal="center"/>
    </xf>
    <xf numFmtId="0" fontId="30" fillId="2" borderId="0" xfId="0" applyFont="1" applyFill="1"/>
    <xf numFmtId="1" fontId="29" fillId="2" borderId="0" xfId="0" applyNumberFormat="1" applyFont="1" applyFill="1" applyBorder="1" applyAlignment="1">
      <alignment horizontal="center"/>
    </xf>
    <xf numFmtId="0" fontId="29" fillId="2" borderId="0" xfId="0" applyFont="1" applyFill="1" applyBorder="1"/>
    <xf numFmtId="0" fontId="30" fillId="2" borderId="0" xfId="0" applyFont="1" applyFill="1" applyAlignment="1">
      <alignment horizontal="right"/>
    </xf>
    <xf numFmtId="0" fontId="16" fillId="0" borderId="0" xfId="0" applyFont="1" applyFill="1"/>
    <xf numFmtId="0" fontId="30" fillId="2" borderId="0" xfId="0" applyFont="1" applyFill="1" applyBorder="1" applyAlignment="1">
      <alignment horizontal="right"/>
    </xf>
    <xf numFmtId="0" fontId="31" fillId="2" borderId="19" xfId="0" applyNumberFormat="1" applyFont="1" applyFill="1" applyBorder="1" applyAlignment="1" applyProtection="1">
      <alignment horizontal="center" vertical="center"/>
    </xf>
    <xf numFmtId="0" fontId="32" fillId="2" borderId="19" xfId="0" applyNumberFormat="1" applyFont="1" applyFill="1" applyBorder="1" applyAlignment="1" applyProtection="1">
      <alignment horizontal="center" vertical="center"/>
    </xf>
    <xf numFmtId="0" fontId="33" fillId="2" borderId="19" xfId="0" applyFont="1" applyFill="1" applyBorder="1" applyAlignment="1">
      <alignment horizontal="center"/>
    </xf>
    <xf numFmtId="0" fontId="33" fillId="2" borderId="3" xfId="0" applyFont="1" applyFill="1" applyBorder="1" applyAlignment="1">
      <alignment horizontal="center"/>
    </xf>
    <xf numFmtId="0" fontId="33" fillId="2" borderId="19" xfId="0" applyNumberFormat="1" applyFont="1" applyFill="1" applyBorder="1" applyAlignment="1">
      <alignment horizontal="center"/>
    </xf>
    <xf numFmtId="0" fontId="29" fillId="2" borderId="20" xfId="0" applyNumberFormat="1" applyFont="1" applyFill="1" applyBorder="1" applyAlignment="1">
      <alignment horizontal="left"/>
    </xf>
    <xf numFmtId="0" fontId="29" fillId="2" borderId="19" xfId="0" applyNumberFormat="1" applyFont="1" applyFill="1" applyBorder="1" applyAlignment="1">
      <alignment horizontal="right"/>
    </xf>
    <xf numFmtId="9" fontId="34" fillId="2" borderId="9" xfId="0" applyNumberFormat="1" applyFont="1" applyFill="1" applyBorder="1" applyAlignment="1" applyProtection="1">
      <alignment horizontal="center"/>
      <protection locked="0"/>
    </xf>
    <xf numFmtId="172" fontId="34" fillId="2" borderId="16" xfId="0" applyNumberFormat="1" applyFont="1" applyFill="1" applyBorder="1" applyAlignment="1" applyProtection="1">
      <alignment horizontal="center"/>
      <protection locked="0"/>
    </xf>
    <xf numFmtId="9" fontId="34" fillId="2" borderId="16" xfId="0" applyNumberFormat="1" applyFont="1" applyFill="1" applyBorder="1" applyAlignment="1" applyProtection="1">
      <alignment horizontal="center"/>
      <protection locked="0"/>
    </xf>
    <xf numFmtId="0" fontId="34" fillId="2" borderId="9" xfId="0" applyFont="1" applyFill="1" applyBorder="1" applyAlignment="1" applyProtection="1">
      <alignment horizontal="center"/>
      <protection locked="0"/>
    </xf>
    <xf numFmtId="0" fontId="34" fillId="2" borderId="16" xfId="0" applyFont="1" applyFill="1" applyBorder="1" applyAlignment="1" applyProtection="1">
      <alignment horizontal="center"/>
      <protection locked="0"/>
    </xf>
    <xf numFmtId="2" fontId="34" fillId="2" borderId="9" xfId="0" applyNumberFormat="1" applyFont="1" applyFill="1" applyBorder="1" applyAlignment="1" applyProtection="1">
      <alignment horizontal="center"/>
      <protection locked="0"/>
    </xf>
    <xf numFmtId="2" fontId="34" fillId="2" borderId="16" xfId="0" applyNumberFormat="1" applyFont="1" applyFill="1" applyBorder="1" applyAlignment="1" applyProtection="1">
      <alignment horizontal="center"/>
      <protection locked="0"/>
    </xf>
    <xf numFmtId="0" fontId="35" fillId="2" borderId="0" xfId="0" applyNumberFormat="1" applyFont="1" applyFill="1" applyBorder="1" applyAlignment="1"/>
    <xf numFmtId="0" fontId="35" fillId="2" borderId="0" xfId="0" applyFont="1" applyFill="1"/>
    <xf numFmtId="0" fontId="29" fillId="2" borderId="21" xfId="0" applyFont="1" applyFill="1" applyBorder="1"/>
    <xf numFmtId="0" fontId="30" fillId="2" borderId="21" xfId="0" applyFont="1" applyFill="1" applyBorder="1"/>
    <xf numFmtId="0" fontId="30" fillId="2" borderId="22" xfId="0" applyFont="1" applyFill="1" applyBorder="1" applyAlignment="1">
      <alignment horizontal="right"/>
    </xf>
    <xf numFmtId="0" fontId="29" fillId="2" borderId="23" xfId="0" applyFont="1" applyFill="1" applyBorder="1"/>
    <xf numFmtId="0" fontId="30" fillId="2" borderId="24" xfId="0" applyFont="1" applyFill="1" applyBorder="1"/>
    <xf numFmtId="0" fontId="30" fillId="2" borderId="16" xfId="0" applyFont="1" applyFill="1" applyBorder="1" applyAlignment="1">
      <alignment horizontal="right"/>
    </xf>
    <xf numFmtId="0" fontId="29" fillId="3" borderId="25" xfId="0" applyNumberFormat="1" applyFont="1" applyFill="1" applyBorder="1" applyAlignment="1" applyProtection="1">
      <alignment horizontal="left"/>
      <protection locked="0"/>
    </xf>
    <xf numFmtId="0" fontId="29" fillId="4" borderId="25" xfId="0" applyNumberFormat="1" applyFont="1" applyFill="1" applyBorder="1" applyAlignment="1" applyProtection="1">
      <alignment horizontal="left"/>
      <protection locked="0"/>
    </xf>
    <xf numFmtId="0" fontId="29" fillId="3" borderId="26" xfId="0" applyNumberFormat="1" applyFont="1" applyFill="1" applyBorder="1" applyAlignment="1" applyProtection="1">
      <alignment horizontal="left"/>
      <protection locked="0"/>
    </xf>
    <xf numFmtId="10" fontId="36" fillId="3" borderId="4" xfId="0" applyNumberFormat="1" applyFont="1" applyFill="1" applyBorder="1" applyAlignment="1" applyProtection="1">
      <alignment horizontal="center"/>
      <protection locked="0"/>
    </xf>
    <xf numFmtId="2" fontId="36" fillId="3" borderId="4" xfId="0" applyNumberFormat="1" applyFont="1" applyFill="1" applyBorder="1" applyAlignment="1" applyProtection="1">
      <alignment horizontal="center"/>
      <protection locked="0"/>
    </xf>
    <xf numFmtId="2" fontId="29" fillId="3" borderId="4" xfId="0" applyNumberFormat="1" applyFont="1" applyFill="1" applyBorder="1" applyAlignment="1" applyProtection="1">
      <alignment horizontal="center"/>
      <protection locked="0"/>
    </xf>
    <xf numFmtId="2" fontId="37" fillId="3" borderId="4" xfId="0" applyNumberFormat="1" applyFont="1" applyFill="1" applyBorder="1" applyAlignment="1" applyProtection="1">
      <alignment horizontal="center"/>
      <protection locked="0"/>
    </xf>
    <xf numFmtId="10" fontId="29" fillId="4" borderId="4" xfId="0" applyNumberFormat="1" applyFont="1" applyFill="1" applyBorder="1" applyAlignment="1" applyProtection="1">
      <alignment horizontal="center"/>
      <protection locked="0"/>
    </xf>
    <xf numFmtId="2" fontId="29" fillId="4" borderId="4" xfId="0" applyNumberFormat="1" applyFont="1" applyFill="1" applyBorder="1" applyAlignment="1" applyProtection="1">
      <alignment horizontal="center"/>
      <protection locked="0"/>
    </xf>
    <xf numFmtId="2" fontId="37" fillId="4" borderId="4" xfId="0" applyNumberFormat="1" applyFont="1" applyFill="1" applyBorder="1" applyAlignment="1" applyProtection="1">
      <alignment horizontal="center"/>
      <protection locked="0"/>
    </xf>
    <xf numFmtId="10" fontId="29" fillId="3" borderId="7" xfId="0" applyNumberFormat="1" applyFont="1" applyFill="1" applyBorder="1" applyAlignment="1" applyProtection="1">
      <alignment horizontal="center"/>
      <protection locked="0"/>
    </xf>
    <xf numFmtId="2" fontId="29" fillId="3" borderId="7" xfId="0" applyNumberFormat="1" applyFont="1" applyFill="1" applyBorder="1" applyAlignment="1" applyProtection="1">
      <alignment horizontal="center"/>
      <protection locked="0"/>
    </xf>
    <xf numFmtId="2" fontId="37" fillId="3" borderId="7" xfId="0" applyNumberFormat="1" applyFont="1" applyFill="1" applyBorder="1" applyAlignment="1" applyProtection="1">
      <alignment horizontal="center"/>
      <protection locked="0"/>
    </xf>
    <xf numFmtId="0" fontId="38" fillId="4" borderId="19" xfId="0" applyNumberFormat="1" applyFont="1" applyFill="1" applyBorder="1" applyAlignment="1" applyProtection="1">
      <alignment horizontal="center" vertical="center"/>
    </xf>
    <xf numFmtId="2" fontId="29" fillId="2" borderId="16" xfId="0" applyNumberFormat="1" applyFont="1" applyFill="1" applyBorder="1" applyAlignment="1">
      <alignment horizontal="center"/>
    </xf>
    <xf numFmtId="2" fontId="29" fillId="2" borderId="9" xfId="0" applyNumberFormat="1" applyFont="1" applyFill="1" applyBorder="1" applyAlignment="1">
      <alignment horizontal="center"/>
    </xf>
    <xf numFmtId="2" fontId="37" fillId="5" borderId="4" xfId="0" applyNumberFormat="1" applyFont="1" applyFill="1" applyBorder="1" applyAlignment="1" applyProtection="1">
      <alignment horizontal="center"/>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a:t> Letter Grades</a:t>
            </a:r>
          </a:p>
        </c:rich>
      </c:tx>
      <c:layout>
        <c:manualLayout>
          <c:xMode val="edge"/>
          <c:yMode val="edge"/>
          <c:x val="0.34441151049472285"/>
          <c:y val="2.1352313167259787E-2"/>
        </c:manualLayout>
      </c:layout>
      <c:overlay val="0"/>
      <c:spPr>
        <a:noFill/>
        <a:ln w="25400">
          <a:noFill/>
        </a:ln>
      </c:spPr>
    </c:title>
    <c:autoTitleDeleted val="0"/>
    <c:view3D>
      <c:rotX val="-5"/>
      <c:hPercent val="100"/>
      <c:rotY val="360"/>
      <c:depthPercent val="100"/>
      <c:rAngAx val="0"/>
      <c:perspective val="54"/>
    </c:view3D>
    <c:floor>
      <c:thickness val="0"/>
      <c:spPr>
        <a:solidFill>
          <a:srgbClr val="C0C0C0"/>
        </a:solidFill>
        <a:ln w="3175">
          <a:solidFill>
            <a:srgbClr val="000000"/>
          </a:solidFill>
          <a:prstDash val="solid"/>
        </a:ln>
      </c:spPr>
    </c:floor>
    <c:sideWall>
      <c:thickness val="0"/>
      <c:spPr>
        <a:solidFill>
          <a:srgbClr val="FFFFFF"/>
        </a:solidFill>
        <a:ln w="12700">
          <a:solidFill>
            <a:srgbClr val="800000"/>
          </a:solidFill>
          <a:prstDash val="solid"/>
        </a:ln>
      </c:spPr>
    </c:sideWall>
    <c:backWall>
      <c:thickness val="0"/>
      <c:spPr>
        <a:solidFill>
          <a:srgbClr val="FFFFFF"/>
        </a:solidFill>
        <a:ln w="12700">
          <a:solidFill>
            <a:srgbClr val="800000"/>
          </a:solidFill>
          <a:prstDash val="solid"/>
        </a:ln>
      </c:spPr>
    </c:backWall>
    <c:plotArea>
      <c:layout>
        <c:manualLayout>
          <c:layoutTarget val="inner"/>
          <c:xMode val="edge"/>
          <c:yMode val="edge"/>
          <c:x val="0.15105762464835584"/>
          <c:y val="8.5409252669039148E-2"/>
          <c:w val="0.82477463058002287"/>
          <c:h val="0.697508896797153"/>
        </c:manualLayout>
      </c:layout>
      <c:bar3DChart>
        <c:barDir val="col"/>
        <c:grouping val="clustered"/>
        <c:varyColors val="0"/>
        <c:ser>
          <c:idx val="0"/>
          <c:order val="0"/>
          <c:tx>
            <c:strRef>
              <c:f>Statistics!$A$3:$A$7</c:f>
              <c:strCache>
                <c:ptCount val="5"/>
                <c:pt idx="0">
                  <c:v>A</c:v>
                </c:pt>
                <c:pt idx="1">
                  <c:v>B</c:v>
                </c:pt>
                <c:pt idx="2">
                  <c:v>C</c:v>
                </c:pt>
                <c:pt idx="3">
                  <c:v>D</c:v>
                </c:pt>
                <c:pt idx="4">
                  <c:v>F</c:v>
                </c:pt>
              </c:strCache>
            </c:strRef>
          </c:tx>
          <c:spPr>
            <a:solidFill>
              <a:srgbClr val="FF0000"/>
            </a:solidFill>
            <a:ln w="12700">
              <a:solidFill>
                <a:srgbClr val="000000"/>
              </a:solidFill>
              <a:prstDash val="solid"/>
            </a:ln>
          </c:spPr>
          <c:invertIfNegative val="0"/>
          <c:cat>
            <c:strRef>
              <c:f>Statistics!$A$3:$A$7</c:f>
              <c:strCache>
                <c:ptCount val="5"/>
                <c:pt idx="0">
                  <c:v>A</c:v>
                </c:pt>
                <c:pt idx="1">
                  <c:v>B</c:v>
                </c:pt>
                <c:pt idx="2">
                  <c:v>C</c:v>
                </c:pt>
                <c:pt idx="3">
                  <c:v>D</c:v>
                </c:pt>
                <c:pt idx="4">
                  <c:v>F</c:v>
                </c:pt>
              </c:strCache>
            </c:strRef>
          </c:cat>
          <c:val>
            <c:numRef>
              <c:f>Statistics!$C$3:$C$7</c:f>
              <c:numCache>
                <c:formatCode>General</c:formatCode>
                <c:ptCount val="5"/>
                <c:pt idx="0">
                  <c:v>4</c:v>
                </c:pt>
                <c:pt idx="1">
                  <c:v>14</c:v>
                </c:pt>
                <c:pt idx="2">
                  <c:v>9</c:v>
                </c:pt>
                <c:pt idx="3">
                  <c:v>3</c:v>
                </c:pt>
                <c:pt idx="4">
                  <c:v>0</c:v>
                </c:pt>
              </c:numCache>
            </c:numRef>
          </c:val>
          <c:extLst>
            <c:ext xmlns:c16="http://schemas.microsoft.com/office/drawing/2014/chart" uri="{C3380CC4-5D6E-409C-BE32-E72D297353CC}">
              <c16:uniqueId val="{00000000-A81D-4BDF-B04A-1013665E3037}"/>
            </c:ext>
          </c:extLst>
        </c:ser>
        <c:dLbls>
          <c:showLegendKey val="0"/>
          <c:showVal val="0"/>
          <c:showCatName val="0"/>
          <c:showSerName val="0"/>
          <c:showPercent val="0"/>
          <c:showBubbleSize val="0"/>
        </c:dLbls>
        <c:gapWidth val="150"/>
        <c:shape val="box"/>
        <c:axId val="1192779600"/>
        <c:axId val="1"/>
        <c:axId val="0"/>
      </c:bar3DChart>
      <c:catAx>
        <c:axId val="1192779600"/>
        <c:scaling>
          <c:orientation val="minMax"/>
        </c:scaling>
        <c:delete val="0"/>
        <c:axPos val="b"/>
        <c:title>
          <c:tx>
            <c:rich>
              <a:bodyPr/>
              <a:lstStyle/>
              <a:p>
                <a:pPr>
                  <a:defRPr sz="1100" b="1" i="0" u="none" strike="noStrike" baseline="0">
                    <a:solidFill>
                      <a:srgbClr val="000000"/>
                    </a:solidFill>
                    <a:latin typeface="Arial"/>
                    <a:ea typeface="Arial"/>
                    <a:cs typeface="Arial"/>
                  </a:defRPr>
                </a:pPr>
                <a:r>
                  <a:rPr lang="en-US"/>
                  <a:t>Grades by Letter</a:t>
                </a:r>
              </a:p>
            </c:rich>
          </c:tx>
          <c:layout>
            <c:manualLayout>
              <c:xMode val="edge"/>
              <c:yMode val="edge"/>
              <c:x val="0.3806652869297682"/>
              <c:y val="0.8683274021352313"/>
            </c:manualLayout>
          </c:layout>
          <c:overlay val="0"/>
          <c:spPr>
            <a:noFill/>
            <a:ln w="25400">
              <a:noFill/>
            </a:ln>
          </c:spPr>
        </c:title>
        <c:numFmt formatCode="@" sourceLinked="0"/>
        <c:majorTickMark val="out"/>
        <c:minorTickMark val="none"/>
        <c:tickLblPos val="low"/>
        <c:spPr>
          <a:ln w="3175">
            <a:solidFill>
              <a:srgbClr val="000000"/>
            </a:solidFill>
            <a:prstDash val="solid"/>
          </a:ln>
        </c:spPr>
        <c:txPr>
          <a:bodyPr rot="0" vert="horz"/>
          <a:lstStyle/>
          <a:p>
            <a:pPr>
              <a:defRPr sz="900" b="1"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1"/>
      </c:catAx>
      <c:valAx>
        <c:axId val="1"/>
        <c:scaling>
          <c:orientation val="minMax"/>
          <c:max val="19"/>
          <c:min val="0"/>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No. of Students</a:t>
                </a:r>
              </a:p>
            </c:rich>
          </c:tx>
          <c:layout>
            <c:manualLayout>
              <c:xMode val="edge"/>
              <c:yMode val="edge"/>
              <c:x val="0.1268885347035548"/>
              <c:y val="0.270462633451957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192779600"/>
        <c:crosses val="autoZero"/>
        <c:crossBetween val="between"/>
        <c:majorUnit val="2"/>
      </c:valAx>
      <c:spPr>
        <a:noFill/>
        <a:ln w="25400">
          <a:noFill/>
        </a:ln>
      </c:spPr>
    </c:plotArea>
    <c:plotVisOnly val="1"/>
    <c:dispBlanksAs val="gap"/>
    <c:showDLblsOverMax val="0"/>
  </c:chart>
  <c:spPr>
    <a:solidFill>
      <a:srgbClr val="00FF00"/>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2" verticalDpi="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38100</xdr:colOff>
      <xdr:row>0</xdr:row>
      <xdr:rowOff>0</xdr:rowOff>
    </xdr:from>
    <xdr:to>
      <xdr:col>12</xdr:col>
      <xdr:colOff>173350</xdr:colOff>
      <xdr:row>0</xdr:row>
      <xdr:rowOff>0</xdr:rowOff>
    </xdr:to>
    <xdr:sp macro="" textlink="">
      <xdr:nvSpPr>
        <xdr:cNvPr id="1036" name="Text Box 12">
          <a:extLst>
            <a:ext uri="{FF2B5EF4-FFF2-40B4-BE49-F238E27FC236}">
              <a16:creationId xmlns:a16="http://schemas.microsoft.com/office/drawing/2014/main" id="{E3EABBD3-7818-CB27-EEB1-C2B82F678702}"/>
            </a:ext>
          </a:extLst>
        </xdr:cNvPr>
        <xdr:cNvSpPr txBox="1">
          <a:spLocks noChangeArrowheads="1"/>
        </xdr:cNvSpPr>
      </xdr:nvSpPr>
      <xdr:spPr bwMode="auto">
        <a:xfrm>
          <a:off x="285750" y="0"/>
          <a:ext cx="8629650" cy="0"/>
        </a:xfrm>
        <a:prstGeom prst="rect">
          <a:avLst/>
        </a:prstGeom>
        <a:solidFill>
          <a:srgbClr val="FFFF99"/>
        </a:solidFill>
        <a:ln w="9525">
          <a:solidFill>
            <a:srgbClr val="000000"/>
          </a:solidFill>
          <a:miter lim="800000"/>
          <a:headEnd/>
          <a:tailEnd/>
        </a:ln>
      </xdr:spPr>
      <xdr:txBody>
        <a:bodyPr vertOverflow="clip" wrap="square" lIns="27432" tIns="22860" rIns="0" bIns="0" anchor="t" upright="1"/>
        <a:lstStyle/>
        <a:p>
          <a:pPr algn="l" rtl="0">
            <a:defRPr sz="1000"/>
          </a:pPr>
          <a:r>
            <a:rPr lang="de-AT" sz="800" b="1" i="0" u="none" strike="noStrike" baseline="0">
              <a:solidFill>
                <a:srgbClr val="000000"/>
              </a:solidFill>
              <a:latin typeface="Arial"/>
              <a:cs typeface="Arial"/>
            </a:rPr>
            <a:t>Instructions:</a:t>
          </a:r>
          <a:r>
            <a:rPr lang="de-AT" sz="800" b="0" i="0" u="none" strike="noStrike" baseline="0">
              <a:solidFill>
                <a:srgbClr val="000000"/>
              </a:solidFill>
              <a:latin typeface="Arial"/>
              <a:cs typeface="Arial"/>
            </a:rPr>
            <a:t>   </a:t>
          </a:r>
          <a:r>
            <a:rPr lang="de-AT" sz="800" b="0" i="0" u="none" strike="noStrike" baseline="0">
              <a:solidFill>
                <a:srgbClr val="FF0000"/>
              </a:solidFill>
              <a:latin typeface="Arial"/>
              <a:cs typeface="Arial"/>
            </a:rPr>
            <a:t>Be sure to save backup copies of your grades, just in case.</a:t>
          </a:r>
          <a:endParaRPr lang="de-AT" sz="800" b="0" i="0" u="none" strike="noStrike" baseline="0">
            <a:solidFill>
              <a:srgbClr val="000000"/>
            </a:solidFill>
            <a:latin typeface="Arial"/>
            <a:cs typeface="Arial"/>
          </a:endParaRPr>
        </a:p>
        <a:p>
          <a:pPr algn="l" rtl="0">
            <a:defRPr sz="1000"/>
          </a:pPr>
          <a:r>
            <a:rPr lang="de-AT" sz="800" b="0" i="0" u="none" strike="noStrike" baseline="0">
              <a:solidFill>
                <a:srgbClr val="000000"/>
              </a:solidFill>
              <a:latin typeface="Arial"/>
              <a:cs typeface="Arial"/>
            </a:rPr>
            <a:t>1. Fill in your school name, class info, student names, and student IDs (optional).   </a:t>
          </a:r>
        </a:p>
        <a:p>
          <a:pPr algn="l" rtl="0">
            <a:defRPr sz="1000"/>
          </a:pPr>
          <a:r>
            <a:rPr lang="de-AT" sz="800" b="0" i="0" u="none" strike="noStrike" baseline="0">
              <a:solidFill>
                <a:srgbClr val="000000"/>
              </a:solidFill>
              <a:latin typeface="Arial"/>
              <a:cs typeface="Arial"/>
            </a:rPr>
            <a:t>2. Adjust the Grade &amp; GPA table below to match the typical scoring system you use.</a:t>
          </a:r>
        </a:p>
        <a:p>
          <a:pPr algn="l" rtl="0">
            <a:defRPr sz="1000"/>
          </a:pPr>
          <a:r>
            <a:rPr lang="de-AT" sz="800" b="0" i="0" u="none" strike="noStrike" baseline="0">
              <a:solidFill>
                <a:srgbClr val="000000"/>
              </a:solidFill>
              <a:latin typeface="Arial"/>
              <a:cs typeface="Arial"/>
            </a:rPr>
            <a:t>3. Fill in the assignment or test names (e.g. "Quiz 1") starting in cell F15, along with the points that each assignment is worth. </a:t>
          </a:r>
        </a:p>
        <a:p>
          <a:pPr algn="l" rtl="0">
            <a:defRPr sz="1000"/>
          </a:pPr>
          <a:r>
            <a:rPr lang="de-AT" sz="800" b="0" i="0" u="none" strike="noStrike" baseline="0">
              <a:solidFill>
                <a:srgbClr val="000000"/>
              </a:solidFill>
              <a:latin typeface="Arial"/>
              <a:cs typeface="Arial"/>
            </a:rPr>
            <a:t>4. Fill in the scores for each student on each assignment or test. The "Average", "Ltr Grade" and "GPA" columns are automatically calculated, but you can override them if you wish. To award extra credit points, simply give more points on an assignment than the total possible points listed for that assignment.</a:t>
          </a:r>
        </a:p>
        <a:p>
          <a:pPr algn="l" rtl="0">
            <a:defRPr sz="1000"/>
          </a:pPr>
          <a:r>
            <a:rPr lang="de-AT" sz="800" b="0" i="0" u="none" strike="noStrike" baseline="0">
              <a:solidFill>
                <a:srgbClr val="000000"/>
              </a:solidFill>
              <a:latin typeface="Arial"/>
              <a:cs typeface="Arial"/>
            </a:rPr>
            <a:t>Note: Use the "Print Area" command on the File menu if you want to change what area prints.</a:t>
          </a:r>
        </a:p>
      </xdr:txBody>
    </xdr:sp>
    <xdr:clientData fPrintsWithSheet="0"/>
  </xdr:twoCellAnchor>
  <xdr:twoCellAnchor editAs="oneCell">
    <xdr:from>
      <xdr:col>1</xdr:col>
      <xdr:colOff>0</xdr:colOff>
      <xdr:row>1</xdr:row>
      <xdr:rowOff>7620</xdr:rowOff>
    </xdr:from>
    <xdr:to>
      <xdr:col>1</xdr:col>
      <xdr:colOff>1790700</xdr:colOff>
      <xdr:row>2</xdr:row>
      <xdr:rowOff>15240</xdr:rowOff>
    </xdr:to>
    <xdr:pic>
      <xdr:nvPicPr>
        <xdr:cNvPr id="1066" name="Picture 20" descr="Elmhurstlogo">
          <a:extLst>
            <a:ext uri="{FF2B5EF4-FFF2-40B4-BE49-F238E27FC236}">
              <a16:creationId xmlns:a16="http://schemas.microsoft.com/office/drawing/2014/main" id="{A3A0493B-262F-4D06-4AE0-8C1C08653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0" y="137160"/>
          <a:ext cx="1790700" cy="297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1889760</xdr:colOff>
      <xdr:row>46</xdr:row>
      <xdr:rowOff>38100</xdr:rowOff>
    </xdr:from>
    <xdr:to>
      <xdr:col>1</xdr:col>
      <xdr:colOff>1889760</xdr:colOff>
      <xdr:row>51</xdr:row>
      <xdr:rowOff>129540</xdr:rowOff>
    </xdr:to>
    <xdr:sp macro="" textlink="">
      <xdr:nvSpPr>
        <xdr:cNvPr id="1067" name="Line 25">
          <a:extLst>
            <a:ext uri="{FF2B5EF4-FFF2-40B4-BE49-F238E27FC236}">
              <a16:creationId xmlns:a16="http://schemas.microsoft.com/office/drawing/2014/main" id="{28F00308-6207-50F3-F323-04CC2633ACCF}"/>
            </a:ext>
          </a:extLst>
        </xdr:cNvPr>
        <xdr:cNvSpPr>
          <a:spLocks noChangeShapeType="1"/>
        </xdr:cNvSpPr>
      </xdr:nvSpPr>
      <xdr:spPr bwMode="auto">
        <a:xfrm>
          <a:off x="2118360" y="8458200"/>
          <a:ext cx="0" cy="815340"/>
        </a:xfrm>
        <a:prstGeom prst="line">
          <a:avLst/>
        </a:prstGeom>
        <a:noFill/>
        <a:ln w="34925">
          <a:solidFill>
            <a:srgbClr val="000000"/>
          </a:solidFill>
          <a:round/>
          <a:headEnd/>
          <a:tailEnd type="stealth"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15240</xdr:colOff>
      <xdr:row>11</xdr:row>
      <xdr:rowOff>91440</xdr:rowOff>
    </xdr:from>
    <xdr:to>
      <xdr:col>3</xdr:col>
      <xdr:colOff>1264920</xdr:colOff>
      <xdr:row>29</xdr:row>
      <xdr:rowOff>30480</xdr:rowOff>
    </xdr:to>
    <xdr:graphicFrame macro="">
      <xdr:nvGraphicFramePr>
        <xdr:cNvPr id="2050" name="Chart 1">
          <a:extLst>
            <a:ext uri="{FF2B5EF4-FFF2-40B4-BE49-F238E27FC236}">
              <a16:creationId xmlns:a16="http://schemas.microsoft.com/office/drawing/2014/main" id="{B7817F3D-C789-A226-3232-03D6A7C5564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97"/>
  <sheetViews>
    <sheetView showGridLines="0" zoomScale="65" zoomScaleNormal="100" workbookViewId="0">
      <selection activeCell="M39" sqref="M39"/>
    </sheetView>
  </sheetViews>
  <sheetFormatPr defaultRowHeight="11.4" x14ac:dyDescent="0.2"/>
  <cols>
    <col min="1" max="1" width="3.75" bestFit="1" customWidth="1"/>
    <col min="2" max="2" width="32.375" customWidth="1"/>
    <col min="3" max="3" width="8.125" customWidth="1"/>
    <col min="4" max="4" width="6.875" customWidth="1"/>
    <col min="5" max="5" width="10.625" customWidth="1"/>
    <col min="6" max="6" width="11.125" customWidth="1"/>
    <col min="7" max="7" width="10.375" customWidth="1"/>
    <col min="8" max="8" width="8.625" customWidth="1"/>
    <col min="9" max="9" width="9.75" customWidth="1"/>
    <col min="10" max="10" width="9.125" customWidth="1"/>
    <col min="11" max="11" width="11.125" customWidth="1"/>
    <col min="12" max="13" width="9.125" customWidth="1"/>
    <col min="14" max="14" width="10.625" customWidth="1"/>
    <col min="15" max="15" width="11.25" customWidth="1"/>
    <col min="16" max="16" width="9.625" customWidth="1"/>
    <col min="17" max="18" width="9.125" customWidth="1"/>
    <col min="19" max="19" width="12.25" customWidth="1"/>
    <col min="23" max="23" width="9.375" customWidth="1"/>
    <col min="30" max="30" width="8.875" customWidth="1"/>
  </cols>
  <sheetData>
    <row r="1" spans="1:38" s="12" customFormat="1" ht="10.199999999999999" x14ac:dyDescent="0.2">
      <c r="B1" s="11"/>
      <c r="C1" s="11"/>
      <c r="D1" s="11"/>
      <c r="E1" s="11"/>
      <c r="F1" s="55" t="s">
        <v>0</v>
      </c>
      <c r="G1" s="56"/>
      <c r="H1" s="56"/>
      <c r="I1" s="56"/>
      <c r="J1" s="56"/>
      <c r="K1" s="56"/>
      <c r="L1" s="56"/>
      <c r="M1" s="56"/>
      <c r="N1" s="56"/>
      <c r="O1" s="56"/>
      <c r="P1" s="56"/>
      <c r="Q1" s="57"/>
      <c r="R1" s="11"/>
      <c r="S1" s="11"/>
      <c r="T1" s="11"/>
      <c r="U1" s="11"/>
      <c r="V1" s="11"/>
      <c r="W1" s="11"/>
      <c r="X1" s="11"/>
      <c r="Y1" s="11"/>
      <c r="Z1" s="11"/>
      <c r="AA1" s="11"/>
      <c r="AB1" s="11"/>
      <c r="AC1" s="11"/>
      <c r="AD1" s="11"/>
      <c r="AE1" s="11"/>
      <c r="AF1" s="11"/>
      <c r="AG1" s="11"/>
      <c r="AH1" s="11"/>
    </row>
    <row r="2" spans="1:38" s="10" customFormat="1" ht="22.8" x14ac:dyDescent="0.4">
      <c r="A2"/>
      <c r="B2" s="4" t="s">
        <v>16</v>
      </c>
      <c r="C2" s="9"/>
      <c r="D2" s="9"/>
      <c r="E2" s="81" t="s">
        <v>10</v>
      </c>
      <c r="F2" s="82">
        <v>0</v>
      </c>
      <c r="G2" s="83">
        <v>0.59499999999999997</v>
      </c>
      <c r="H2" s="83">
        <v>0.69499999999999995</v>
      </c>
      <c r="I2" s="83">
        <v>0.79500000000000004</v>
      </c>
      <c r="J2" s="83">
        <v>0.89500000000000002</v>
      </c>
      <c r="K2" s="84"/>
      <c r="L2" s="58"/>
      <c r="M2" s="58"/>
      <c r="N2" s="58"/>
      <c r="O2" s="58"/>
      <c r="P2" s="58"/>
      <c r="Q2" s="58"/>
      <c r="R2" s="9"/>
      <c r="S2" s="9"/>
      <c r="T2" s="9"/>
      <c r="U2" s="9"/>
      <c r="V2" s="9"/>
      <c r="W2" s="9"/>
      <c r="X2" s="9"/>
      <c r="Y2" s="9"/>
      <c r="Z2" s="9"/>
      <c r="AA2" s="9"/>
      <c r="AB2" s="9"/>
      <c r="AC2" s="9"/>
      <c r="AD2" s="9"/>
      <c r="AE2" s="9"/>
      <c r="AF2" s="9"/>
      <c r="AG2" s="9"/>
      <c r="AH2" s="9"/>
    </row>
    <row r="3" spans="1:38" s="10" customFormat="1" ht="13.8" x14ac:dyDescent="0.25">
      <c r="A3"/>
      <c r="B3" s="89" t="s">
        <v>18</v>
      </c>
      <c r="C3" s="9"/>
      <c r="D3" s="9"/>
      <c r="E3" s="81" t="s">
        <v>11</v>
      </c>
      <c r="F3" s="85" t="s">
        <v>1</v>
      </c>
      <c r="G3" s="86" t="s">
        <v>2</v>
      </c>
      <c r="H3" s="86" t="s">
        <v>3</v>
      </c>
      <c r="I3" s="86" t="s">
        <v>4</v>
      </c>
      <c r="J3" s="86" t="s">
        <v>5</v>
      </c>
      <c r="K3" s="86"/>
      <c r="L3" s="59"/>
      <c r="M3" s="59"/>
      <c r="N3" s="59"/>
      <c r="O3" s="59"/>
      <c r="P3" s="59"/>
      <c r="Q3" s="59"/>
      <c r="R3" s="9"/>
      <c r="S3" s="9"/>
      <c r="T3" s="9"/>
      <c r="U3" s="9"/>
      <c r="V3" s="9"/>
      <c r="W3" s="9"/>
      <c r="X3" s="9"/>
      <c r="Y3" s="9"/>
      <c r="Z3" s="9"/>
      <c r="AA3" s="9"/>
      <c r="AB3" s="9"/>
      <c r="AC3" s="9"/>
      <c r="AD3" s="9"/>
      <c r="AE3" s="9"/>
      <c r="AF3" s="9"/>
      <c r="AG3" s="9"/>
      <c r="AH3" s="9"/>
    </row>
    <row r="4" spans="1:38" s="10" customFormat="1" ht="13.8" x14ac:dyDescent="0.25">
      <c r="A4"/>
      <c r="B4" s="89" t="s">
        <v>38</v>
      </c>
      <c r="C4" s="9"/>
      <c r="D4" s="9"/>
      <c r="E4" s="81" t="s">
        <v>12</v>
      </c>
      <c r="F4" s="87">
        <v>0</v>
      </c>
      <c r="G4" s="88">
        <v>1</v>
      </c>
      <c r="H4" s="88">
        <v>2</v>
      </c>
      <c r="I4" s="88">
        <v>3</v>
      </c>
      <c r="J4" s="88">
        <v>4</v>
      </c>
      <c r="K4" s="88"/>
      <c r="L4" s="60"/>
      <c r="M4" s="60"/>
      <c r="N4" s="60"/>
      <c r="O4" s="60"/>
      <c r="P4" s="60"/>
      <c r="Q4" s="60"/>
      <c r="R4" s="9"/>
      <c r="S4" s="9"/>
      <c r="T4" s="9"/>
      <c r="U4" s="9"/>
      <c r="V4" s="9"/>
      <c r="W4" s="9"/>
      <c r="X4" s="9"/>
      <c r="Y4" s="9"/>
      <c r="Z4" s="9"/>
      <c r="AA4" s="9"/>
      <c r="AB4" s="9"/>
      <c r="AC4" s="9"/>
      <c r="AD4" s="9"/>
      <c r="AE4" s="9"/>
      <c r="AF4" s="9"/>
      <c r="AG4" s="9"/>
      <c r="AH4" s="9"/>
    </row>
    <row r="5" spans="1:38" ht="17.25" customHeight="1" thickBot="1" x14ac:dyDescent="0.45">
      <c r="B5" s="90" t="s">
        <v>39</v>
      </c>
      <c r="C5" s="4"/>
      <c r="D5" s="4"/>
      <c r="E5" s="80" t="s">
        <v>20</v>
      </c>
      <c r="F5" s="53"/>
      <c r="G5" s="2"/>
      <c r="H5" s="61"/>
      <c r="I5" s="2"/>
      <c r="J5" s="2"/>
      <c r="K5" s="2"/>
      <c r="L5" s="2"/>
      <c r="M5" s="2"/>
      <c r="N5" s="2"/>
      <c r="O5" s="2"/>
      <c r="P5" s="2"/>
      <c r="Q5" s="1"/>
      <c r="R5" s="1"/>
      <c r="S5" s="1"/>
      <c r="T5" s="1"/>
      <c r="U5" s="1"/>
      <c r="V5" s="1"/>
      <c r="W5" s="1"/>
      <c r="X5" s="1"/>
      <c r="Y5" s="1"/>
      <c r="Z5" s="1"/>
      <c r="AA5" s="1"/>
      <c r="AB5" s="1"/>
      <c r="AC5" s="1"/>
      <c r="AD5" s="1"/>
      <c r="AE5" s="1"/>
      <c r="AF5" s="1"/>
      <c r="AG5" s="1"/>
      <c r="AH5" s="53"/>
    </row>
    <row r="6" spans="1:38" ht="15.75" customHeight="1" thickTop="1" thickBot="1" x14ac:dyDescent="0.45">
      <c r="A6" s="15"/>
      <c r="B6" s="89" t="s">
        <v>42</v>
      </c>
      <c r="C6" s="16"/>
      <c r="D6" s="16"/>
      <c r="E6" s="52">
        <f>SUM(I7:AF7)</f>
        <v>425</v>
      </c>
      <c r="F6" s="91"/>
      <c r="G6" s="92"/>
      <c r="H6" s="93" t="s">
        <v>15</v>
      </c>
      <c r="I6" s="77" t="s">
        <v>71</v>
      </c>
      <c r="J6" s="78" t="s">
        <v>73</v>
      </c>
      <c r="K6" s="77" t="s">
        <v>75</v>
      </c>
      <c r="L6" s="77" t="s">
        <v>76</v>
      </c>
      <c r="M6" s="77" t="s">
        <v>77</v>
      </c>
      <c r="N6" s="77" t="s">
        <v>78</v>
      </c>
      <c r="O6" s="77" t="s">
        <v>79</v>
      </c>
      <c r="P6" s="77" t="s">
        <v>81</v>
      </c>
      <c r="Q6" s="79" t="s">
        <v>82</v>
      </c>
      <c r="R6" s="79" t="s">
        <v>84</v>
      </c>
      <c r="S6" s="79" t="s">
        <v>85</v>
      </c>
      <c r="T6" s="79" t="s">
        <v>87</v>
      </c>
      <c r="U6" s="79" t="s">
        <v>89</v>
      </c>
      <c r="V6" s="79"/>
      <c r="W6" s="79"/>
      <c r="X6" s="79"/>
      <c r="Y6" s="79"/>
      <c r="Z6" s="79"/>
      <c r="AA6" s="79"/>
      <c r="AB6" s="79"/>
      <c r="AC6" s="79"/>
      <c r="AD6" s="79"/>
      <c r="AE6" s="79"/>
      <c r="AF6" s="79" t="s">
        <v>80</v>
      </c>
      <c r="AG6" s="1"/>
      <c r="AH6" s="53"/>
    </row>
    <row r="7" spans="1:38" ht="16.8" thickTop="1" x14ac:dyDescent="0.4">
      <c r="B7" s="53"/>
      <c r="C7" s="16"/>
      <c r="D7" s="16"/>
      <c r="E7" s="3"/>
      <c r="F7" s="94"/>
      <c r="G7" s="95"/>
      <c r="H7" s="96" t="s">
        <v>14</v>
      </c>
      <c r="I7" s="111">
        <v>20</v>
      </c>
      <c r="J7" s="112">
        <v>25</v>
      </c>
      <c r="K7" s="112">
        <v>25</v>
      </c>
      <c r="L7" s="112">
        <v>25</v>
      </c>
      <c r="M7" s="112">
        <v>100</v>
      </c>
      <c r="N7" s="112">
        <v>25</v>
      </c>
      <c r="O7" s="112">
        <v>25</v>
      </c>
      <c r="P7" s="112">
        <v>25</v>
      </c>
      <c r="Q7" s="112">
        <v>100</v>
      </c>
      <c r="R7" s="112">
        <v>25</v>
      </c>
      <c r="S7" s="112">
        <v>25</v>
      </c>
      <c r="T7" s="112"/>
      <c r="U7" s="112">
        <v>5</v>
      </c>
      <c r="V7" s="112"/>
      <c r="W7" s="112"/>
      <c r="X7" s="112"/>
      <c r="Y7" s="112"/>
      <c r="Z7" s="112"/>
      <c r="AA7" s="112"/>
      <c r="AB7" s="112"/>
      <c r="AC7" s="112"/>
      <c r="AD7" s="30"/>
      <c r="AE7" s="30"/>
      <c r="AF7" s="30"/>
      <c r="AG7" s="1"/>
      <c r="AH7" s="53"/>
    </row>
    <row r="8" spans="1:38" ht="12" customHeight="1" x14ac:dyDescent="0.4">
      <c r="B8" s="66"/>
      <c r="C8" s="73"/>
      <c r="E8" s="53"/>
      <c r="F8" s="53"/>
      <c r="G8" s="53"/>
      <c r="H8" s="53"/>
      <c r="I8" s="53"/>
      <c r="J8" s="53"/>
      <c r="K8" s="53"/>
      <c r="L8" s="53"/>
      <c r="M8" s="53"/>
      <c r="N8" s="53"/>
      <c r="O8" s="53"/>
      <c r="P8" s="53"/>
      <c r="Q8" s="53"/>
      <c r="R8" s="53"/>
      <c r="S8" s="53"/>
      <c r="T8" s="53"/>
      <c r="U8" s="53"/>
      <c r="V8" s="53"/>
      <c r="W8" s="53"/>
      <c r="X8" s="53"/>
      <c r="Y8" s="53"/>
      <c r="Z8" s="53"/>
      <c r="AA8" s="53"/>
      <c r="AB8" s="53"/>
      <c r="AC8" s="53"/>
      <c r="AD8" s="53"/>
      <c r="AE8" s="53"/>
      <c r="AF8" s="53"/>
      <c r="AG8" s="1"/>
      <c r="AH8" s="53"/>
    </row>
    <row r="9" spans="1:38" s="15" customFormat="1" ht="15.75" customHeight="1" x14ac:dyDescent="0.4">
      <c r="B9" s="54"/>
      <c r="C9" s="16"/>
      <c r="D9" s="16"/>
      <c r="E9" s="53"/>
      <c r="F9" s="53"/>
      <c r="G9" s="54"/>
      <c r="H9" s="72" t="s">
        <v>19</v>
      </c>
      <c r="I9" s="68">
        <f>COUNTA(I6:AF6)</f>
        <v>14</v>
      </c>
      <c r="J9" s="69"/>
      <c r="K9" s="69"/>
      <c r="L9" s="54"/>
      <c r="M9" s="54"/>
      <c r="N9" s="54"/>
      <c r="O9" s="54"/>
      <c r="P9" s="54"/>
      <c r="Q9" s="54"/>
      <c r="R9" s="54"/>
      <c r="S9" s="54"/>
      <c r="T9" s="54"/>
      <c r="U9" s="54"/>
      <c r="V9" s="54"/>
      <c r="W9" s="54"/>
      <c r="X9" s="54"/>
      <c r="Y9" s="54"/>
      <c r="Z9" s="54"/>
      <c r="AA9" s="54"/>
      <c r="AB9" s="54"/>
      <c r="AC9" s="54"/>
      <c r="AD9" s="54"/>
      <c r="AE9" s="54"/>
      <c r="AF9" s="54"/>
      <c r="AG9" s="54"/>
      <c r="AH9" s="54"/>
    </row>
    <row r="10" spans="1:38" s="15" customFormat="1" ht="28.5" customHeight="1" thickBot="1" x14ac:dyDescent="0.65">
      <c r="B10" s="44" t="s">
        <v>41</v>
      </c>
      <c r="C10" s="2"/>
      <c r="D10" s="2"/>
      <c r="E10" s="53"/>
      <c r="F10" s="53"/>
      <c r="G10" s="54"/>
      <c r="H10" s="74" t="s">
        <v>13</v>
      </c>
      <c r="I10" s="70">
        <f>SUM(I7:AF7)</f>
        <v>425</v>
      </c>
      <c r="J10" s="71" t="s">
        <v>74</v>
      </c>
      <c r="K10" s="69"/>
      <c r="L10" s="54"/>
      <c r="M10" s="54"/>
      <c r="N10" s="54"/>
      <c r="O10" s="54"/>
      <c r="P10" s="54"/>
      <c r="Q10" s="54"/>
      <c r="R10" s="54"/>
      <c r="S10" s="54"/>
      <c r="T10" s="54"/>
      <c r="U10" s="54"/>
      <c r="V10" s="54"/>
      <c r="W10" s="54"/>
      <c r="X10" s="54"/>
      <c r="Y10" s="54"/>
      <c r="Z10" s="54"/>
      <c r="AA10" s="54"/>
      <c r="AB10" s="54"/>
      <c r="AC10" s="54"/>
      <c r="AD10" s="54"/>
      <c r="AE10" s="54"/>
      <c r="AF10" s="54"/>
      <c r="AG10" s="54"/>
      <c r="AH10" s="54"/>
    </row>
    <row r="11" spans="1:38" s="14" customFormat="1" ht="15" customHeight="1" thickBot="1" x14ac:dyDescent="0.3">
      <c r="A11" s="48"/>
      <c r="B11" s="62" t="s">
        <v>22</v>
      </c>
      <c r="C11" s="75" t="s">
        <v>23</v>
      </c>
      <c r="D11" s="76" t="s">
        <v>17</v>
      </c>
      <c r="E11" s="76" t="s">
        <v>21</v>
      </c>
      <c r="F11" s="76" t="s">
        <v>10</v>
      </c>
      <c r="G11" s="76" t="s">
        <v>11</v>
      </c>
      <c r="H11" s="76" t="s">
        <v>12</v>
      </c>
      <c r="I11" s="77" t="s">
        <v>71</v>
      </c>
      <c r="J11" s="78" t="s">
        <v>73</v>
      </c>
      <c r="K11" s="77" t="s">
        <v>75</v>
      </c>
      <c r="L11" s="77" t="s">
        <v>76</v>
      </c>
      <c r="M11" s="77" t="s">
        <v>77</v>
      </c>
      <c r="N11" s="77" t="s">
        <v>78</v>
      </c>
      <c r="O11" s="77" t="s">
        <v>79</v>
      </c>
      <c r="P11" s="77" t="s">
        <v>81</v>
      </c>
      <c r="Q11" s="79" t="s">
        <v>82</v>
      </c>
      <c r="R11" s="79" t="s">
        <v>84</v>
      </c>
      <c r="S11" s="79" t="s">
        <v>85</v>
      </c>
      <c r="T11" s="79" t="s">
        <v>87</v>
      </c>
      <c r="U11" s="79" t="s">
        <v>89</v>
      </c>
      <c r="V11" s="79"/>
      <c r="W11" s="79"/>
      <c r="X11" s="79"/>
      <c r="Y11" s="79"/>
      <c r="Z11" s="79"/>
      <c r="AA11" s="79"/>
      <c r="AB11" s="79"/>
      <c r="AC11" s="79"/>
      <c r="AD11" s="79"/>
      <c r="AE11" s="79"/>
      <c r="AF11" s="79" t="s">
        <v>80</v>
      </c>
      <c r="AG11" s="63"/>
      <c r="AH11" s="63"/>
      <c r="AI11" s="63"/>
      <c r="AJ11" s="63"/>
      <c r="AK11" s="63"/>
      <c r="AL11" s="63"/>
    </row>
    <row r="12" spans="1:38" s="13" customFormat="1" ht="13.8" thickBot="1" x14ac:dyDescent="0.3">
      <c r="A12" s="49">
        <v>1</v>
      </c>
      <c r="B12" s="50"/>
      <c r="C12" s="46" t="s">
        <v>43</v>
      </c>
      <c r="D12" s="28" t="s">
        <v>44</v>
      </c>
      <c r="E12" s="17">
        <f t="shared" ref="E12:E41" si="0">SUM(I12:AF12)</f>
        <v>339</v>
      </c>
      <c r="F12" s="33">
        <f>SUM(E12/E6)</f>
        <v>0.79764705882352938</v>
      </c>
      <c r="G12" s="51" t="str">
        <f t="shared" ref="G12:G41" si="1">IF(F12&lt;&gt;"",HLOOKUP(F12,GradeTable,2),"")</f>
        <v>B</v>
      </c>
      <c r="H12" s="29">
        <f t="shared" ref="H12:H41" si="2">IF(F12&lt;&gt;"",HLOOKUP(F12,GradeTable,3),"")</f>
        <v>3</v>
      </c>
      <c r="I12" s="31">
        <v>20</v>
      </c>
      <c r="J12" s="31">
        <v>13</v>
      </c>
      <c r="K12" s="31">
        <v>24.5</v>
      </c>
      <c r="L12" s="31">
        <v>25</v>
      </c>
      <c r="M12" s="31">
        <v>58.7</v>
      </c>
      <c r="N12" s="31">
        <v>23</v>
      </c>
      <c r="O12" s="31">
        <v>25</v>
      </c>
      <c r="P12" s="31">
        <v>19</v>
      </c>
      <c r="Q12" s="31">
        <v>77.3</v>
      </c>
      <c r="R12" s="31">
        <v>23.5</v>
      </c>
      <c r="S12" s="31">
        <v>25</v>
      </c>
      <c r="T12" s="31"/>
      <c r="U12" s="31">
        <v>5</v>
      </c>
      <c r="V12" s="31"/>
      <c r="W12" s="31"/>
      <c r="X12" s="31"/>
      <c r="Y12" s="31"/>
      <c r="Z12" s="31"/>
      <c r="AA12" s="31"/>
      <c r="AB12" s="31"/>
      <c r="AC12" s="31"/>
      <c r="AD12" s="31"/>
      <c r="AE12" s="31"/>
      <c r="AF12" s="31"/>
    </row>
    <row r="13" spans="1:38" s="13" customFormat="1" ht="13.8" thickBot="1" x14ac:dyDescent="0.3">
      <c r="A13" s="49">
        <v>2</v>
      </c>
      <c r="B13" s="50"/>
      <c r="C13" s="47" t="s">
        <v>43</v>
      </c>
      <c r="D13" s="28" t="s">
        <v>45</v>
      </c>
      <c r="E13" s="17">
        <f t="shared" si="0"/>
        <v>267</v>
      </c>
      <c r="F13" s="33">
        <f>SUM(E13/E6)</f>
        <v>0.62823529411764711</v>
      </c>
      <c r="G13" s="51" t="str">
        <f t="shared" si="1"/>
        <v>D</v>
      </c>
      <c r="H13" s="29">
        <f t="shared" si="2"/>
        <v>1</v>
      </c>
      <c r="I13" s="32">
        <v>17</v>
      </c>
      <c r="J13" s="32">
        <v>0</v>
      </c>
      <c r="K13" s="32">
        <v>0</v>
      </c>
      <c r="L13" s="32">
        <v>0</v>
      </c>
      <c r="M13" s="32">
        <v>74.7</v>
      </c>
      <c r="N13" s="32">
        <v>0</v>
      </c>
      <c r="O13" s="32">
        <v>25</v>
      </c>
      <c r="P13" s="32">
        <v>25</v>
      </c>
      <c r="Q13" s="32">
        <v>77.3</v>
      </c>
      <c r="R13" s="32">
        <v>22</v>
      </c>
      <c r="S13" s="32">
        <v>21</v>
      </c>
      <c r="T13" s="32"/>
      <c r="U13" s="32">
        <v>5</v>
      </c>
      <c r="V13" s="32"/>
      <c r="W13" s="32"/>
      <c r="X13" s="32"/>
      <c r="Y13" s="32"/>
      <c r="Z13" s="32"/>
      <c r="AA13" s="32"/>
      <c r="AB13" s="32"/>
      <c r="AC13" s="32"/>
      <c r="AD13" s="32"/>
      <c r="AE13" s="32"/>
      <c r="AF13" s="32"/>
    </row>
    <row r="14" spans="1:38" s="13" customFormat="1" ht="13.8" thickBot="1" x14ac:dyDescent="0.3">
      <c r="A14" s="49">
        <v>3</v>
      </c>
      <c r="B14" s="50"/>
      <c r="C14" s="47" t="s">
        <v>43</v>
      </c>
      <c r="D14" s="28" t="s">
        <v>83</v>
      </c>
      <c r="E14" s="17">
        <f>SUM(K14:AF14)</f>
        <v>238.5</v>
      </c>
      <c r="F14" s="33">
        <f>SUM(E14/(E6-45))</f>
        <v>0.62763157894736843</v>
      </c>
      <c r="G14" s="51" t="str">
        <f t="shared" si="1"/>
        <v>D</v>
      </c>
      <c r="H14" s="29">
        <f>IF(F14&lt;&gt;"",HLOOKUP(F14,GradeTable,3),"")</f>
        <v>1</v>
      </c>
      <c r="I14" s="31" t="s">
        <v>72</v>
      </c>
      <c r="J14" s="31" t="s">
        <v>72</v>
      </c>
      <c r="K14" s="31">
        <v>19</v>
      </c>
      <c r="L14" s="31">
        <v>22</v>
      </c>
      <c r="M14" s="31">
        <v>37.299999999999997</v>
      </c>
      <c r="N14" s="31">
        <v>18.5</v>
      </c>
      <c r="O14" s="31">
        <v>20</v>
      </c>
      <c r="P14" s="31">
        <v>22</v>
      </c>
      <c r="Q14" s="31">
        <v>54.7</v>
      </c>
      <c r="R14" s="31">
        <v>20.5</v>
      </c>
      <c r="S14" s="31">
        <v>19.5</v>
      </c>
      <c r="T14" s="31"/>
      <c r="U14" s="31">
        <v>5</v>
      </c>
      <c r="V14" s="31"/>
      <c r="W14" s="31"/>
      <c r="X14" s="31"/>
      <c r="Y14" s="31"/>
      <c r="Z14" s="31"/>
      <c r="AA14" s="31"/>
      <c r="AB14" s="31"/>
      <c r="AC14" s="31"/>
      <c r="AD14" s="31"/>
      <c r="AE14" s="31"/>
      <c r="AF14" s="31"/>
    </row>
    <row r="15" spans="1:38" s="13" customFormat="1" ht="13.8" thickBot="1" x14ac:dyDescent="0.3">
      <c r="A15" s="49">
        <v>4</v>
      </c>
      <c r="B15" s="50"/>
      <c r="C15" s="47" t="s">
        <v>43</v>
      </c>
      <c r="D15" s="28" t="s">
        <v>46</v>
      </c>
      <c r="E15" s="17">
        <f t="shared" si="0"/>
        <v>298.5</v>
      </c>
      <c r="F15" s="33">
        <f>SUM(E15/E6)</f>
        <v>0.70235294117647062</v>
      </c>
      <c r="G15" s="51" t="str">
        <f t="shared" si="1"/>
        <v>C</v>
      </c>
      <c r="H15" s="29">
        <f t="shared" si="2"/>
        <v>2</v>
      </c>
      <c r="I15" s="32">
        <v>19</v>
      </c>
      <c r="J15" s="32">
        <v>25</v>
      </c>
      <c r="K15" s="32">
        <v>21.5</v>
      </c>
      <c r="L15" s="32">
        <v>22</v>
      </c>
      <c r="M15" s="32">
        <v>62.7</v>
      </c>
      <c r="N15" s="32">
        <v>24.5</v>
      </c>
      <c r="O15" s="32">
        <v>0</v>
      </c>
      <c r="P15" s="32">
        <v>24</v>
      </c>
      <c r="Q15" s="32">
        <v>49.3</v>
      </c>
      <c r="R15" s="32">
        <v>23.5</v>
      </c>
      <c r="S15" s="32">
        <v>22</v>
      </c>
      <c r="T15" s="32"/>
      <c r="U15" s="32">
        <v>5</v>
      </c>
      <c r="V15" s="32"/>
      <c r="W15" s="32"/>
      <c r="X15" s="32"/>
      <c r="Y15" s="32"/>
      <c r="Z15" s="32"/>
      <c r="AA15" s="32"/>
      <c r="AB15" s="32"/>
      <c r="AC15" s="32"/>
      <c r="AD15" s="32"/>
      <c r="AE15" s="32"/>
      <c r="AF15" s="32"/>
    </row>
    <row r="16" spans="1:38" s="13" customFormat="1" ht="13.8" thickBot="1" x14ac:dyDescent="0.3">
      <c r="A16" s="49">
        <v>5</v>
      </c>
      <c r="B16" s="50"/>
      <c r="C16" s="47" t="s">
        <v>43</v>
      </c>
      <c r="D16" s="28" t="s">
        <v>47</v>
      </c>
      <c r="E16" s="17">
        <f t="shared" si="0"/>
        <v>343</v>
      </c>
      <c r="F16" s="33">
        <f>SUM(E16/E6)</f>
        <v>0.80705882352941172</v>
      </c>
      <c r="G16" s="51" t="str">
        <f t="shared" si="1"/>
        <v>B</v>
      </c>
      <c r="H16" s="29">
        <f t="shared" si="2"/>
        <v>3</v>
      </c>
      <c r="I16" s="31">
        <v>20</v>
      </c>
      <c r="J16" s="31">
        <v>22</v>
      </c>
      <c r="K16" s="31">
        <v>21.5</v>
      </c>
      <c r="L16" s="31">
        <v>24</v>
      </c>
      <c r="M16" s="31">
        <v>69.3</v>
      </c>
      <c r="N16" s="31">
        <v>24</v>
      </c>
      <c r="O16" s="31">
        <v>25</v>
      </c>
      <c r="P16" s="31">
        <v>24</v>
      </c>
      <c r="Q16" s="31">
        <v>62.7</v>
      </c>
      <c r="R16" s="31">
        <v>23.5</v>
      </c>
      <c r="S16" s="31">
        <v>22</v>
      </c>
      <c r="T16" s="31"/>
      <c r="U16" s="31">
        <v>5</v>
      </c>
      <c r="V16" s="31"/>
      <c r="W16" s="31"/>
      <c r="X16" s="31"/>
      <c r="Y16" s="31"/>
      <c r="Z16" s="31"/>
      <c r="AA16" s="31"/>
      <c r="AB16" s="31"/>
      <c r="AC16" s="31"/>
      <c r="AD16" s="31"/>
      <c r="AE16" s="31"/>
      <c r="AF16" s="31"/>
    </row>
    <row r="17" spans="1:32" s="13" customFormat="1" ht="13.8" thickBot="1" x14ac:dyDescent="0.3">
      <c r="A17" s="49">
        <v>6</v>
      </c>
      <c r="B17" s="50"/>
      <c r="C17" s="47" t="s">
        <v>43</v>
      </c>
      <c r="D17" s="28" t="s">
        <v>48</v>
      </c>
      <c r="E17" s="17">
        <f t="shared" si="0"/>
        <v>382</v>
      </c>
      <c r="F17" s="33">
        <f>SUM(E17/(E6))</f>
        <v>0.89882352941176469</v>
      </c>
      <c r="G17" s="51" t="str">
        <f t="shared" si="1"/>
        <v>A</v>
      </c>
      <c r="H17" s="29">
        <f t="shared" si="2"/>
        <v>4</v>
      </c>
      <c r="I17" s="32">
        <v>19</v>
      </c>
      <c r="J17" s="32">
        <v>25</v>
      </c>
      <c r="K17" s="32">
        <v>23</v>
      </c>
      <c r="L17" s="32">
        <v>25</v>
      </c>
      <c r="M17" s="32">
        <v>76</v>
      </c>
      <c r="N17" s="32">
        <v>25</v>
      </c>
      <c r="O17" s="32">
        <v>25</v>
      </c>
      <c r="P17" s="32">
        <v>24</v>
      </c>
      <c r="Q17" s="32">
        <v>88</v>
      </c>
      <c r="R17" s="32">
        <v>25</v>
      </c>
      <c r="S17" s="32">
        <v>22</v>
      </c>
      <c r="T17" s="32"/>
      <c r="U17" s="32">
        <v>5</v>
      </c>
      <c r="V17" s="32"/>
      <c r="W17" s="32"/>
      <c r="X17" s="32"/>
      <c r="Y17" s="32"/>
      <c r="Z17" s="32"/>
      <c r="AA17" s="32"/>
      <c r="AB17" s="32"/>
      <c r="AC17" s="32"/>
      <c r="AD17" s="32"/>
      <c r="AE17" s="32"/>
      <c r="AF17" s="32"/>
    </row>
    <row r="18" spans="1:32" s="13" customFormat="1" ht="13.8" thickBot="1" x14ac:dyDescent="0.3">
      <c r="A18" s="49">
        <v>7</v>
      </c>
      <c r="B18" s="50"/>
      <c r="C18" s="47" t="s">
        <v>43</v>
      </c>
      <c r="D18" s="28" t="s">
        <v>49</v>
      </c>
      <c r="E18" s="17">
        <f t="shared" si="0"/>
        <v>378.3</v>
      </c>
      <c r="F18" s="33">
        <f>SUM(E18/E6)</f>
        <v>0.89011764705882357</v>
      </c>
      <c r="G18" s="51" t="str">
        <f t="shared" si="1"/>
        <v>B</v>
      </c>
      <c r="H18" s="29">
        <f t="shared" si="2"/>
        <v>3</v>
      </c>
      <c r="I18" s="31">
        <v>15</v>
      </c>
      <c r="J18" s="31">
        <v>21</v>
      </c>
      <c r="K18" s="31">
        <v>25</v>
      </c>
      <c r="L18" s="31">
        <v>25</v>
      </c>
      <c r="M18" s="31">
        <v>69.3</v>
      </c>
      <c r="N18" s="31">
        <v>24</v>
      </c>
      <c r="O18" s="31">
        <v>25</v>
      </c>
      <c r="P18" s="31">
        <v>24</v>
      </c>
      <c r="Q18" s="31">
        <v>68</v>
      </c>
      <c r="R18" s="31">
        <v>22</v>
      </c>
      <c r="S18" s="31">
        <v>25</v>
      </c>
      <c r="T18" s="31"/>
      <c r="U18" s="31">
        <v>5</v>
      </c>
      <c r="V18" s="31"/>
      <c r="W18" s="31"/>
      <c r="X18" s="31"/>
      <c r="Y18" s="31"/>
      <c r="Z18" s="31"/>
      <c r="AA18" s="31"/>
      <c r="AB18" s="31"/>
      <c r="AC18" s="31"/>
      <c r="AD18" s="31"/>
      <c r="AE18" s="31"/>
      <c r="AF18" s="31">
        <v>30</v>
      </c>
    </row>
    <row r="19" spans="1:32" s="13" customFormat="1" ht="13.8" thickBot="1" x14ac:dyDescent="0.3">
      <c r="A19" s="49">
        <v>8</v>
      </c>
      <c r="B19" s="50"/>
      <c r="C19" s="47" t="s">
        <v>43</v>
      </c>
      <c r="D19" s="28" t="s">
        <v>50</v>
      </c>
      <c r="E19" s="17">
        <f t="shared" si="0"/>
        <v>391.6</v>
      </c>
      <c r="F19" s="33">
        <f>SUM(E19/E6)</f>
        <v>0.92141176470588237</v>
      </c>
      <c r="G19" s="51" t="str">
        <f t="shared" si="1"/>
        <v>A</v>
      </c>
      <c r="H19" s="29">
        <f t="shared" si="2"/>
        <v>4</v>
      </c>
      <c r="I19" s="32">
        <v>19</v>
      </c>
      <c r="J19" s="32">
        <v>25</v>
      </c>
      <c r="K19" s="32">
        <v>23.5</v>
      </c>
      <c r="L19" s="32">
        <v>22</v>
      </c>
      <c r="M19" s="32">
        <v>85.3</v>
      </c>
      <c r="N19" s="32">
        <v>24</v>
      </c>
      <c r="O19" s="32">
        <v>25</v>
      </c>
      <c r="P19" s="32">
        <v>24</v>
      </c>
      <c r="Q19" s="32">
        <v>89.3</v>
      </c>
      <c r="R19" s="32">
        <v>24.5</v>
      </c>
      <c r="S19" s="32">
        <v>25</v>
      </c>
      <c r="T19" s="32"/>
      <c r="U19" s="32">
        <v>5</v>
      </c>
      <c r="V19" s="32"/>
      <c r="W19" s="32"/>
      <c r="X19" s="32"/>
      <c r="Y19" s="32"/>
      <c r="Z19" s="32"/>
      <c r="AA19" s="32"/>
      <c r="AB19" s="32"/>
      <c r="AC19" s="32"/>
      <c r="AD19" s="32"/>
      <c r="AE19" s="32"/>
      <c r="AF19" s="32"/>
    </row>
    <row r="20" spans="1:32" s="13" customFormat="1" ht="13.8" thickBot="1" x14ac:dyDescent="0.3">
      <c r="A20" s="49">
        <v>9</v>
      </c>
      <c r="B20" s="50"/>
      <c r="C20" s="47" t="s">
        <v>43</v>
      </c>
      <c r="D20" s="28" t="s">
        <v>51</v>
      </c>
      <c r="E20" s="17">
        <f t="shared" si="0"/>
        <v>369.5</v>
      </c>
      <c r="F20" s="33">
        <f>SUM(E20/E6)</f>
        <v>0.86941176470588233</v>
      </c>
      <c r="G20" s="51" t="str">
        <f t="shared" si="1"/>
        <v>B</v>
      </c>
      <c r="H20" s="29">
        <f t="shared" si="2"/>
        <v>3</v>
      </c>
      <c r="I20" s="31">
        <v>15</v>
      </c>
      <c r="J20" s="31">
        <v>21</v>
      </c>
      <c r="K20" s="31">
        <v>25</v>
      </c>
      <c r="L20" s="31">
        <v>25</v>
      </c>
      <c r="M20" s="31">
        <v>60</v>
      </c>
      <c r="N20" s="31">
        <v>24.5</v>
      </c>
      <c r="O20" s="31">
        <v>25</v>
      </c>
      <c r="P20" s="31">
        <v>24</v>
      </c>
      <c r="Q20" s="31">
        <v>68</v>
      </c>
      <c r="R20" s="31">
        <v>22</v>
      </c>
      <c r="S20" s="31">
        <v>25</v>
      </c>
      <c r="T20" s="31"/>
      <c r="U20" s="31">
        <v>5</v>
      </c>
      <c r="V20" s="31"/>
      <c r="W20" s="31"/>
      <c r="X20" s="31"/>
      <c r="Y20" s="31"/>
      <c r="Z20" s="31"/>
      <c r="AA20" s="31"/>
      <c r="AB20" s="31"/>
      <c r="AC20" s="31"/>
      <c r="AD20" s="31"/>
      <c r="AE20" s="31"/>
      <c r="AF20" s="31">
        <v>30</v>
      </c>
    </row>
    <row r="21" spans="1:32" s="13" customFormat="1" ht="13.8" thickBot="1" x14ac:dyDescent="0.3">
      <c r="A21" s="49">
        <v>10</v>
      </c>
      <c r="B21" s="50"/>
      <c r="C21" s="47" t="s">
        <v>43</v>
      </c>
      <c r="D21" s="28" t="s">
        <v>52</v>
      </c>
      <c r="E21" s="17">
        <f t="shared" si="0"/>
        <v>348.5</v>
      </c>
      <c r="F21" s="33">
        <f>SUM(E21/E6)</f>
        <v>0.82</v>
      </c>
      <c r="G21" s="51" t="str">
        <f t="shared" si="1"/>
        <v>B</v>
      </c>
      <c r="H21" s="29">
        <f t="shared" si="2"/>
        <v>3</v>
      </c>
      <c r="I21" s="32">
        <v>16</v>
      </c>
      <c r="J21" s="32">
        <v>5</v>
      </c>
      <c r="K21" s="32">
        <v>22.5</v>
      </c>
      <c r="L21" s="32">
        <v>25</v>
      </c>
      <c r="M21" s="32">
        <v>80</v>
      </c>
      <c r="N21" s="32">
        <v>25</v>
      </c>
      <c r="O21" s="32">
        <v>25</v>
      </c>
      <c r="P21" s="32">
        <v>19</v>
      </c>
      <c r="Q21" s="32">
        <v>80</v>
      </c>
      <c r="R21" s="32">
        <v>24.5</v>
      </c>
      <c r="S21" s="32">
        <v>21.5</v>
      </c>
      <c r="T21" s="32"/>
      <c r="U21" s="32">
        <v>5</v>
      </c>
      <c r="V21" s="32"/>
      <c r="W21" s="32"/>
      <c r="X21" s="32"/>
      <c r="Y21" s="32"/>
      <c r="Z21" s="32"/>
      <c r="AA21" s="32"/>
      <c r="AB21" s="32"/>
      <c r="AC21" s="32"/>
      <c r="AD21" s="32"/>
      <c r="AE21" s="32"/>
      <c r="AF21" s="32"/>
    </row>
    <row r="22" spans="1:32" s="13" customFormat="1" ht="13.8" thickBot="1" x14ac:dyDescent="0.3">
      <c r="A22" s="49">
        <v>11</v>
      </c>
      <c r="B22" s="64"/>
      <c r="C22" s="67" t="s">
        <v>43</v>
      </c>
      <c r="D22" s="65">
        <v>1846</v>
      </c>
      <c r="E22" s="17">
        <f t="shared" si="0"/>
        <v>331</v>
      </c>
      <c r="F22" s="33">
        <f>SUM(E22/E6)</f>
        <v>0.77882352941176469</v>
      </c>
      <c r="G22" s="51" t="str">
        <f t="shared" si="1"/>
        <v>C</v>
      </c>
      <c r="H22" s="29">
        <f t="shared" si="2"/>
        <v>2</v>
      </c>
      <c r="I22" s="31">
        <v>18</v>
      </c>
      <c r="J22" s="31">
        <v>20</v>
      </c>
      <c r="K22" s="31">
        <v>20</v>
      </c>
      <c r="L22" s="31">
        <v>23</v>
      </c>
      <c r="M22" s="31">
        <v>69.3</v>
      </c>
      <c r="N22" s="31">
        <v>24</v>
      </c>
      <c r="O22" s="31">
        <v>23</v>
      </c>
      <c r="P22" s="31">
        <v>24.5</v>
      </c>
      <c r="Q22" s="31">
        <v>58.7</v>
      </c>
      <c r="R22" s="31">
        <v>23</v>
      </c>
      <c r="S22" s="31">
        <v>22.5</v>
      </c>
      <c r="T22" s="31"/>
      <c r="U22" s="31">
        <v>5</v>
      </c>
      <c r="V22" s="31"/>
      <c r="W22" s="31"/>
      <c r="X22" s="31"/>
      <c r="Y22" s="31"/>
      <c r="Z22" s="31"/>
      <c r="AA22" s="31"/>
      <c r="AB22" s="31"/>
      <c r="AC22" s="31"/>
      <c r="AD22" s="31"/>
      <c r="AE22" s="31"/>
      <c r="AF22" s="31"/>
    </row>
    <row r="23" spans="1:32" s="13" customFormat="1" ht="13.8" thickBot="1" x14ac:dyDescent="0.3">
      <c r="A23" s="49">
        <v>12</v>
      </c>
      <c r="B23" s="50"/>
      <c r="C23" s="47" t="s">
        <v>43</v>
      </c>
      <c r="D23" s="28" t="s">
        <v>53</v>
      </c>
      <c r="E23" s="17">
        <f t="shared" si="0"/>
        <v>335.1</v>
      </c>
      <c r="F23" s="33">
        <f>SUM(E23/E6)</f>
        <v>0.78847058823529415</v>
      </c>
      <c r="G23" s="51" t="str">
        <f t="shared" si="1"/>
        <v>C</v>
      </c>
      <c r="H23" s="29">
        <f t="shared" si="2"/>
        <v>2</v>
      </c>
      <c r="I23" s="32">
        <v>20</v>
      </c>
      <c r="J23" s="32">
        <v>20</v>
      </c>
      <c r="K23" s="32">
        <v>21</v>
      </c>
      <c r="L23" s="32">
        <v>23</v>
      </c>
      <c r="M23" s="32">
        <v>73.3</v>
      </c>
      <c r="N23" s="32">
        <v>24</v>
      </c>
      <c r="O23" s="32">
        <v>23</v>
      </c>
      <c r="P23" s="32">
        <v>25</v>
      </c>
      <c r="Q23" s="32">
        <v>57.3</v>
      </c>
      <c r="R23" s="32">
        <v>22</v>
      </c>
      <c r="S23" s="32">
        <v>21.5</v>
      </c>
      <c r="T23" s="32"/>
      <c r="U23" s="32">
        <v>5</v>
      </c>
      <c r="V23" s="32"/>
      <c r="W23" s="32"/>
      <c r="X23" s="32"/>
      <c r="Y23" s="32"/>
      <c r="Z23" s="32"/>
      <c r="AA23" s="32"/>
      <c r="AB23" s="32"/>
      <c r="AC23" s="32"/>
      <c r="AD23" s="32"/>
      <c r="AE23" s="32"/>
      <c r="AF23" s="32"/>
    </row>
    <row r="24" spans="1:32" s="13" customFormat="1" ht="13.8" thickBot="1" x14ac:dyDescent="0.3">
      <c r="A24" s="49">
        <v>13</v>
      </c>
      <c r="B24" s="50"/>
      <c r="C24" s="47" t="s">
        <v>43</v>
      </c>
      <c r="D24" s="28" t="s">
        <v>54</v>
      </c>
      <c r="E24" s="17">
        <f t="shared" si="0"/>
        <v>362</v>
      </c>
      <c r="F24" s="33">
        <f>SUM(E24/E6)</f>
        <v>0.85176470588235298</v>
      </c>
      <c r="G24" s="51" t="str">
        <f t="shared" si="1"/>
        <v>B</v>
      </c>
      <c r="H24" s="29">
        <f t="shared" si="2"/>
        <v>3</v>
      </c>
      <c r="I24" s="31">
        <v>17</v>
      </c>
      <c r="J24" s="31">
        <v>25</v>
      </c>
      <c r="K24" s="31">
        <v>23</v>
      </c>
      <c r="L24" s="31">
        <v>25</v>
      </c>
      <c r="M24" s="31">
        <v>73.3</v>
      </c>
      <c r="N24" s="31">
        <v>25</v>
      </c>
      <c r="O24" s="31">
        <v>25</v>
      </c>
      <c r="P24" s="31">
        <v>23.5</v>
      </c>
      <c r="Q24" s="31">
        <v>70.7</v>
      </c>
      <c r="R24" s="31">
        <v>24.5</v>
      </c>
      <c r="S24" s="31">
        <v>25</v>
      </c>
      <c r="T24" s="31"/>
      <c r="U24" s="31">
        <v>5</v>
      </c>
      <c r="V24" s="31"/>
      <c r="W24" s="31"/>
      <c r="X24" s="31"/>
      <c r="Y24" s="31"/>
      <c r="Z24" s="31"/>
      <c r="AA24" s="31"/>
      <c r="AB24" s="31"/>
      <c r="AC24" s="31"/>
      <c r="AD24" s="31"/>
      <c r="AE24" s="31"/>
      <c r="AF24" s="31"/>
    </row>
    <row r="25" spans="1:32" s="13" customFormat="1" ht="13.8" thickBot="1" x14ac:dyDescent="0.3">
      <c r="A25" s="49">
        <v>14</v>
      </c>
      <c r="B25" s="50"/>
      <c r="C25" s="47" t="s">
        <v>43</v>
      </c>
      <c r="D25" s="28" t="s">
        <v>55</v>
      </c>
      <c r="E25" s="17">
        <f t="shared" si="0"/>
        <v>297.2</v>
      </c>
      <c r="F25" s="33">
        <f>SUM(E25/E6)</f>
        <v>0.69929411764705884</v>
      </c>
      <c r="G25" s="51" t="str">
        <f t="shared" si="1"/>
        <v>C</v>
      </c>
      <c r="H25" s="29">
        <f t="shared" si="2"/>
        <v>2</v>
      </c>
      <c r="I25" s="32">
        <v>18</v>
      </c>
      <c r="J25" s="32">
        <v>20</v>
      </c>
      <c r="K25" s="32">
        <v>18</v>
      </c>
      <c r="L25" s="32">
        <v>23</v>
      </c>
      <c r="M25" s="32">
        <v>70.7</v>
      </c>
      <c r="N25" s="32">
        <v>18.5</v>
      </c>
      <c r="O25" s="32">
        <v>20</v>
      </c>
      <c r="P25" s="32">
        <v>23</v>
      </c>
      <c r="Q25" s="32">
        <v>44</v>
      </c>
      <c r="R25" s="32">
        <v>22.5</v>
      </c>
      <c r="S25" s="32">
        <v>19.5</v>
      </c>
      <c r="T25" s="32"/>
      <c r="U25" s="32"/>
      <c r="V25" s="32"/>
      <c r="W25" s="32"/>
      <c r="X25" s="32"/>
      <c r="Y25" s="32"/>
      <c r="Z25" s="32"/>
      <c r="AA25" s="32"/>
      <c r="AB25" s="32"/>
      <c r="AC25" s="32"/>
      <c r="AD25" s="32"/>
      <c r="AE25" s="32"/>
      <c r="AF25" s="32"/>
    </row>
    <row r="26" spans="1:32" s="13" customFormat="1" ht="13.8" thickBot="1" x14ac:dyDescent="0.3">
      <c r="A26" s="49">
        <v>15</v>
      </c>
      <c r="B26" s="50"/>
      <c r="C26" s="47" t="s">
        <v>43</v>
      </c>
      <c r="D26" s="28" t="s">
        <v>56</v>
      </c>
      <c r="E26" s="17">
        <f t="shared" si="0"/>
        <v>365</v>
      </c>
      <c r="F26" s="33">
        <f>SUM(E26/E6)</f>
        <v>0.85882352941176465</v>
      </c>
      <c r="G26" s="51" t="str">
        <f t="shared" si="1"/>
        <v>B</v>
      </c>
      <c r="H26" s="29">
        <f t="shared" si="2"/>
        <v>3</v>
      </c>
      <c r="I26" s="31">
        <v>20</v>
      </c>
      <c r="J26" s="31">
        <v>25</v>
      </c>
      <c r="K26" s="31">
        <v>23</v>
      </c>
      <c r="L26" s="31">
        <v>25</v>
      </c>
      <c r="M26" s="31">
        <v>72</v>
      </c>
      <c r="N26" s="31">
        <v>24</v>
      </c>
      <c r="O26" s="31">
        <v>25</v>
      </c>
      <c r="P26" s="31">
        <v>24</v>
      </c>
      <c r="Q26" s="31">
        <v>76</v>
      </c>
      <c r="R26" s="31">
        <v>24</v>
      </c>
      <c r="S26" s="31">
        <v>22</v>
      </c>
      <c r="T26" s="31"/>
      <c r="U26" s="31">
        <v>5</v>
      </c>
      <c r="V26" s="31"/>
      <c r="W26" s="31"/>
      <c r="X26" s="31"/>
      <c r="Y26" s="31"/>
      <c r="Z26" s="31"/>
      <c r="AA26" s="31"/>
      <c r="AB26" s="31"/>
      <c r="AC26" s="31"/>
      <c r="AD26" s="31"/>
      <c r="AE26" s="31"/>
      <c r="AF26" s="31"/>
    </row>
    <row r="27" spans="1:32" s="13" customFormat="1" ht="13.8" thickBot="1" x14ac:dyDescent="0.3">
      <c r="A27" s="49">
        <v>16</v>
      </c>
      <c r="B27" s="50"/>
      <c r="C27" s="47" t="s">
        <v>43</v>
      </c>
      <c r="D27" s="28" t="s">
        <v>57</v>
      </c>
      <c r="E27" s="17">
        <f t="shared" si="0"/>
        <v>339</v>
      </c>
      <c r="F27" s="33">
        <f>SUM(E27/E6)</f>
        <v>0.79764705882352938</v>
      </c>
      <c r="G27" s="51" t="str">
        <f t="shared" si="1"/>
        <v>B</v>
      </c>
      <c r="H27" s="29">
        <f t="shared" si="2"/>
        <v>3</v>
      </c>
      <c r="I27" s="32">
        <v>15</v>
      </c>
      <c r="J27" s="32">
        <v>25</v>
      </c>
      <c r="K27" s="32">
        <v>18</v>
      </c>
      <c r="L27" s="32">
        <v>24</v>
      </c>
      <c r="M27" s="32">
        <v>77.3</v>
      </c>
      <c r="N27" s="32">
        <v>24</v>
      </c>
      <c r="O27" s="32">
        <v>23</v>
      </c>
      <c r="P27" s="32">
        <v>23</v>
      </c>
      <c r="Q27" s="32">
        <v>58.7</v>
      </c>
      <c r="R27" s="32">
        <v>22.5</v>
      </c>
      <c r="S27" s="32">
        <v>23.5</v>
      </c>
      <c r="T27" s="32"/>
      <c r="U27" s="32">
        <v>5</v>
      </c>
      <c r="V27" s="32"/>
      <c r="W27" s="32"/>
      <c r="X27" s="32"/>
      <c r="Y27" s="32"/>
      <c r="Z27" s="32"/>
      <c r="AA27" s="32"/>
      <c r="AB27" s="32"/>
      <c r="AC27" s="32"/>
      <c r="AD27" s="32"/>
      <c r="AE27" s="32"/>
      <c r="AF27" s="32"/>
    </row>
    <row r="28" spans="1:32" s="13" customFormat="1" ht="13.8" thickBot="1" x14ac:dyDescent="0.3">
      <c r="A28" s="49">
        <v>17</v>
      </c>
      <c r="B28" s="50"/>
      <c r="C28" s="47" t="s">
        <v>43</v>
      </c>
      <c r="D28" s="28" t="s">
        <v>58</v>
      </c>
      <c r="E28" s="17">
        <f t="shared" si="0"/>
        <v>363.3</v>
      </c>
      <c r="F28" s="33">
        <f>SUM(E28/E6)</f>
        <v>0.85482352941176476</v>
      </c>
      <c r="G28" s="51" t="str">
        <f t="shared" si="1"/>
        <v>B</v>
      </c>
      <c r="H28" s="29">
        <f t="shared" si="2"/>
        <v>3</v>
      </c>
      <c r="I28" s="31">
        <v>17</v>
      </c>
      <c r="J28" s="31">
        <v>22</v>
      </c>
      <c r="K28" s="31">
        <v>18</v>
      </c>
      <c r="L28" s="31">
        <v>25</v>
      </c>
      <c r="M28" s="31">
        <v>81.3</v>
      </c>
      <c r="N28" s="31">
        <v>24</v>
      </c>
      <c r="O28" s="31">
        <v>25</v>
      </c>
      <c r="P28" s="31">
        <v>25</v>
      </c>
      <c r="Q28" s="31">
        <v>76</v>
      </c>
      <c r="R28" s="31">
        <v>23</v>
      </c>
      <c r="S28" s="31">
        <v>22</v>
      </c>
      <c r="T28" s="31"/>
      <c r="U28" s="31">
        <v>5</v>
      </c>
      <c r="V28" s="31"/>
      <c r="W28" s="31"/>
      <c r="X28" s="31"/>
      <c r="Y28" s="31"/>
      <c r="Z28" s="31"/>
      <c r="AA28" s="31"/>
      <c r="AB28" s="31"/>
      <c r="AC28" s="31"/>
      <c r="AD28" s="31"/>
      <c r="AE28" s="31"/>
      <c r="AF28" s="31"/>
    </row>
    <row r="29" spans="1:32" s="13" customFormat="1" ht="13.8" thickBot="1" x14ac:dyDescent="0.3">
      <c r="A29" s="49">
        <v>18</v>
      </c>
      <c r="B29" s="50"/>
      <c r="C29" s="47" t="s">
        <v>43</v>
      </c>
      <c r="D29" s="28" t="s">
        <v>59</v>
      </c>
      <c r="E29" s="17">
        <f t="shared" si="0"/>
        <v>348</v>
      </c>
      <c r="F29" s="33">
        <f>SUM(E29/E6)</f>
        <v>0.81882352941176473</v>
      </c>
      <c r="G29" s="51" t="str">
        <f t="shared" si="1"/>
        <v>B</v>
      </c>
      <c r="H29" s="29">
        <f t="shared" si="2"/>
        <v>3</v>
      </c>
      <c r="I29" s="32">
        <v>18</v>
      </c>
      <c r="J29" s="32">
        <v>15</v>
      </c>
      <c r="K29" s="32">
        <v>18</v>
      </c>
      <c r="L29" s="32">
        <v>25</v>
      </c>
      <c r="M29" s="32">
        <v>78.7</v>
      </c>
      <c r="N29" s="32">
        <v>24</v>
      </c>
      <c r="O29" s="32">
        <v>25</v>
      </c>
      <c r="P29" s="32">
        <v>24</v>
      </c>
      <c r="Q29" s="32">
        <v>69.3</v>
      </c>
      <c r="R29" s="32">
        <v>24</v>
      </c>
      <c r="S29" s="32">
        <v>22</v>
      </c>
      <c r="T29" s="32"/>
      <c r="U29" s="32">
        <v>5</v>
      </c>
      <c r="V29" s="32"/>
      <c r="W29" s="32"/>
      <c r="X29" s="32"/>
      <c r="Y29" s="32"/>
      <c r="Z29" s="32"/>
      <c r="AA29" s="32"/>
      <c r="AB29" s="32"/>
      <c r="AC29" s="32"/>
      <c r="AD29" s="32"/>
      <c r="AE29" s="32"/>
      <c r="AF29" s="32"/>
    </row>
    <row r="30" spans="1:32" s="13" customFormat="1" ht="13.8" thickBot="1" x14ac:dyDescent="0.3">
      <c r="A30" s="49">
        <v>19</v>
      </c>
      <c r="B30" s="50"/>
      <c r="C30" s="47" t="s">
        <v>43</v>
      </c>
      <c r="D30" s="28" t="s">
        <v>60</v>
      </c>
      <c r="E30" s="17">
        <f t="shared" si="0"/>
        <v>316.60000000000002</v>
      </c>
      <c r="F30" s="33">
        <f>SUM(E30/E6)</f>
        <v>0.74494117647058833</v>
      </c>
      <c r="G30" s="51" t="str">
        <f t="shared" si="1"/>
        <v>C</v>
      </c>
      <c r="H30" s="29">
        <f t="shared" si="2"/>
        <v>2</v>
      </c>
      <c r="I30" s="31">
        <v>20</v>
      </c>
      <c r="J30" s="31">
        <v>23</v>
      </c>
      <c r="K30" s="31">
        <v>21.5</v>
      </c>
      <c r="L30" s="31">
        <v>22</v>
      </c>
      <c r="M30" s="31">
        <v>69.3</v>
      </c>
      <c r="N30" s="31">
        <v>25</v>
      </c>
      <c r="O30" s="31">
        <v>0</v>
      </c>
      <c r="P30" s="31">
        <v>24</v>
      </c>
      <c r="Q30" s="31">
        <v>61.3</v>
      </c>
      <c r="R30" s="31">
        <v>23.5</v>
      </c>
      <c r="S30" s="31">
        <v>22</v>
      </c>
      <c r="T30" s="31"/>
      <c r="U30" s="31">
        <v>5</v>
      </c>
      <c r="V30" s="31"/>
      <c r="W30" s="31"/>
      <c r="X30" s="31"/>
      <c r="Y30" s="31"/>
      <c r="Z30" s="31"/>
      <c r="AA30" s="31"/>
      <c r="AB30" s="31"/>
      <c r="AC30" s="31"/>
      <c r="AD30" s="31"/>
      <c r="AE30" s="31"/>
      <c r="AF30" s="31"/>
    </row>
    <row r="31" spans="1:32" s="13" customFormat="1" ht="13.8" thickBot="1" x14ac:dyDescent="0.3">
      <c r="A31" s="49">
        <v>20</v>
      </c>
      <c r="B31" s="50"/>
      <c r="C31" s="47" t="s">
        <v>43</v>
      </c>
      <c r="D31" s="28" t="s">
        <v>61</v>
      </c>
      <c r="E31" s="17">
        <f t="shared" si="0"/>
        <v>388.6</v>
      </c>
      <c r="F31" s="33">
        <f>SUM(E31/E6)</f>
        <v>0.91435294117647059</v>
      </c>
      <c r="G31" s="51" t="str">
        <f t="shared" si="1"/>
        <v>A</v>
      </c>
      <c r="H31" s="29">
        <f t="shared" si="2"/>
        <v>4</v>
      </c>
      <c r="I31" s="32">
        <v>20</v>
      </c>
      <c r="J31" s="32">
        <v>20</v>
      </c>
      <c r="K31" s="32">
        <v>23</v>
      </c>
      <c r="L31" s="32">
        <v>25</v>
      </c>
      <c r="M31" s="32">
        <v>85.3</v>
      </c>
      <c r="N31" s="32">
        <v>25</v>
      </c>
      <c r="O31" s="32">
        <v>22</v>
      </c>
      <c r="P31" s="32">
        <v>25</v>
      </c>
      <c r="Q31" s="32">
        <v>89.3</v>
      </c>
      <c r="R31" s="32">
        <v>24</v>
      </c>
      <c r="S31" s="32">
        <v>25</v>
      </c>
      <c r="T31" s="32"/>
      <c r="U31" s="32">
        <v>5</v>
      </c>
      <c r="V31" s="32"/>
      <c r="W31" s="32"/>
      <c r="X31" s="32"/>
      <c r="Y31" s="32"/>
      <c r="Z31" s="32"/>
      <c r="AA31" s="32"/>
      <c r="AB31" s="32"/>
      <c r="AC31" s="32"/>
      <c r="AD31" s="32"/>
      <c r="AE31" s="32"/>
      <c r="AF31" s="32"/>
    </row>
    <row r="32" spans="1:32" s="13" customFormat="1" ht="13.8" thickBot="1" x14ac:dyDescent="0.3">
      <c r="A32" s="49">
        <v>21</v>
      </c>
      <c r="B32" s="50"/>
      <c r="C32" s="47" t="s">
        <v>43</v>
      </c>
      <c r="D32" s="28" t="s">
        <v>62</v>
      </c>
      <c r="E32" s="17">
        <f t="shared" si="0"/>
        <v>267.3</v>
      </c>
      <c r="F32" s="33">
        <f>SUM(E32/E6)</f>
        <v>0.62894117647058823</v>
      </c>
      <c r="G32" s="51" t="str">
        <f t="shared" si="1"/>
        <v>D</v>
      </c>
      <c r="H32" s="29">
        <f t="shared" si="2"/>
        <v>1</v>
      </c>
      <c r="I32" s="31">
        <v>10</v>
      </c>
      <c r="J32" s="31">
        <v>21</v>
      </c>
      <c r="K32" s="31">
        <v>24</v>
      </c>
      <c r="L32" s="31">
        <v>23</v>
      </c>
      <c r="M32" s="31">
        <v>58.6</v>
      </c>
      <c r="N32" s="31">
        <v>24</v>
      </c>
      <c r="O32" s="31">
        <v>23</v>
      </c>
      <c r="P32" s="31">
        <v>24</v>
      </c>
      <c r="Q32" s="31">
        <v>54.7</v>
      </c>
      <c r="R32" s="31">
        <v>0</v>
      </c>
      <c r="S32" s="31">
        <v>0</v>
      </c>
      <c r="T32" s="31"/>
      <c r="U32" s="31">
        <v>5</v>
      </c>
      <c r="V32" s="31"/>
      <c r="W32" s="31"/>
      <c r="X32" s="31"/>
      <c r="Y32" s="31"/>
      <c r="Z32" s="31"/>
      <c r="AA32" s="31"/>
      <c r="AB32" s="31"/>
      <c r="AC32" s="31"/>
      <c r="AD32" s="31"/>
      <c r="AE32" s="31"/>
      <c r="AF32" s="31"/>
    </row>
    <row r="33" spans="1:32" s="13" customFormat="1" ht="13.8" thickBot="1" x14ac:dyDescent="0.3">
      <c r="A33" s="49">
        <v>22</v>
      </c>
      <c r="B33" s="50"/>
      <c r="C33" s="47" t="s">
        <v>43</v>
      </c>
      <c r="D33" s="28" t="s">
        <v>63</v>
      </c>
      <c r="E33" s="17">
        <f t="shared" si="0"/>
        <v>332</v>
      </c>
      <c r="F33" s="33">
        <f>SUM(E33/E6)</f>
        <v>0.78117647058823525</v>
      </c>
      <c r="G33" s="51" t="str">
        <f t="shared" si="1"/>
        <v>C</v>
      </c>
      <c r="H33" s="29">
        <f t="shared" si="2"/>
        <v>2</v>
      </c>
      <c r="I33" s="32">
        <v>20</v>
      </c>
      <c r="J33" s="32">
        <v>22</v>
      </c>
      <c r="K33" s="32">
        <v>20.5</v>
      </c>
      <c r="L33" s="32">
        <v>23</v>
      </c>
      <c r="M33" s="32">
        <v>69.3</v>
      </c>
      <c r="N33" s="32">
        <v>24</v>
      </c>
      <c r="O33" s="32">
        <v>25</v>
      </c>
      <c r="P33" s="32">
        <v>25</v>
      </c>
      <c r="Q33" s="32">
        <v>50.7</v>
      </c>
      <c r="R33" s="32">
        <v>23.5</v>
      </c>
      <c r="S33" s="32">
        <v>24</v>
      </c>
      <c r="T33" s="32"/>
      <c r="U33" s="32">
        <v>5</v>
      </c>
      <c r="V33" s="32"/>
      <c r="W33" s="32"/>
      <c r="X33" s="32"/>
      <c r="Y33" s="32"/>
      <c r="Z33" s="32"/>
      <c r="AA33" s="32"/>
      <c r="AB33" s="32"/>
      <c r="AC33" s="32"/>
      <c r="AD33" s="32"/>
      <c r="AE33" s="32"/>
      <c r="AF33" s="32"/>
    </row>
    <row r="34" spans="1:32" s="13" customFormat="1" ht="13.8" thickBot="1" x14ac:dyDescent="0.3">
      <c r="A34" s="49">
        <v>23</v>
      </c>
      <c r="B34" s="50"/>
      <c r="C34" s="47" t="s">
        <v>43</v>
      </c>
      <c r="D34" s="28" t="s">
        <v>64</v>
      </c>
      <c r="E34" s="17">
        <f t="shared" si="0"/>
        <v>346.6</v>
      </c>
      <c r="F34" s="33">
        <f>SUM(E34/E6)</f>
        <v>0.81552941176470595</v>
      </c>
      <c r="G34" s="51" t="str">
        <f t="shared" si="1"/>
        <v>B</v>
      </c>
      <c r="H34" s="29">
        <f t="shared" si="2"/>
        <v>3</v>
      </c>
      <c r="I34" s="31">
        <v>20</v>
      </c>
      <c r="J34" s="31">
        <v>22</v>
      </c>
      <c r="K34" s="31">
        <v>24</v>
      </c>
      <c r="L34" s="31">
        <v>23</v>
      </c>
      <c r="M34" s="31">
        <v>61.3</v>
      </c>
      <c r="N34" s="31">
        <v>26</v>
      </c>
      <c r="O34" s="31">
        <v>25</v>
      </c>
      <c r="P34" s="31">
        <v>25</v>
      </c>
      <c r="Q34" s="31">
        <v>69.3</v>
      </c>
      <c r="R34" s="31">
        <v>23.5</v>
      </c>
      <c r="S34" s="31">
        <v>22.5</v>
      </c>
      <c r="T34" s="31"/>
      <c r="U34" s="31">
        <v>5</v>
      </c>
      <c r="V34" s="31"/>
      <c r="W34" s="31"/>
      <c r="X34" s="31"/>
      <c r="Y34" s="31"/>
      <c r="Z34" s="31"/>
      <c r="AA34" s="31"/>
      <c r="AB34" s="31"/>
      <c r="AC34" s="31"/>
      <c r="AD34" s="31"/>
      <c r="AE34" s="31"/>
      <c r="AF34" s="31"/>
    </row>
    <row r="35" spans="1:32" s="13" customFormat="1" ht="13.8" thickBot="1" x14ac:dyDescent="0.3">
      <c r="A35" s="49">
        <v>24</v>
      </c>
      <c r="B35" s="50"/>
      <c r="C35" s="47" t="s">
        <v>43</v>
      </c>
      <c r="D35" s="28" t="s">
        <v>46</v>
      </c>
      <c r="E35" s="17">
        <f t="shared" si="0"/>
        <v>342.7</v>
      </c>
      <c r="F35" s="33">
        <f>SUM(E35/E6)</f>
        <v>0.80635294117647061</v>
      </c>
      <c r="G35" s="51" t="str">
        <f t="shared" si="1"/>
        <v>B</v>
      </c>
      <c r="H35" s="29">
        <f t="shared" si="2"/>
        <v>3</v>
      </c>
      <c r="I35" s="32">
        <v>20</v>
      </c>
      <c r="J35" s="32">
        <v>5</v>
      </c>
      <c r="K35" s="32">
        <v>24.5</v>
      </c>
      <c r="L35" s="32">
        <v>25</v>
      </c>
      <c r="M35" s="32">
        <v>74.7</v>
      </c>
      <c r="N35" s="32">
        <v>23</v>
      </c>
      <c r="O35" s="32">
        <v>25</v>
      </c>
      <c r="P35" s="32">
        <v>24</v>
      </c>
      <c r="Q35" s="32">
        <v>72</v>
      </c>
      <c r="R35" s="32">
        <v>22.5</v>
      </c>
      <c r="S35" s="32">
        <v>22</v>
      </c>
      <c r="T35" s="32"/>
      <c r="U35" s="32">
        <v>5</v>
      </c>
      <c r="V35" s="32"/>
      <c r="W35" s="32"/>
      <c r="X35" s="32"/>
      <c r="Y35" s="32"/>
      <c r="Z35" s="32"/>
      <c r="AA35" s="32"/>
      <c r="AB35" s="32"/>
      <c r="AC35" s="32"/>
      <c r="AD35" s="32"/>
      <c r="AE35" s="32"/>
      <c r="AF35" s="32"/>
    </row>
    <row r="36" spans="1:32" s="13" customFormat="1" ht="13.8" thickBot="1" x14ac:dyDescent="0.3">
      <c r="A36" s="49">
        <v>25</v>
      </c>
      <c r="B36" s="50"/>
      <c r="C36" s="47" t="s">
        <v>43</v>
      </c>
      <c r="D36" s="28" t="s">
        <v>65</v>
      </c>
      <c r="E36" s="17">
        <f t="shared" si="0"/>
        <v>380.7</v>
      </c>
      <c r="F36" s="33">
        <f>SUM(E36/E6)</f>
        <v>0.89576470588235291</v>
      </c>
      <c r="G36" s="51" t="str">
        <f t="shared" si="1"/>
        <v>A</v>
      </c>
      <c r="H36" s="29">
        <f t="shared" si="2"/>
        <v>4</v>
      </c>
      <c r="I36" s="31">
        <v>19</v>
      </c>
      <c r="J36" s="31">
        <v>23</v>
      </c>
      <c r="K36" s="31">
        <v>23</v>
      </c>
      <c r="L36" s="31">
        <v>25</v>
      </c>
      <c r="M36" s="31">
        <v>86.7</v>
      </c>
      <c r="N36" s="31">
        <v>24</v>
      </c>
      <c r="O36" s="31">
        <v>25</v>
      </c>
      <c r="P36" s="31">
        <v>24</v>
      </c>
      <c r="Q36" s="31">
        <v>80</v>
      </c>
      <c r="R36" s="31">
        <v>25</v>
      </c>
      <c r="S36" s="31">
        <v>21</v>
      </c>
      <c r="T36" s="31"/>
      <c r="U36" s="31">
        <v>5</v>
      </c>
      <c r="V36" s="31"/>
      <c r="W36" s="31"/>
      <c r="X36" s="31"/>
      <c r="Y36" s="31"/>
      <c r="Z36" s="31"/>
      <c r="AA36" s="31"/>
      <c r="AB36" s="31"/>
      <c r="AC36" s="31"/>
      <c r="AD36" s="31"/>
      <c r="AE36" s="31"/>
      <c r="AF36" s="31"/>
    </row>
    <row r="37" spans="1:32" s="13" customFormat="1" ht="13.8" thickBot="1" x14ac:dyDescent="0.3">
      <c r="A37" s="49">
        <v>26</v>
      </c>
      <c r="B37" s="50"/>
      <c r="C37" s="47" t="s">
        <v>43</v>
      </c>
      <c r="D37" s="28" t="s">
        <v>66</v>
      </c>
      <c r="E37" s="17">
        <f t="shared" si="0"/>
        <v>335.1</v>
      </c>
      <c r="F37" s="33">
        <f>SUM(E37/E6)</f>
        <v>0.78847058823529415</v>
      </c>
      <c r="G37" s="51" t="str">
        <f t="shared" si="1"/>
        <v>C</v>
      </c>
      <c r="H37" s="29">
        <f t="shared" si="2"/>
        <v>2</v>
      </c>
      <c r="I37" s="32">
        <v>20</v>
      </c>
      <c r="J37" s="32">
        <v>23</v>
      </c>
      <c r="K37" s="32">
        <v>22.5</v>
      </c>
      <c r="L37" s="32">
        <v>25</v>
      </c>
      <c r="M37" s="32">
        <v>54.6</v>
      </c>
      <c r="N37" s="32">
        <v>23</v>
      </c>
      <c r="O37" s="32">
        <v>25</v>
      </c>
      <c r="P37" s="32">
        <v>23</v>
      </c>
      <c r="Q37" s="32">
        <v>44</v>
      </c>
      <c r="R37" s="32">
        <v>25</v>
      </c>
      <c r="S37" s="32">
        <v>25</v>
      </c>
      <c r="T37" s="32"/>
      <c r="U37" s="32">
        <v>5</v>
      </c>
      <c r="V37" s="32"/>
      <c r="W37" s="32"/>
      <c r="X37" s="32"/>
      <c r="Y37" s="32"/>
      <c r="Z37" s="32"/>
      <c r="AA37" s="32"/>
      <c r="AB37" s="32"/>
      <c r="AC37" s="32"/>
      <c r="AD37" s="32"/>
      <c r="AE37" s="32"/>
      <c r="AF37" s="32">
        <v>20</v>
      </c>
    </row>
    <row r="38" spans="1:32" s="26" customFormat="1" ht="13.8" thickBot="1" x14ac:dyDescent="0.3">
      <c r="A38" s="49">
        <v>27</v>
      </c>
      <c r="B38" s="50"/>
      <c r="C38" s="47" t="s">
        <v>43</v>
      </c>
      <c r="D38" s="28" t="s">
        <v>67</v>
      </c>
      <c r="E38" s="17">
        <f t="shared" si="0"/>
        <v>315.39999999999998</v>
      </c>
      <c r="F38" s="33">
        <f>SUM(E38/E6)</f>
        <v>0.74211764705882344</v>
      </c>
      <c r="G38" s="51" t="str">
        <f t="shared" si="1"/>
        <v>C</v>
      </c>
      <c r="H38" s="29">
        <f t="shared" si="2"/>
        <v>2</v>
      </c>
      <c r="I38" s="31">
        <v>0</v>
      </c>
      <c r="J38" s="31">
        <v>0</v>
      </c>
      <c r="K38" s="31">
        <v>14.5</v>
      </c>
      <c r="L38" s="31">
        <v>20</v>
      </c>
      <c r="M38" s="31">
        <v>78.7</v>
      </c>
      <c r="N38" s="31">
        <v>24</v>
      </c>
      <c r="O38" s="31">
        <v>23</v>
      </c>
      <c r="P38" s="31">
        <v>24.5</v>
      </c>
      <c r="Q38" s="31">
        <v>78.7</v>
      </c>
      <c r="R38" s="31">
        <v>24</v>
      </c>
      <c r="S38" s="31">
        <v>23</v>
      </c>
      <c r="T38" s="31"/>
      <c r="U38" s="31">
        <v>5</v>
      </c>
      <c r="V38" s="31"/>
      <c r="W38" s="31"/>
      <c r="X38" s="31"/>
      <c r="Y38" s="31"/>
      <c r="Z38" s="31"/>
      <c r="AA38" s="31"/>
      <c r="AB38" s="31"/>
      <c r="AC38" s="31"/>
      <c r="AD38" s="31"/>
      <c r="AE38" s="31"/>
      <c r="AF38" s="31"/>
    </row>
    <row r="39" spans="1:32" s="26" customFormat="1" ht="13.8" thickBot="1" x14ac:dyDescent="0.3">
      <c r="A39" s="49">
        <v>28</v>
      </c>
      <c r="B39" s="50"/>
      <c r="C39" s="47" t="s">
        <v>43</v>
      </c>
      <c r="D39" s="28" t="s">
        <v>68</v>
      </c>
      <c r="E39" s="17">
        <f t="shared" si="0"/>
        <v>372.8</v>
      </c>
      <c r="F39" s="33">
        <f>SUM(E39/E6)</f>
        <v>0.87717647058823534</v>
      </c>
      <c r="G39" s="51" t="str">
        <f t="shared" si="1"/>
        <v>B</v>
      </c>
      <c r="H39" s="29">
        <f t="shared" si="2"/>
        <v>3</v>
      </c>
      <c r="I39" s="32">
        <v>10</v>
      </c>
      <c r="J39" s="32">
        <v>20</v>
      </c>
      <c r="K39" s="32">
        <v>25</v>
      </c>
      <c r="L39" s="32">
        <v>24</v>
      </c>
      <c r="M39" s="32">
        <v>73.3</v>
      </c>
      <c r="N39" s="32">
        <v>26</v>
      </c>
      <c r="O39" s="32">
        <v>24</v>
      </c>
      <c r="P39" s="32">
        <v>23</v>
      </c>
      <c r="Q39" s="32">
        <v>76</v>
      </c>
      <c r="R39" s="32">
        <v>24.5</v>
      </c>
      <c r="S39" s="32">
        <v>22</v>
      </c>
      <c r="T39" s="32"/>
      <c r="U39" s="32">
        <v>5</v>
      </c>
      <c r="V39" s="32"/>
      <c r="W39" s="32"/>
      <c r="X39" s="32"/>
      <c r="Y39" s="32"/>
      <c r="Z39" s="32"/>
      <c r="AA39" s="32"/>
      <c r="AB39" s="32"/>
      <c r="AC39" s="32"/>
      <c r="AD39" s="32"/>
      <c r="AE39" s="32"/>
      <c r="AF39" s="32">
        <v>20</v>
      </c>
    </row>
    <row r="40" spans="1:32" s="26" customFormat="1" ht="13.8" thickBot="1" x14ac:dyDescent="0.3">
      <c r="A40" s="49">
        <v>29</v>
      </c>
      <c r="B40" s="50"/>
      <c r="C40" s="47" t="s">
        <v>43</v>
      </c>
      <c r="D40" s="28" t="s">
        <v>69</v>
      </c>
      <c r="E40" s="17">
        <f t="shared" si="0"/>
        <v>342.3</v>
      </c>
      <c r="F40" s="33">
        <f>SUM(E40/E6)</f>
        <v>0.80541176470588238</v>
      </c>
      <c r="G40" s="51" t="str">
        <f t="shared" si="1"/>
        <v>B</v>
      </c>
      <c r="H40" s="29">
        <f t="shared" si="2"/>
        <v>3</v>
      </c>
      <c r="I40" s="31">
        <v>15</v>
      </c>
      <c r="J40" s="31">
        <v>22</v>
      </c>
      <c r="K40" s="31">
        <v>21</v>
      </c>
      <c r="L40" s="31">
        <v>25</v>
      </c>
      <c r="M40" s="31">
        <v>73.3</v>
      </c>
      <c r="N40" s="31">
        <v>25</v>
      </c>
      <c r="O40" s="31">
        <v>23</v>
      </c>
      <c r="P40" s="31">
        <v>23.5</v>
      </c>
      <c r="Q40" s="31">
        <v>64</v>
      </c>
      <c r="R40" s="31">
        <v>23.5</v>
      </c>
      <c r="S40" s="31">
        <v>22</v>
      </c>
      <c r="T40" s="31"/>
      <c r="U40" s="31">
        <v>5</v>
      </c>
      <c r="V40" s="31"/>
      <c r="W40" s="31"/>
      <c r="X40" s="31"/>
      <c r="Y40" s="31"/>
      <c r="Z40" s="31"/>
      <c r="AA40" s="31"/>
      <c r="AB40" s="31"/>
      <c r="AC40" s="31"/>
      <c r="AD40" s="31"/>
      <c r="AE40" s="31"/>
      <c r="AF40" s="31"/>
    </row>
    <row r="41" spans="1:32" s="26" customFormat="1" ht="13.8" thickBot="1" x14ac:dyDescent="0.3">
      <c r="A41" s="49">
        <v>30</v>
      </c>
      <c r="B41" s="50"/>
      <c r="C41" s="47" t="s">
        <v>43</v>
      </c>
      <c r="D41" s="28" t="s">
        <v>70</v>
      </c>
      <c r="E41" s="17">
        <f t="shared" si="0"/>
        <v>331.8</v>
      </c>
      <c r="F41" s="33">
        <f>SUM(E41/E6)</f>
        <v>0.78070588235294125</v>
      </c>
      <c r="G41" s="51" t="str">
        <f t="shared" si="1"/>
        <v>C</v>
      </c>
      <c r="H41" s="29">
        <f t="shared" si="2"/>
        <v>2</v>
      </c>
      <c r="I41" s="32">
        <v>20</v>
      </c>
      <c r="J41" s="32">
        <v>5</v>
      </c>
      <c r="K41" s="32">
        <v>16</v>
      </c>
      <c r="L41" s="32">
        <v>25</v>
      </c>
      <c r="M41" s="32">
        <v>77.3</v>
      </c>
      <c r="N41" s="32">
        <v>24</v>
      </c>
      <c r="O41" s="32">
        <v>25</v>
      </c>
      <c r="P41" s="32">
        <v>23</v>
      </c>
      <c r="Q41" s="32">
        <v>68</v>
      </c>
      <c r="R41" s="32">
        <v>23</v>
      </c>
      <c r="S41" s="32">
        <v>20.5</v>
      </c>
      <c r="T41" s="113"/>
      <c r="U41" s="32">
        <v>5</v>
      </c>
      <c r="V41" s="32"/>
      <c r="W41" s="32"/>
      <c r="X41" s="32"/>
      <c r="Y41" s="32"/>
      <c r="Z41" s="32"/>
      <c r="AA41" s="32"/>
      <c r="AB41" s="32"/>
      <c r="AC41" s="32"/>
      <c r="AD41" s="32"/>
      <c r="AE41" s="32"/>
      <c r="AF41" s="32"/>
    </row>
    <row r="42" spans="1:32" ht="13.5" customHeight="1" x14ac:dyDescent="0.25">
      <c r="B42" s="25" t="s">
        <v>6</v>
      </c>
      <c r="C42" s="27"/>
      <c r="D42" s="18"/>
      <c r="E42" s="8"/>
      <c r="F42" s="110" t="str">
        <f>IF(OR(F11,F11&gt;""),F11,"")</f>
        <v>Average</v>
      </c>
      <c r="G42" s="110" t="str">
        <f>IF(OR(G11,G11&gt;""),G11,"")</f>
        <v>Ltr Grade</v>
      </c>
      <c r="H42" s="110" t="str">
        <f>IF(OR(H11,H11&gt;""),H11,"")</f>
        <v>GPA</v>
      </c>
      <c r="I42" s="77" t="s">
        <v>71</v>
      </c>
      <c r="J42" s="78" t="s">
        <v>73</v>
      </c>
      <c r="K42" s="77" t="s">
        <v>75</v>
      </c>
      <c r="L42" s="77" t="s">
        <v>76</v>
      </c>
      <c r="M42" s="77" t="s">
        <v>77</v>
      </c>
      <c r="N42" s="77" t="s">
        <v>78</v>
      </c>
      <c r="O42" s="77" t="s">
        <v>79</v>
      </c>
      <c r="P42" s="77" t="s">
        <v>81</v>
      </c>
      <c r="Q42" s="79" t="s">
        <v>82</v>
      </c>
      <c r="R42" s="79" t="s">
        <v>84</v>
      </c>
      <c r="S42" s="79" t="s">
        <v>86</v>
      </c>
      <c r="T42" s="79" t="s">
        <v>88</v>
      </c>
      <c r="U42" s="79" t="s">
        <v>89</v>
      </c>
      <c r="V42" s="79"/>
      <c r="W42" s="79"/>
      <c r="X42" s="79"/>
      <c r="Y42" s="79"/>
      <c r="Z42" s="79"/>
      <c r="AA42" s="79"/>
      <c r="AB42" s="79"/>
      <c r="AC42" s="79"/>
      <c r="AD42" s="79"/>
      <c r="AE42" s="79"/>
      <c r="AF42" s="79" t="s">
        <v>80</v>
      </c>
    </row>
    <row r="43" spans="1:32" ht="13.2" x14ac:dyDescent="0.25">
      <c r="B43" s="97" t="s">
        <v>7</v>
      </c>
      <c r="C43" s="19"/>
      <c r="D43" s="19"/>
      <c r="E43" s="5"/>
      <c r="F43" s="100">
        <f>AVERAGE(F12:F41)</f>
        <v>0.79973673890608876</v>
      </c>
      <c r="G43" s="101" t="str">
        <f>IF(F43&lt;&gt;"",HLOOKUP(F43,GradeTable,2),"")</f>
        <v>B</v>
      </c>
      <c r="H43" s="102">
        <f t="shared" ref="H43:O43" si="3">IF(SUM(H12:H41),AVERAGE(H12:H41),"")</f>
        <v>2.6333333333333333</v>
      </c>
      <c r="I43" s="103">
        <f t="shared" si="3"/>
        <v>17.137931034482758</v>
      </c>
      <c r="J43" s="103">
        <f t="shared" si="3"/>
        <v>18.448275862068964</v>
      </c>
      <c r="K43" s="103">
        <f t="shared" si="3"/>
        <v>20.8</v>
      </c>
      <c r="L43" s="103">
        <f t="shared" si="3"/>
        <v>23.1</v>
      </c>
      <c r="M43" s="103">
        <f>IF(SUM(M13,M17:M19,M21:M28,M31,M35:M36,M37:M41),AVERAGE(M13,M17:M19,M21:M28,M31,M35:M36,M37:M41),"")</f>
        <v>75.319999999999979</v>
      </c>
      <c r="N43" s="103">
        <f t="shared" si="3"/>
        <v>23.1</v>
      </c>
      <c r="O43" s="103">
        <f t="shared" si="3"/>
        <v>22.466666666666665</v>
      </c>
      <c r="P43" s="103">
        <f>IF(SUM(P12:P41),AVERAGE(P12:P41),"")</f>
        <v>23.633333333333333</v>
      </c>
      <c r="Q43" s="22">
        <f>IF(SUM(Q12,Q13,Q17:Q21,Q21,Q24,Q26,Q27,Q31,Q36,Q38,Q39),AVERAGE(Q12,Q13,Q17:Q21,Q21,Q24,Q26,Q27,Q31,Q36,Q38,Q39),"")</f>
        <v>77.15333333333335</v>
      </c>
      <c r="R43" s="22">
        <f>IF(SUM(R12:R41),AVERAGE(R12:R41),"")</f>
        <v>22.616666666666667</v>
      </c>
      <c r="S43" s="22">
        <f>IF(SUM(S12:S41),AVERAGE(S12:S41),"")</f>
        <v>21.833333333333332</v>
      </c>
      <c r="T43" s="22" t="str">
        <f>IF(SUM(T12:T41),AVERAGE(T12:T41),"")</f>
        <v/>
      </c>
      <c r="U43" s="22">
        <f>IF(SUM(U12:U24,U26:U41),AVERAGE(U12:U24,U26:U41),"")</f>
        <v>5</v>
      </c>
      <c r="V43" s="22" t="str">
        <f>IF(SUM(V12:V41),AVERAGE(V12:V41),"")</f>
        <v/>
      </c>
      <c r="W43" s="22" t="str">
        <f>IF(SUM(W12:W41),AVERAGE(W12:W41),"")</f>
        <v/>
      </c>
      <c r="X43" s="22" t="str">
        <f>IF(SUM(X12:X41),AVERAGE(X12:X41),"")</f>
        <v/>
      </c>
      <c r="Y43" s="22" t="str">
        <f>IF(SUM(Y12:Y37,Y39:Y41),AVERAGE(Y12:Y37,Y39:Y41),"")</f>
        <v/>
      </c>
      <c r="Z43" s="22" t="str">
        <f>IF(SUM(Z12:Z41),AVERAGE(Z12:Z41),"")</f>
        <v/>
      </c>
      <c r="AA43" s="22" t="str">
        <f>IF(SUM(AA12:AA41),AVERAGE(AA12:AA41),"")</f>
        <v/>
      </c>
      <c r="AB43" s="22"/>
      <c r="AC43" s="22" t="str">
        <f>IF(SUM(AC12:AC15,AC17:AC20,AC22:AC24,AC26:AC29,AC33,AC35:AC40),AVERAGE(AC15,AC17:AC20,AC22:AC24,AC26:AC29,AC33,AC35:AC40),"")</f>
        <v/>
      </c>
      <c r="AD43" s="22" t="str">
        <f>IF(SUM(AD12:AD41),AVERAGE(AD12:AD41),"")</f>
        <v/>
      </c>
      <c r="AE43" s="22" t="str">
        <f>IF(SUM(AE12:AE41),AVERAGE(AE12:AE41),"")</f>
        <v/>
      </c>
      <c r="AF43" s="22">
        <f>IF(SUM(AF12:AF41),AVERAGE(AF12:AF41),"")</f>
        <v>25</v>
      </c>
    </row>
    <row r="44" spans="1:32" ht="13.2" x14ac:dyDescent="0.25">
      <c r="B44" s="98" t="s">
        <v>8</v>
      </c>
      <c r="C44" s="20"/>
      <c r="D44" s="20"/>
      <c r="E44" s="6"/>
      <c r="F44" s="104">
        <f>IF(SUM(F12:F41),MAX(F12:F41),"")</f>
        <v>0.92141176470588237</v>
      </c>
      <c r="G44" s="105" t="str">
        <f>IF(F44&lt;&gt;"",HLOOKUP(F44,GradeTable,2),"")</f>
        <v>A</v>
      </c>
      <c r="H44" s="105">
        <f>IF(SUM(H12:H41),MAX(H12:H41),"")</f>
        <v>4</v>
      </c>
      <c r="I44" s="106">
        <f>IF(SUM(I12:I41),MAX(I12:I41),"")</f>
        <v>20</v>
      </c>
      <c r="J44" s="106">
        <f>IF(SUM(J12:J41),MAX(J12:J41),"")</f>
        <v>25</v>
      </c>
      <c r="K44" s="106">
        <f>IF(SUM(K12:K41),MAX(K12:K41),"")</f>
        <v>25</v>
      </c>
      <c r="L44" s="106">
        <f>IF(SUM(L12:L41),MAX(L12:L41),"")</f>
        <v>25</v>
      </c>
      <c r="M44" s="106">
        <f>IF(SUM(M12:M41),MAX(M12:M41),"")</f>
        <v>86.7</v>
      </c>
      <c r="N44" s="106">
        <f>IF(SUM(N12:N41),MAX(N12:N41),"")</f>
        <v>26</v>
      </c>
      <c r="O44" s="106">
        <f>IF(SUM(O12:O41),MAX(O12:O41),"")</f>
        <v>25</v>
      </c>
      <c r="P44" s="106">
        <f>IF(SUM(P12:P41),MAX(P12:P41),"")</f>
        <v>25</v>
      </c>
      <c r="Q44" s="23">
        <f>IF(SUM(Q12:Q41),MAX(Q12:Q41),"")</f>
        <v>89.3</v>
      </c>
      <c r="R44" s="23">
        <f>IF(SUM(R12:R41),MAX(R12:R41),"")</f>
        <v>25</v>
      </c>
      <c r="S44" s="23">
        <f>IF(SUM(S12:S41),MAX(S12:S41),"")</f>
        <v>25</v>
      </c>
      <c r="T44" s="23" t="str">
        <f>IF(SUM(T12:T41),MAX(T12:T41),"")</f>
        <v/>
      </c>
      <c r="U44" s="23">
        <f>IF(SUM(U12:U41),MAX(U12:U41),"")</f>
        <v>5</v>
      </c>
      <c r="V44" s="23" t="str">
        <f t="shared" ref="V44:AA44" si="4">IF(SUM(V12:V41),MAX(V12:V41),"")</f>
        <v/>
      </c>
      <c r="W44" s="23" t="str">
        <f t="shared" si="4"/>
        <v/>
      </c>
      <c r="X44" s="23" t="str">
        <f t="shared" si="4"/>
        <v/>
      </c>
      <c r="Y44" s="23" t="str">
        <f t="shared" si="4"/>
        <v/>
      </c>
      <c r="Z44" s="23" t="str">
        <f t="shared" si="4"/>
        <v/>
      </c>
      <c r="AA44" s="23" t="str">
        <f t="shared" si="4"/>
        <v/>
      </c>
      <c r="AB44" s="23"/>
      <c r="AC44" s="23" t="str">
        <f>IF(SUM(AC12:AC41),MAX(AC12:AC41),"")</f>
        <v/>
      </c>
      <c r="AD44" s="23" t="str">
        <f>IF(SUM(AD12:AD41),MAX(AD12:AD41),"")</f>
        <v/>
      </c>
      <c r="AE44" s="23" t="str">
        <f>IF(SUM(AE12:AE41),MAX(AE12:AE41),"")</f>
        <v/>
      </c>
      <c r="AF44" s="23">
        <f>IF(SUM(AF12:AF41),MAX(AF12:AF41),"")</f>
        <v>30</v>
      </c>
    </row>
    <row r="45" spans="1:32" ht="13.2" x14ac:dyDescent="0.25">
      <c r="B45" s="99" t="s">
        <v>9</v>
      </c>
      <c r="C45" s="21"/>
      <c r="D45" s="21"/>
      <c r="E45" s="7"/>
      <c r="F45" s="107">
        <f>IF(SUM(F12:F41),MIN(F12:F41),"")</f>
        <v>0.62763157894736843</v>
      </c>
      <c r="G45" s="108" t="str">
        <f>IF(F45&lt;&gt;"",HLOOKUP(F45,GradeTable,2),"")</f>
        <v>D</v>
      </c>
      <c r="H45" s="108">
        <f t="shared" ref="H45:O45" si="5">IF(SUM(H12:H41),MIN(H12:H41),"")</f>
        <v>1</v>
      </c>
      <c r="I45" s="109">
        <f t="shared" si="5"/>
        <v>0</v>
      </c>
      <c r="J45" s="109">
        <f t="shared" si="5"/>
        <v>0</v>
      </c>
      <c r="K45" s="109">
        <f t="shared" si="5"/>
        <v>0</v>
      </c>
      <c r="L45" s="109">
        <f t="shared" si="5"/>
        <v>0</v>
      </c>
      <c r="M45" s="109">
        <f t="shared" si="5"/>
        <v>37.299999999999997</v>
      </c>
      <c r="N45" s="109">
        <f t="shared" si="5"/>
        <v>0</v>
      </c>
      <c r="O45" s="109">
        <f t="shared" si="5"/>
        <v>0</v>
      </c>
      <c r="P45" s="109">
        <f>IF(SUM(P12:P41),MIN(P12:P41),"")</f>
        <v>19</v>
      </c>
      <c r="Q45" s="24">
        <f>IF(SUM(Q12:Q41),MIN(Q12:Q41),"")</f>
        <v>44</v>
      </c>
      <c r="R45" s="24">
        <f>IF(SUM(R12:R41),MIN(R12:R41),"")</f>
        <v>0</v>
      </c>
      <c r="S45" s="24">
        <f>IF(SUM(S12:S41),MIN(S12:S41),"")</f>
        <v>0</v>
      </c>
      <c r="T45" s="24" t="str">
        <f>IF(SUM(T12:T41),MIN(T12:T41),"")</f>
        <v/>
      </c>
      <c r="U45" s="24">
        <f>IF(SUM(U12:U41),MIN(U12:U41),"")</f>
        <v>5</v>
      </c>
      <c r="V45" s="24" t="str">
        <f t="shared" ref="V45:AA45" si="6">IF(SUM(V12:V41),MIN(V12:V41),"")</f>
        <v/>
      </c>
      <c r="W45" s="24" t="str">
        <f t="shared" si="6"/>
        <v/>
      </c>
      <c r="X45" s="24" t="str">
        <f t="shared" si="6"/>
        <v/>
      </c>
      <c r="Y45" s="24" t="str">
        <f t="shared" si="6"/>
        <v/>
      </c>
      <c r="Z45" s="24" t="str">
        <f t="shared" si="6"/>
        <v/>
      </c>
      <c r="AA45" s="24" t="str">
        <f t="shared" si="6"/>
        <v/>
      </c>
      <c r="AB45" s="24"/>
      <c r="AC45" s="24" t="str">
        <f>IF(SUM(AC12:AC41),MIN(AC12:AC41),"")</f>
        <v/>
      </c>
      <c r="AD45" s="24" t="str">
        <f>IF(SUM(AD12:AD41),MIN(AD12:AD41),"")</f>
        <v/>
      </c>
      <c r="AE45" s="24" t="str">
        <f>IF(SUM(AE12:AE41),MIN(AE12:AE41),"")</f>
        <v/>
      </c>
      <c r="AF45" s="24">
        <f>IF(SUM(AF12:AF41),MIN(AF12:AF41),"")</f>
        <v>20</v>
      </c>
    </row>
    <row r="46" spans="1:32" ht="15.6" x14ac:dyDescent="0.3">
      <c r="B46" s="45" t="s">
        <v>35</v>
      </c>
    </row>
    <row r="97" ht="14.25" customHeight="1" x14ac:dyDescent="0.2"/>
  </sheetData>
  <phoneticPr fontId="0" type="noConversion"/>
  <pageMargins left="0.5" right="0.5" top="0.5" bottom="1" header="0.5" footer="0.5"/>
  <pageSetup orientation="portrait" r:id="rId1"/>
  <headerFooter alignWithMargins="0">
    <oddFooter>Page &amp;P of &amp;N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abSelected="1" workbookViewId="0">
      <selection activeCell="D3" sqref="D3"/>
    </sheetView>
  </sheetViews>
  <sheetFormatPr defaultRowHeight="11.4" x14ac:dyDescent="0.2"/>
  <cols>
    <col min="1" max="1" width="11.875" customWidth="1"/>
    <col min="2" max="2" width="12.625" bestFit="1" customWidth="1"/>
    <col min="3" max="3" width="14.25" customWidth="1"/>
    <col min="4" max="4" width="33.375" bestFit="1" customWidth="1"/>
  </cols>
  <sheetData>
    <row r="1" spans="1:7" ht="20.399999999999999" x14ac:dyDescent="0.35">
      <c r="A1" s="34" t="s">
        <v>24</v>
      </c>
    </row>
    <row r="2" spans="1:7" ht="12" x14ac:dyDescent="0.25">
      <c r="A2" s="37" t="s">
        <v>25</v>
      </c>
      <c r="B2" s="37" t="s">
        <v>26</v>
      </c>
      <c r="C2" s="37" t="s">
        <v>27</v>
      </c>
      <c r="D2" s="37" t="s">
        <v>28</v>
      </c>
      <c r="E2" s="37"/>
      <c r="F2" s="35"/>
      <c r="G2" s="35"/>
    </row>
    <row r="3" spans="1:7" ht="12" x14ac:dyDescent="0.25">
      <c r="A3" s="36" t="s">
        <v>5</v>
      </c>
      <c r="B3" s="36" t="s">
        <v>29</v>
      </c>
      <c r="C3" s="36">
        <f>COUNTIF(Gradebook!G12:G41,"A")</f>
        <v>4</v>
      </c>
      <c r="D3" s="38">
        <f>SUM(C3/C10)</f>
        <v>0.13333333333333333</v>
      </c>
      <c r="E3" s="35"/>
      <c r="F3" s="35"/>
      <c r="G3" s="35"/>
    </row>
    <row r="4" spans="1:7" ht="12" x14ac:dyDescent="0.25">
      <c r="A4" s="36" t="s">
        <v>4</v>
      </c>
      <c r="B4" s="36" t="s">
        <v>30</v>
      </c>
      <c r="C4" s="36">
        <f>COUNTIF(Gradebook!G12:G41,"B")</f>
        <v>14</v>
      </c>
      <c r="D4" s="38">
        <f>SUM(C4/C10)</f>
        <v>0.46666666666666667</v>
      </c>
      <c r="E4" s="35"/>
      <c r="F4" s="35"/>
      <c r="G4" s="35"/>
    </row>
    <row r="5" spans="1:7" ht="12" x14ac:dyDescent="0.25">
      <c r="A5" s="36" t="s">
        <v>3</v>
      </c>
      <c r="B5" s="36" t="s">
        <v>31</v>
      </c>
      <c r="C5" s="36">
        <f>COUNTIF(Gradebook!G12:G41,"C")</f>
        <v>9</v>
      </c>
      <c r="D5" s="38">
        <f>SUM(C5/C10)</f>
        <v>0.3</v>
      </c>
      <c r="E5" s="35"/>
      <c r="F5" s="35"/>
      <c r="G5" s="35"/>
    </row>
    <row r="6" spans="1:7" ht="12" x14ac:dyDescent="0.25">
      <c r="A6" s="36" t="s">
        <v>2</v>
      </c>
      <c r="B6" s="36" t="s">
        <v>32</v>
      </c>
      <c r="C6" s="36">
        <f>COUNTIF(Gradebook!G12:G41,"D")</f>
        <v>3</v>
      </c>
      <c r="D6" s="38">
        <f>SUM(C6/C10)</f>
        <v>0.1</v>
      </c>
      <c r="E6" s="35"/>
      <c r="F6" s="35"/>
      <c r="G6" s="35"/>
    </row>
    <row r="7" spans="1:7" ht="12" x14ac:dyDescent="0.25">
      <c r="A7" s="36" t="s">
        <v>1</v>
      </c>
      <c r="B7" s="36" t="s">
        <v>33</v>
      </c>
      <c r="C7" s="36">
        <f>COUNTIF(Gradebook!G13:G41,"F")</f>
        <v>0</v>
      </c>
      <c r="D7" s="38">
        <f>SUM(C7/C10)</f>
        <v>0</v>
      </c>
      <c r="E7" s="35"/>
      <c r="F7" s="35"/>
      <c r="G7" s="35"/>
    </row>
    <row r="8" spans="1:7" ht="12" x14ac:dyDescent="0.25">
      <c r="A8" s="36" t="s">
        <v>37</v>
      </c>
      <c r="B8" s="35"/>
      <c r="C8" s="36">
        <v>0</v>
      </c>
      <c r="D8" s="38">
        <f>SUM(C8/C10)</f>
        <v>0</v>
      </c>
      <c r="E8" s="35"/>
      <c r="F8" s="35"/>
      <c r="G8" s="35"/>
    </row>
    <row r="9" spans="1:7" ht="12" x14ac:dyDescent="0.25">
      <c r="A9" s="36" t="s">
        <v>40</v>
      </c>
      <c r="B9" s="35"/>
      <c r="C9" s="36">
        <v>0</v>
      </c>
      <c r="D9" s="38">
        <f>SUM(C9/C10)</f>
        <v>0</v>
      </c>
      <c r="E9" s="35"/>
      <c r="F9" s="35"/>
      <c r="G9" s="35"/>
    </row>
    <row r="10" spans="1:7" ht="12" x14ac:dyDescent="0.25">
      <c r="A10" s="35"/>
      <c r="B10" s="39" t="s">
        <v>34</v>
      </c>
      <c r="C10" s="39">
        <f>SUM(C3:C9)</f>
        <v>30</v>
      </c>
      <c r="D10" s="40">
        <f>SUM(D3:D9)</f>
        <v>0.99999999999999989</v>
      </c>
      <c r="E10" s="35"/>
      <c r="F10" s="35"/>
      <c r="G10" s="35"/>
    </row>
    <row r="11" spans="1:7" ht="12" x14ac:dyDescent="0.25">
      <c r="B11" s="41" t="s">
        <v>36</v>
      </c>
      <c r="C11" s="42"/>
      <c r="D11" s="43">
        <f>(Gradebook!F43)</f>
        <v>0.79973673890608876</v>
      </c>
    </row>
  </sheetData>
  <phoneticPr fontId="6" type="noConversion"/>
  <pageMargins left="0.75" right="0.75" top="1" bottom="1" header="0.5" footer="0.5"/>
  <pageSetup orientation="portrait" horizontalDpi="4294967294" verticalDpi="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Gradebook</vt:lpstr>
      <vt:lpstr>Statistics</vt:lpstr>
      <vt:lpstr>Gradebook</vt:lpstr>
      <vt:lpstr>GradeTable</vt:lpstr>
      <vt:lpstr>Gradebook!Print_Titles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Microsoft</dc:creator>
  <cp:lastModifiedBy>Aniket Gupta</cp:lastModifiedBy>
  <cp:lastPrinted>2003-09-01T19:43:12Z</cp:lastPrinted>
  <dcterms:created xsi:type="dcterms:W3CDTF">2000-08-31T02:37:50Z</dcterms:created>
  <dcterms:modified xsi:type="dcterms:W3CDTF">2024-02-03T22:17:19Z</dcterms:modified>
</cp:coreProperties>
</file>