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B5A1EF3-9CFA-4BDE-A44B-35E36D07F399}" xr6:coauthVersionLast="47" xr6:coauthVersionMax="47" xr10:uidLastSave="{00000000-0000-0000-0000-000000000000}"/>
  <bookViews>
    <workbookView xWindow="3348" yWindow="3348" windowWidth="17280" windowHeight="8880" firstSheet="1" activeTab="4"/>
  </bookViews>
  <sheets>
    <sheet name="RIT Annual Report" sheetId="1" r:id="rId1"/>
    <sheet name="RIT compl. 02" sheetId="5" r:id="rId2"/>
    <sheet name="NTID Annual Report" sheetId="3" r:id="rId3"/>
    <sheet name="NTIDCompleted 02" sheetId="4" r:id="rId4"/>
    <sheet name="Summary" sheetId="2" r:id="rId5"/>
  </sheets>
  <definedNames>
    <definedName name="_xlnm.Print_Area" localSheetId="2">'NTID Annual Report'!$A$1:$L$61</definedName>
    <definedName name="_xlnm.Print_Area" localSheetId="3">'NTIDCompleted 02'!$A$1:$J$15</definedName>
    <definedName name="_xlnm.Print_Area" localSheetId="0">'RIT Annual Report'!$A$1:$M$84</definedName>
    <definedName name="_xlnm.Print_Area" localSheetId="1">'RIT compl. 02'!$A$1:$I$18</definedName>
    <definedName name="_xlnm.Print_Titles" localSheetId="2">'NTID Annual Report'!$4:$6</definedName>
    <definedName name="_xlnm.Print_Titles" localSheetId="0">'RIT Annual Report'!$2:$6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3" l="1"/>
  <c r="I46" i="3"/>
  <c r="I48" i="3" s="1"/>
  <c r="K46" i="3"/>
  <c r="I47" i="3"/>
  <c r="K47" i="3"/>
  <c r="K48" i="3"/>
  <c r="I49" i="3"/>
  <c r="I50" i="3"/>
  <c r="K50" i="3"/>
  <c r="I51" i="3"/>
  <c r="K51" i="3"/>
  <c r="K52" i="3"/>
  <c r="I53" i="3"/>
  <c r="K53" i="3"/>
  <c r="I54" i="3"/>
  <c r="K54" i="3"/>
  <c r="I55" i="3"/>
  <c r="K56" i="3"/>
  <c r="I57" i="3"/>
  <c r="K57" i="3"/>
  <c r="I58" i="3"/>
  <c r="I59" i="3"/>
  <c r="I60" i="3"/>
  <c r="J65" i="1"/>
  <c r="L65" i="1"/>
  <c r="C66" i="1"/>
  <c r="F5" i="2" s="1"/>
  <c r="H5" i="2" s="1"/>
  <c r="J66" i="1"/>
  <c r="L66" i="1"/>
  <c r="L67" i="1"/>
  <c r="J68" i="1"/>
  <c r="L68" i="1"/>
  <c r="L69" i="1"/>
  <c r="L71" i="1"/>
  <c r="L72" i="1"/>
  <c r="L73" i="1"/>
  <c r="L74" i="1"/>
  <c r="J75" i="1"/>
  <c r="L75" i="1"/>
  <c r="L76" i="1"/>
  <c r="J77" i="1"/>
  <c r="L77" i="1"/>
  <c r="L78" i="1"/>
  <c r="J79" i="1"/>
  <c r="J80" i="1"/>
  <c r="L80" i="1"/>
  <c r="L81" i="1"/>
  <c r="J83" i="1"/>
  <c r="J84" i="1"/>
  <c r="G5" i="2"/>
  <c r="H6" i="2"/>
  <c r="H7" i="2"/>
  <c r="H8" i="2"/>
  <c r="H9" i="2"/>
  <c r="H10" i="2"/>
  <c r="H11" i="2"/>
  <c r="H13" i="2"/>
  <c r="H15" i="2"/>
  <c r="J70" i="1" l="1"/>
  <c r="J81" i="1"/>
  <c r="J76" i="1"/>
  <c r="J67" i="1"/>
  <c r="J69" i="1" l="1"/>
  <c r="J71" i="1" l="1"/>
  <c r="J73" i="1" s="1"/>
  <c r="J72" i="1"/>
</calcChain>
</file>

<file path=xl/sharedStrings.xml><?xml version="1.0" encoding="utf-8"?>
<sst xmlns="http://schemas.openxmlformats.org/spreadsheetml/2006/main" count="779" uniqueCount="310">
  <si>
    <t>Name</t>
  </si>
  <si>
    <t>Project Title</t>
  </si>
  <si>
    <t>Form C</t>
  </si>
  <si>
    <t>Form F  Last Sent</t>
  </si>
  <si>
    <t>Form F Received</t>
  </si>
  <si>
    <t>Comments</t>
  </si>
  <si>
    <t>Bechtold, Ann Marie</t>
  </si>
  <si>
    <t>Do Adolescents actively disenfranchise grief?</t>
  </si>
  <si>
    <t>Belknap, Kristin</t>
  </si>
  <si>
    <t>Learning disabled/gifted high school students</t>
  </si>
  <si>
    <t>Approved as Type I</t>
  </si>
  <si>
    <t>Bell, Lawrence</t>
  </si>
  <si>
    <t>Brown, Leah/Paul McCabe</t>
  </si>
  <si>
    <t>A Social Norms Approach to understanding high school males sexist attitudes and behavior</t>
  </si>
  <si>
    <t>Approved as Type II</t>
  </si>
  <si>
    <t>The effect of children’s viewing of violent television aggressive behavior</t>
  </si>
  <si>
    <t>Davis, David</t>
  </si>
  <si>
    <t>DiFonzo, Nicholas</t>
  </si>
  <si>
    <t>Measuring attitudes toward big business</t>
  </si>
  <si>
    <t>Elish, Kathryn &amp; Larry Scott</t>
  </si>
  <si>
    <t>The inclusion of students with an emotional disturbance in regular education…</t>
  </si>
  <si>
    <t>Embedded new product development</t>
  </si>
  <si>
    <t>Fairchild, Mark</t>
  </si>
  <si>
    <t>Color Image Quality</t>
  </si>
  <si>
    <t>Forness, Summer &amp; Mintz, Sue</t>
  </si>
  <si>
    <t>Foster, Susan &amp; Long, Gary</t>
  </si>
  <si>
    <t>Strategies for mainstreaming deaf students enrolled in …</t>
  </si>
  <si>
    <t>Foster, Susan</t>
  </si>
  <si>
    <t>Evaluating plan for Promoting access for deaf students in COS: A cross-college…</t>
  </si>
  <si>
    <t>Franklin, Scott</t>
  </si>
  <si>
    <t>Evolution of student attitudes in introductory physics</t>
  </si>
  <si>
    <t>Garney, Kellee</t>
  </si>
  <si>
    <t>How substance abuse affects siblings relationships</t>
  </si>
  <si>
    <t>Griske, Ryan/Michael Yacci</t>
  </si>
  <si>
    <t>Tradional classroom vs. distance learning approaches in Providing…</t>
  </si>
  <si>
    <t>Harnish, Roger</t>
  </si>
  <si>
    <t xml:space="preserve">Investigation of Emotional Stroop </t>
  </si>
  <si>
    <t>Helfand, Michele</t>
  </si>
  <si>
    <t>The effects of life space crisis intervention training on number of referrals….</t>
  </si>
  <si>
    <t>Hightower, Linda</t>
  </si>
  <si>
    <t>Visual Arts Programs’ business skills education and career support…</t>
  </si>
  <si>
    <t>Human Research Completed</t>
  </si>
  <si>
    <t>5/8/01 (red folder)</t>
  </si>
  <si>
    <t>Hornak, Joseph</t>
  </si>
  <si>
    <t>Examination of  Automated Techniques for locating</t>
  </si>
  <si>
    <t>Single Solenoid Imaging Coils for MRI of the Extremities</t>
  </si>
  <si>
    <t>A multispectral analysis of breast pathology</t>
  </si>
  <si>
    <t>Multi-spectral image segmentation of Breast pathology using relazation rate spectral</t>
  </si>
  <si>
    <t>Isaak, Mathew</t>
  </si>
  <si>
    <t>Enhancements of Visual Attention Among deaf signers</t>
  </si>
  <si>
    <t>Katz, Jennifer</t>
  </si>
  <si>
    <t>Adjustment in caregivers of children with autism spectrum disorders</t>
  </si>
  <si>
    <t>Lerner, Jennifer</t>
  </si>
  <si>
    <t>New York State Regents Requirements</t>
  </si>
  <si>
    <t>Lindberg, Vern</t>
  </si>
  <si>
    <t>Implementation of a SCALE-UP style sequence of course in calculus-based physics</t>
  </si>
  <si>
    <t>Lukomski, Jennifer</t>
  </si>
  <si>
    <t>School Psychology and Deafness Needs Assessment</t>
  </si>
  <si>
    <t>Lukonski, Jennifer &amp; Small, Joseph</t>
  </si>
  <si>
    <t>The Challenge of diagnosing ADHD in deaf children…</t>
  </si>
  <si>
    <t xml:space="preserve"> Complete - In red folder</t>
  </si>
  <si>
    <t>Marshall, Gerald</t>
  </si>
  <si>
    <t>The Role of Symmetry in the perception of attractiveness</t>
  </si>
  <si>
    <t>McCabe, Paul</t>
  </si>
  <si>
    <t>Enhancing Social Competence for language-delayed preschool children</t>
  </si>
  <si>
    <t>Montag, Ethan</t>
  </si>
  <si>
    <t>Novel interactive techniques for visualization of high-dimensional and high dynamic range images</t>
  </si>
  <si>
    <t>Narayan, Darren</t>
  </si>
  <si>
    <t>A multi campus mathematics collaboration</t>
  </si>
  <si>
    <t>Has not been approved</t>
  </si>
  <si>
    <t>Newell, Christopher</t>
  </si>
  <si>
    <t>Megacognitivie strategy instruction: using question –answer relationship instruction with deaf and hard of hearing learners</t>
  </si>
  <si>
    <t>Odo, Jonathan</t>
  </si>
  <si>
    <t>RIT Attitudes and Behavior Survey</t>
  </si>
  <si>
    <t>Pelc, Karen</t>
  </si>
  <si>
    <t>U.S. Department of Education &amp; core institute of Southern Illinois</t>
  </si>
  <si>
    <t>Pelz, Jeff</t>
  </si>
  <si>
    <t>Behavioral Eyetracking Studies</t>
  </si>
  <si>
    <t>Richardson, Carol &amp; Jacqueline Mozrall</t>
  </si>
  <si>
    <t>Design for Equity</t>
  </si>
  <si>
    <t>Richardson, Tom</t>
  </si>
  <si>
    <t>Identifying Predictors of Success for PA Students on the PANCE</t>
  </si>
  <si>
    <t>Rogerson, Phillip</t>
  </si>
  <si>
    <t>CNC Machine Tool usability by job category and experience level</t>
  </si>
  <si>
    <t>Approved as Type III</t>
  </si>
  <si>
    <t>Rothenberg, Sandra</t>
  </si>
  <si>
    <t>Environmental performance organizational performance and managerial practices in the automobile industry</t>
  </si>
  <si>
    <t>Simone, Albert</t>
  </si>
  <si>
    <t>Support for student success study</t>
  </si>
  <si>
    <t>Skuse, Gary</t>
  </si>
  <si>
    <t>Bioinformatics computing: An exportable curriculm</t>
  </si>
  <si>
    <t>Deferred for additional Info</t>
  </si>
  <si>
    <t>Sorce, Pat</t>
  </si>
  <si>
    <t>Internet Shopping Behavior</t>
  </si>
  <si>
    <t>Project Complete-red folder</t>
  </si>
  <si>
    <t>Squadrito, Jennifer / Murli Sinha</t>
  </si>
  <si>
    <t>Implementation factors of sex education in elementary schools</t>
  </si>
  <si>
    <t>Approved as Type  I</t>
  </si>
  <si>
    <t>Tobin-Bullwinkle, Kristi</t>
  </si>
  <si>
    <t xml:space="preserve">Academic effects of inclusion on reading scores for </t>
  </si>
  <si>
    <t>Violanti, John</t>
  </si>
  <si>
    <t>Cellular phones and traffic accident risks</t>
  </si>
  <si>
    <t>Walenta, Tracey</t>
  </si>
  <si>
    <t>The assessment of language delays in preschoolers with the differential ability scales</t>
  </si>
  <si>
    <t>White, Julie</t>
  </si>
  <si>
    <t>Feminist identity and body image among college women</t>
  </si>
  <si>
    <t>White, Julie/LaVerne McQuiller Williams</t>
  </si>
  <si>
    <t>New ideas to prevent violence against women survey</t>
  </si>
  <si>
    <t>Yamashita, Hiroko</t>
  </si>
  <si>
    <t>Comprehension and production of human languages</t>
  </si>
  <si>
    <t>Zelin, Joshua</t>
  </si>
  <si>
    <t>A survey of teachers’ attitudes toward report card grades and grading alternatives</t>
  </si>
  <si>
    <t>Zelin, Lorie</t>
  </si>
  <si>
    <t>A survey of teachers’ opinions of test modifications and grading adaptations for students with special needs</t>
  </si>
  <si>
    <t>Zielinski, Tammy/Julie White</t>
  </si>
  <si>
    <t>Assessment of the women’s memtoring program</t>
  </si>
  <si>
    <t>Institutional Review Board – Annual Report</t>
  </si>
  <si>
    <t xml:space="preserve">From July 1, 2001 through June 30, 2002 </t>
  </si>
  <si>
    <t>Cole, James/ V. Costenbader</t>
  </si>
  <si>
    <t>Is it feasible to use a color deficient based palette for television B24…</t>
  </si>
  <si>
    <t>Approved as Type II Project completed</t>
  </si>
  <si>
    <t>Projects reviewed Fiscal Year 02</t>
  </si>
  <si>
    <t>...</t>
  </si>
  <si>
    <t>Total IRB Reviewed Projects FY02</t>
  </si>
  <si>
    <t>Status</t>
  </si>
  <si>
    <t>Not Funded</t>
  </si>
  <si>
    <t>Active</t>
  </si>
  <si>
    <t>Exempt</t>
  </si>
  <si>
    <t>Complete</t>
  </si>
  <si>
    <t>Deferred</t>
  </si>
  <si>
    <t>Approved as Type I Completed 4/15/01</t>
  </si>
  <si>
    <t>Approved as Type I Completed</t>
  </si>
  <si>
    <t>Type I</t>
  </si>
  <si>
    <t>Type 2</t>
  </si>
  <si>
    <t>Type 3</t>
  </si>
  <si>
    <t>Approved as Type II Completed on 5/10/02</t>
  </si>
  <si>
    <t>Approved as Type II Complete May, 2002</t>
  </si>
  <si>
    <t>Projects Reviewed</t>
  </si>
  <si>
    <t>RIT</t>
  </si>
  <si>
    <t>NTID</t>
  </si>
  <si>
    <t>Total</t>
  </si>
  <si>
    <t>FY02</t>
  </si>
  <si>
    <t xml:space="preserve">          Exempt</t>
  </si>
  <si>
    <t xml:space="preserve">          Type I</t>
  </si>
  <si>
    <t xml:space="preserve">          Type II</t>
  </si>
  <si>
    <t xml:space="preserve">          Deferred</t>
  </si>
  <si>
    <t xml:space="preserve">          Type III</t>
  </si>
  <si>
    <t>Projects Completed</t>
  </si>
  <si>
    <t>Total Active Projects</t>
  </si>
  <si>
    <t>FY01</t>
  </si>
  <si>
    <t>Exempt-red folder</t>
  </si>
  <si>
    <t>Faculty Utilization of online instructional techniques in campus courses</t>
  </si>
  <si>
    <t>Ettlie, John &amp; Perotti, Victor</t>
  </si>
  <si>
    <t>Web based collaboration and New Pproduct Development Phase I</t>
  </si>
  <si>
    <t>Web-Based Collaboration in New Product Development Phase II</t>
  </si>
  <si>
    <t>Exempt – in red folders</t>
  </si>
  <si>
    <t>Exempt – in red folder</t>
  </si>
  <si>
    <t xml:space="preserve">Ettlie, John </t>
  </si>
  <si>
    <t>Ferber, Paul &amp; Foltz, Franz</t>
  </si>
  <si>
    <t>Polyweb</t>
  </si>
  <si>
    <t>Exempt- Put in red Folder</t>
  </si>
  <si>
    <t>Deferred -Submit approval of URMC</t>
  </si>
  <si>
    <t>Exempt - Red folder</t>
  </si>
  <si>
    <t>Approved as Type I. Project was never started or funded by NSF</t>
  </si>
  <si>
    <t>Approved as Type II Project Completed 5/10/02</t>
  </si>
  <si>
    <t>NTID Institutional Review Board – Annual Report</t>
  </si>
  <si>
    <t>Berent, Gerard</t>
  </si>
  <si>
    <t>Markers of Learning Disability in Deaf Students' Productive English Writing Samples</t>
  </si>
  <si>
    <t>Brown, Paula</t>
  </si>
  <si>
    <t>5/3/02, 6/10/02</t>
  </si>
  <si>
    <t xml:space="preserve">Automatic Speech Recognition of Deaf and Hard of Hearing Speakers                     </t>
  </si>
  <si>
    <t>Approved as Type II; PI may be changing scope of work (6/26)</t>
  </si>
  <si>
    <t>Coppola, Frank</t>
  </si>
  <si>
    <t>Social Aspects of Mainstreaming</t>
  </si>
  <si>
    <t>DeFilippo, Carol</t>
  </si>
  <si>
    <t>Benchmarking Study of the Quality  of Life on Campus</t>
  </si>
  <si>
    <t>Assessment of Student Life Team Programs</t>
  </si>
  <si>
    <t>Approved  as Type II</t>
  </si>
  <si>
    <t>Completed</t>
  </si>
  <si>
    <t>Fischer, Susan</t>
  </si>
  <si>
    <t>Cross-linguistic Studies of Sign Language</t>
  </si>
  <si>
    <t>Deafness Identification: Can Deaf People Tell Who is Deaf and Who is Hearing</t>
  </si>
  <si>
    <t>10/1/01; 11/7/01</t>
  </si>
  <si>
    <t>Life Histories of Deaf Americans</t>
  </si>
  <si>
    <t>Arndt, Katrina (Faculty sponsor: Susan Foster</t>
  </si>
  <si>
    <t>Students with Dual Sensory Impairments at NTID/RIT Communication Concerns</t>
  </si>
  <si>
    <t>Strategies for Mainstreaming Deaf Students</t>
  </si>
  <si>
    <t>7/26/01; 11/7/01</t>
  </si>
  <si>
    <t>Evaluation Plan for "Promoting Access for Deaf Students in COS Courses: A Cross-College Team Approach</t>
  </si>
  <si>
    <t>Frisina, Robert</t>
  </si>
  <si>
    <t>Aging Auditory System: Presbycusis and its Neural Bases</t>
  </si>
  <si>
    <t>Genetics of Age-Related Hearing Loss</t>
  </si>
  <si>
    <t>Gottermeier, Linda</t>
  </si>
  <si>
    <t>Verification of Loudness Perception After Hearing Aid Fitting</t>
  </si>
  <si>
    <t>Davis, Stacey (Faculty sponsor: Ronald Kelly)</t>
  </si>
  <si>
    <t>Mental Calculation Skills of Deaf and Hearing Students</t>
  </si>
  <si>
    <t xml:space="preserve">Kelly, Ronald </t>
  </si>
  <si>
    <t>Examination of Deaf College Students' Comprehension of Relational Statements in Arithmetic Word Problems that Use Language that is either Consistent or Inconsistent with the Math Operation</t>
  </si>
  <si>
    <t>Survey of Teaching Problem Solving to Deaf Students in Grades 6-12</t>
  </si>
  <si>
    <t>Lalley, Peter</t>
  </si>
  <si>
    <t>LePoutre, Dominique</t>
  </si>
  <si>
    <t>Investigation into the Changing Nature of NTID Students' Sign Language Skills</t>
  </si>
  <si>
    <t>Marschark, Marc</t>
  </si>
  <si>
    <t>Words and their Primary Associates</t>
  </si>
  <si>
    <t>Deaf, Lies and Videotape</t>
  </si>
  <si>
    <t>Comprehension of Sign Language in the Classroom</t>
  </si>
  <si>
    <t>Problem Solving and Logical Reasoning</t>
  </si>
  <si>
    <t>Access to Technical Education Through Sign Language Interpreting</t>
  </si>
  <si>
    <t>Newell, William</t>
  </si>
  <si>
    <t>Effectiveness of Intensive ASL Training for New Faculty</t>
  </si>
  <si>
    <t>Parasnis, Ila</t>
  </si>
  <si>
    <t>Relationship Between Attentional Control and Academic Achievement in Deaf Students</t>
  </si>
  <si>
    <t>Samar, Vincent</t>
  </si>
  <si>
    <t>Visual System Markers for Reading Disability in Deaf Students</t>
  </si>
  <si>
    <t>Saur, Rosemary</t>
  </si>
  <si>
    <t>Butterfly Power and the Mentoring Process</t>
  </si>
  <si>
    <t>Scott, Larry</t>
  </si>
  <si>
    <t>Gaps in Access Services for Hard of Hearing Students</t>
  </si>
  <si>
    <t>Sims, Donald</t>
  </si>
  <si>
    <t>Steady-State Evoked Potentials to Amplitude-Modulated Tones: Effect of Aging</t>
  </si>
  <si>
    <t>Stinson, Michael</t>
  </si>
  <si>
    <t>Speech Recognition as a Support Service for Deaf and Hard of Hearing Students: Adaptation and Evaluation</t>
  </si>
  <si>
    <t>Twyman, Lee</t>
  </si>
  <si>
    <t>High Awareness Project</t>
  </si>
  <si>
    <t>Wambach, Mark</t>
  </si>
  <si>
    <t>Retention of Pre-Baccalaureate Students - NTID Task Force on Student Retention &amp; Success</t>
  </si>
  <si>
    <t>Projects Reviewed byNTID Institutional Review Board Fiscal Year 02</t>
  </si>
  <si>
    <t>When to Send Form F</t>
  </si>
  <si>
    <t>Approved as Type I Complete May 2001</t>
  </si>
  <si>
    <t>Approved as Type II Data collection involving human subjects completed</t>
  </si>
  <si>
    <t>Approved as Type II Data collection involving human subjects is complete</t>
  </si>
  <si>
    <t>Type II</t>
  </si>
  <si>
    <t>Type III</t>
  </si>
  <si>
    <t>Approved as Type II Complete 1/23/02</t>
  </si>
  <si>
    <t>Approved as Type I Data collection involving human subjects is complete</t>
  </si>
  <si>
    <t>Approved as Type II  Data collection involving human subjects completed</t>
  </si>
  <si>
    <t>Mental Representation of Signs and Words</t>
  </si>
  <si>
    <t>Type II       Completed 5/7/02</t>
  </si>
  <si>
    <t>Type II       Completed 5/7/02Approved as Type II</t>
  </si>
  <si>
    <t>* I copied all the completed projects into NTID completed 02 worksheet. And I left them on this work sheet so the counts would not change. For this year.</t>
  </si>
  <si>
    <t>Study skills for life: Grades 2-4</t>
  </si>
  <si>
    <t>Completed files were copied into RIT compl.02. They were not deleted from this file so the count would remain the same.</t>
  </si>
  <si>
    <t>Figures for total database.</t>
  </si>
  <si>
    <r>
      <t xml:space="preserve">Approved as Type II Complete 1/23/02 </t>
    </r>
    <r>
      <rPr>
        <sz val="9"/>
        <rFont val="Bell MT"/>
        <family val="1"/>
      </rPr>
      <t>comp.FY01</t>
    </r>
  </si>
  <si>
    <r>
      <t xml:space="preserve">Approved as Type I Complete May 2001 </t>
    </r>
    <r>
      <rPr>
        <sz val="9"/>
        <color indexed="8"/>
        <rFont val="Bell MT"/>
        <family val="1"/>
      </rPr>
      <t>comp. FY01</t>
    </r>
  </si>
  <si>
    <r>
      <t xml:space="preserve">Approved  as Type II  </t>
    </r>
    <r>
      <rPr>
        <sz val="9"/>
        <color indexed="8"/>
        <rFont val="Bell MT"/>
        <family val="1"/>
      </rPr>
      <t>comp.FY02</t>
    </r>
  </si>
  <si>
    <t xml:space="preserve">          Not Funded</t>
  </si>
  <si>
    <t>Active FY02</t>
  </si>
  <si>
    <t>Active FY00</t>
  </si>
  <si>
    <t>Exempt FY02</t>
  </si>
  <si>
    <t>Complete FY01</t>
  </si>
  <si>
    <t>Complete FY02</t>
  </si>
  <si>
    <t>Active FY01</t>
  </si>
  <si>
    <t>Study skills for life:  Grades 2-4</t>
  </si>
  <si>
    <t>Active FY97</t>
  </si>
  <si>
    <t>Human Research Completed 5/8/01</t>
  </si>
  <si>
    <t>Active FY92</t>
  </si>
  <si>
    <t>Active FY94</t>
  </si>
  <si>
    <t>Active FY93</t>
  </si>
  <si>
    <t>Deferred FY02</t>
  </si>
  <si>
    <t>Active FY99</t>
  </si>
  <si>
    <t>Exempt FY01</t>
  </si>
  <si>
    <t xml:space="preserve">Exempt  in red folder </t>
  </si>
  <si>
    <t>Total Active</t>
  </si>
  <si>
    <t>Exempt FYO2</t>
  </si>
  <si>
    <t>Exempt FYO1</t>
  </si>
  <si>
    <t>Total Exempt</t>
  </si>
  <si>
    <t>Total Complete</t>
  </si>
  <si>
    <t>Total Deferred FY02</t>
  </si>
  <si>
    <t>Total Not Funded FY02</t>
  </si>
  <si>
    <t>Total Type I</t>
  </si>
  <si>
    <t>Type I FY02</t>
  </si>
  <si>
    <t>Type I FY01</t>
  </si>
  <si>
    <t>Type 2 FY02</t>
  </si>
  <si>
    <t>Type I FY97</t>
  </si>
  <si>
    <t>Type 3 FY01</t>
  </si>
  <si>
    <t>Type 2 FY99</t>
  </si>
  <si>
    <t>Type 2 FY00</t>
  </si>
  <si>
    <t>Type 2 FY92</t>
  </si>
  <si>
    <t>Type 2 FY94</t>
  </si>
  <si>
    <t>Type 2 FY93</t>
  </si>
  <si>
    <t>Type 2 FY97</t>
  </si>
  <si>
    <t>Type I FY00</t>
  </si>
  <si>
    <t>Total Type 2</t>
  </si>
  <si>
    <t>Type 1 FY01</t>
  </si>
  <si>
    <t>Type 1 FY00</t>
  </si>
  <si>
    <t>Total Type 3</t>
  </si>
  <si>
    <t>Type II FY02</t>
  </si>
  <si>
    <t>Completed FY02</t>
  </si>
  <si>
    <t>Type II FY01</t>
  </si>
  <si>
    <t>Not Funded FY01</t>
  </si>
  <si>
    <t xml:space="preserve">Type II </t>
  </si>
  <si>
    <t>Type II FY97</t>
  </si>
  <si>
    <t>Active FY98</t>
  </si>
  <si>
    <t>Type III FY98</t>
  </si>
  <si>
    <t xml:space="preserve">Type II FY00
</t>
  </si>
  <si>
    <t>Type II FY00</t>
  </si>
  <si>
    <t xml:space="preserve"> Total Type I</t>
  </si>
  <si>
    <t>Total Not Funded</t>
  </si>
  <si>
    <t>Total Type II</t>
  </si>
  <si>
    <t>Total Type III</t>
  </si>
  <si>
    <t>Communicator as an Access Service in a Postsecondary Academic Environment</t>
  </si>
  <si>
    <t>Completed FY00</t>
  </si>
  <si>
    <t>Type I FY 02</t>
  </si>
  <si>
    <t>Type I FY 01</t>
  </si>
  <si>
    <t>ADD and Deafness</t>
  </si>
  <si>
    <t>Approved as Type II Completed</t>
  </si>
  <si>
    <t>Approved as Type II Modified 1/17/03</t>
  </si>
  <si>
    <t>Type 1 FY97</t>
  </si>
  <si>
    <t>Not Funded FY00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</si>
</sst>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;[Red]0"/>
  </numFmts>
  <fonts count="32" x14ac:knownFonts="1">
    <font>
      <sz val="10"/>
      <name val="Arial"/>
    </font>
    <font>
      <b/>
      <sz val="16"/>
      <color indexed="25"/>
      <name val="Bell MT"/>
      <family val="1"/>
    </font>
    <font>
      <sz val="12"/>
      <name val="Times New Roman"/>
      <family val="1"/>
    </font>
    <font>
      <sz val="12"/>
      <name val="Bell MT"/>
      <family val="1"/>
    </font>
    <font>
      <b/>
      <sz val="12"/>
      <color indexed="25"/>
      <name val="Bell MT"/>
      <family val="1"/>
    </font>
    <font>
      <sz val="12"/>
      <color indexed="61"/>
      <name val="Bell MT"/>
      <family val="1"/>
    </font>
    <font>
      <sz val="12"/>
      <color indexed="10"/>
      <name val="Bell MT"/>
      <family val="1"/>
    </font>
    <font>
      <sz val="10"/>
      <name val="Comic Sans MS"/>
      <family val="4"/>
    </font>
    <font>
      <sz val="10"/>
      <name val="Bell MT"/>
      <family val="1"/>
    </font>
    <font>
      <sz val="10"/>
      <color indexed="48"/>
      <name val="Arial"/>
      <family val="2"/>
    </font>
    <font>
      <b/>
      <sz val="12"/>
      <name val="Bell MT"/>
      <family val="1"/>
    </font>
    <font>
      <b/>
      <sz val="10"/>
      <name val="Arial"/>
    </font>
    <font>
      <b/>
      <sz val="12"/>
      <color indexed="48"/>
      <name val="Bell MT"/>
      <family val="1"/>
    </font>
    <font>
      <b/>
      <sz val="10"/>
      <color indexed="48"/>
      <name val="Arial"/>
    </font>
    <font>
      <b/>
      <sz val="10"/>
      <name val="Bell MT"/>
      <family val="1"/>
    </font>
    <font>
      <sz val="12"/>
      <name val="Arial"/>
    </font>
    <font>
      <sz val="12"/>
      <color indexed="53"/>
      <name val="Bell MT"/>
      <family val="1"/>
    </font>
    <font>
      <b/>
      <sz val="12"/>
      <color indexed="12"/>
      <name val="Bell MT"/>
      <family val="1"/>
    </font>
    <font>
      <sz val="12"/>
      <color indexed="8"/>
      <name val="Bell MT"/>
      <family val="1"/>
    </font>
    <font>
      <sz val="10"/>
      <color indexed="8"/>
      <name val="Arial"/>
    </font>
    <font>
      <sz val="10"/>
      <color indexed="10"/>
      <name val="Arial"/>
      <family val="2"/>
    </font>
    <font>
      <sz val="14"/>
      <color indexed="61"/>
      <name val="Bell MT"/>
      <family val="1"/>
    </font>
    <font>
      <sz val="10"/>
      <color indexed="8"/>
      <name val="Bell MT"/>
      <family val="1"/>
    </font>
    <font>
      <sz val="9"/>
      <name val="Bell MT"/>
      <family val="1"/>
    </font>
    <font>
      <sz val="9"/>
      <color indexed="8"/>
      <name val="Bell MT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10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wrapText="1"/>
    </xf>
    <xf numFmtId="0" fontId="9" fillId="2" borderId="0" xfId="0" applyFont="1" applyFill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5" fillId="0" borderId="0" xfId="0" applyFont="1"/>
    <xf numFmtId="0" fontId="14" fillId="0" borderId="0" xfId="0" applyFont="1"/>
    <xf numFmtId="0" fontId="11" fillId="0" borderId="0" xfId="0" applyFont="1"/>
    <xf numFmtId="0" fontId="10" fillId="3" borderId="0" xfId="0" applyFont="1" applyFill="1"/>
    <xf numFmtId="0" fontId="8" fillId="3" borderId="0" xfId="0" applyFont="1" applyFill="1"/>
    <xf numFmtId="0" fontId="7" fillId="3" borderId="0" xfId="0" applyFont="1" applyFill="1"/>
    <xf numFmtId="0" fontId="0" fillId="0" borderId="0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right"/>
    </xf>
    <xf numFmtId="0" fontId="18" fillId="0" borderId="3" xfId="0" applyFont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14" fontId="4" fillId="0" borderId="2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2" xfId="0" applyFont="1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4" fillId="0" borderId="0" xfId="0" applyFont="1" applyFill="1" applyBorder="1" applyAlignment="1">
      <alignment horizontal="centerContinuous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14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0" fillId="0" borderId="8" xfId="0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0" fontId="15" fillId="0" borderId="0" xfId="0" applyFont="1" applyBorder="1" applyAlignment="1">
      <alignment horizontal="centerContinuous" vertical="center"/>
    </xf>
    <xf numFmtId="0" fontId="1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/>
    </xf>
    <xf numFmtId="0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4" fontId="12" fillId="0" borderId="4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2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5" fillId="0" borderId="0" xfId="0" applyFont="1"/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/>
    <xf numFmtId="0" fontId="28" fillId="0" borderId="0" xfId="0" applyFont="1" applyFill="1" applyBorder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0" fillId="0" borderId="0" xfId="0" applyBorder="1" applyAlignment="1">
      <alignment horizontal="centerContinuous" vertical="center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wrapText="1"/>
    </xf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0" fillId="0" borderId="0" xfId="0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168" fontId="5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4" fillId="0" borderId="2" xfId="0" applyNumberFormat="1" applyFont="1" applyBorder="1" applyAlignment="1">
      <alignment horizontal="center" vertical="top" wrapText="1"/>
    </xf>
    <xf numFmtId="168" fontId="3" fillId="0" borderId="4" xfId="0" applyNumberFormat="1" applyFont="1" applyBorder="1" applyAlignment="1">
      <alignment horizontal="center" vertical="center" wrapText="1"/>
    </xf>
    <xf numFmtId="168" fontId="17" fillId="0" borderId="4" xfId="0" applyNumberFormat="1" applyFont="1" applyBorder="1" applyAlignment="1">
      <alignment horizontal="center" vertical="center" wrapText="1"/>
    </xf>
    <xf numFmtId="168" fontId="17" fillId="0" borderId="1" xfId="0" applyNumberFormat="1" applyFont="1" applyBorder="1" applyAlignment="1">
      <alignment horizontal="center" vertical="center" wrapText="1"/>
    </xf>
    <xf numFmtId="168" fontId="17" fillId="0" borderId="6" xfId="0" applyNumberFormat="1" applyFont="1" applyBorder="1" applyAlignment="1">
      <alignment horizontal="center" vertical="center" wrapText="1"/>
    </xf>
    <xf numFmtId="168" fontId="3" fillId="0" borderId="9" xfId="0" applyNumberFormat="1" applyFont="1" applyBorder="1" applyAlignment="1">
      <alignment horizontal="center" vertical="center" wrapText="1"/>
    </xf>
    <xf numFmtId="168" fontId="12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3" fillId="0" borderId="9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1" fillId="0" borderId="0" xfId="0" applyFont="1" applyAlignment="1">
      <alignment horizontal="center" wrapText="1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workbookViewId="0">
      <pane ySplit="6" topLeftCell="A70" activePane="bottomLeft" state="frozen"/>
      <selection pane="bottomLeft" activeCell="H75" sqref="H75"/>
    </sheetView>
  </sheetViews>
  <sheetFormatPr defaultRowHeight="15.6" x14ac:dyDescent="0.3"/>
  <cols>
    <col min="1" max="1" width="18.5546875" customWidth="1"/>
    <col min="2" max="2" width="25.33203125" customWidth="1"/>
    <col min="3" max="3" width="14.6640625" style="62" customWidth="1"/>
    <col min="4" max="4" width="4.44140625" style="138" customWidth="1"/>
    <col min="5" max="5" width="15.5546875" style="62" customWidth="1"/>
    <col min="6" max="6" width="12.5546875" style="62" customWidth="1"/>
    <col min="7" max="7" width="11.6640625" style="62" customWidth="1"/>
    <col min="8" max="8" width="21" customWidth="1"/>
    <col min="9" max="9" width="2.33203125" customWidth="1"/>
    <col min="10" max="10" width="17.6640625" style="90" customWidth="1"/>
    <col min="11" max="11" width="15.109375" customWidth="1"/>
    <col min="12" max="12" width="9.109375" style="94" customWidth="1"/>
    <col min="13" max="13" width="13.88671875" customWidth="1"/>
  </cols>
  <sheetData>
    <row r="2" spans="1:13" ht="21.6" x14ac:dyDescent="0.45">
      <c r="A2" s="146" t="s">
        <v>116</v>
      </c>
      <c r="B2" s="146"/>
      <c r="C2" s="146"/>
      <c r="D2" s="146"/>
      <c r="E2" s="146"/>
      <c r="F2" s="146"/>
      <c r="G2" s="82"/>
      <c r="H2" s="82"/>
    </row>
    <row r="3" spans="1:13" x14ac:dyDescent="0.3">
      <c r="A3" s="147" t="s">
        <v>117</v>
      </c>
      <c r="B3" s="147"/>
      <c r="C3" s="147"/>
      <c r="D3" s="147"/>
      <c r="E3" s="147"/>
      <c r="F3" s="147"/>
      <c r="G3" s="6"/>
      <c r="H3" s="6"/>
    </row>
    <row r="4" spans="1:13" ht="31.2" x14ac:dyDescent="0.3">
      <c r="A4" s="6"/>
      <c r="B4" s="6"/>
      <c r="C4" s="37"/>
      <c r="D4" s="137"/>
      <c r="E4" s="37"/>
      <c r="F4" s="37"/>
      <c r="G4" s="37"/>
      <c r="H4" s="9" t="s">
        <v>121</v>
      </c>
      <c r="I4" s="10" t="s">
        <v>122</v>
      </c>
    </row>
    <row r="5" spans="1:13" x14ac:dyDescent="0.3">
      <c r="A5" s="1"/>
    </row>
    <row r="6" spans="1:13" ht="42.75" customHeight="1" x14ac:dyDescent="0.25">
      <c r="A6" s="2" t="s">
        <v>0</v>
      </c>
      <c r="B6" s="3" t="s">
        <v>1</v>
      </c>
      <c r="C6" s="38" t="s">
        <v>2</v>
      </c>
      <c r="D6" s="139"/>
      <c r="E6" s="38" t="s">
        <v>227</v>
      </c>
      <c r="F6" s="38" t="s">
        <v>3</v>
      </c>
      <c r="G6" s="38" t="s">
        <v>4</v>
      </c>
      <c r="H6" s="3" t="s">
        <v>5</v>
      </c>
      <c r="J6" s="15" t="s">
        <v>124</v>
      </c>
    </row>
    <row r="7" spans="1:13" s="49" customFormat="1" x14ac:dyDescent="0.25">
      <c r="A7" s="48"/>
      <c r="B7" s="25"/>
      <c r="C7" s="64"/>
      <c r="D7" s="140"/>
      <c r="E7" s="64"/>
      <c r="F7" s="64"/>
      <c r="G7" s="64"/>
      <c r="H7" s="26"/>
      <c r="J7" s="92"/>
      <c r="K7" s="57"/>
      <c r="L7" s="95"/>
    </row>
    <row r="8" spans="1:13" s="49" customFormat="1" ht="48" customHeight="1" x14ac:dyDescent="0.25">
      <c r="A8" s="48" t="s">
        <v>6</v>
      </c>
      <c r="B8" s="25" t="s">
        <v>7</v>
      </c>
      <c r="C8" s="68">
        <v>37389</v>
      </c>
      <c r="D8" s="141">
        <v>1</v>
      </c>
      <c r="E8" s="64">
        <v>37742</v>
      </c>
      <c r="F8" s="64">
        <v>37389</v>
      </c>
      <c r="G8" s="64"/>
      <c r="H8" s="27" t="s">
        <v>14</v>
      </c>
      <c r="J8" s="91" t="s">
        <v>247</v>
      </c>
      <c r="K8" s="49" t="s">
        <v>126</v>
      </c>
      <c r="L8" s="96" t="s">
        <v>133</v>
      </c>
      <c r="M8" s="96" t="s">
        <v>273</v>
      </c>
    </row>
    <row r="9" spans="1:13" s="49" customFormat="1" ht="49.5" customHeight="1" x14ac:dyDescent="0.25">
      <c r="A9" s="48" t="s">
        <v>8</v>
      </c>
      <c r="B9" s="25" t="s">
        <v>9</v>
      </c>
      <c r="C9" s="64">
        <v>36661</v>
      </c>
      <c r="D9" s="140"/>
      <c r="E9" s="64">
        <v>37773</v>
      </c>
      <c r="F9" s="64">
        <v>37412</v>
      </c>
      <c r="G9" s="64">
        <v>37424</v>
      </c>
      <c r="H9" s="25" t="s">
        <v>10</v>
      </c>
      <c r="J9" s="91" t="s">
        <v>248</v>
      </c>
      <c r="K9" s="49" t="s">
        <v>126</v>
      </c>
      <c r="L9" s="96" t="s">
        <v>132</v>
      </c>
      <c r="M9" s="96" t="s">
        <v>282</v>
      </c>
    </row>
    <row r="10" spans="1:13" s="49" customFormat="1" ht="62.4" x14ac:dyDescent="0.25">
      <c r="A10" s="48" t="s">
        <v>11</v>
      </c>
      <c r="B10" s="25" t="s">
        <v>151</v>
      </c>
      <c r="C10" s="68">
        <v>37171</v>
      </c>
      <c r="D10" s="141">
        <v>2</v>
      </c>
      <c r="E10" s="64"/>
      <c r="F10" s="64"/>
      <c r="G10" s="64"/>
      <c r="H10" s="26" t="s">
        <v>150</v>
      </c>
      <c r="J10" s="92" t="s">
        <v>249</v>
      </c>
      <c r="K10" s="57" t="s">
        <v>127</v>
      </c>
      <c r="L10" s="96"/>
    </row>
    <row r="11" spans="1:13" s="49" customFormat="1" ht="84" customHeight="1" x14ac:dyDescent="0.25">
      <c r="A11" s="48" t="s">
        <v>12</v>
      </c>
      <c r="B11" s="25" t="s">
        <v>13</v>
      </c>
      <c r="C11" s="64">
        <v>36920</v>
      </c>
      <c r="D11" s="140"/>
      <c r="E11" s="64"/>
      <c r="F11" s="64">
        <v>37412</v>
      </c>
      <c r="G11" s="64">
        <v>37419</v>
      </c>
      <c r="H11" s="26" t="s">
        <v>136</v>
      </c>
      <c r="J11" s="92" t="s">
        <v>251</v>
      </c>
      <c r="K11" s="57" t="s">
        <v>128</v>
      </c>
      <c r="L11" s="96"/>
    </row>
    <row r="12" spans="1:13" s="49" customFormat="1" ht="62.4" x14ac:dyDescent="0.25">
      <c r="A12" s="48" t="s">
        <v>118</v>
      </c>
      <c r="B12" s="25" t="s">
        <v>15</v>
      </c>
      <c r="C12" s="64">
        <v>36636</v>
      </c>
      <c r="D12" s="140"/>
      <c r="E12" s="64"/>
      <c r="F12" s="64">
        <v>37408</v>
      </c>
      <c r="G12" s="64">
        <v>37413</v>
      </c>
      <c r="H12" s="26" t="s">
        <v>120</v>
      </c>
      <c r="J12" s="92" t="s">
        <v>251</v>
      </c>
      <c r="K12" s="57" t="s">
        <v>128</v>
      </c>
      <c r="L12" s="96"/>
    </row>
    <row r="13" spans="1:13" s="49" customFormat="1" ht="62.4" x14ac:dyDescent="0.25">
      <c r="A13" s="48" t="s">
        <v>16</v>
      </c>
      <c r="B13" s="25" t="s">
        <v>119</v>
      </c>
      <c r="C13" s="64">
        <v>36641</v>
      </c>
      <c r="D13" s="140"/>
      <c r="E13" s="64"/>
      <c r="F13" s="64">
        <v>37408</v>
      </c>
      <c r="G13" s="64">
        <v>37410</v>
      </c>
      <c r="H13" s="26" t="s">
        <v>130</v>
      </c>
      <c r="J13" s="92" t="s">
        <v>251</v>
      </c>
      <c r="K13" s="57" t="s">
        <v>128</v>
      </c>
      <c r="L13" s="96"/>
    </row>
    <row r="14" spans="1:13" s="49" customFormat="1" ht="32.25" customHeight="1" x14ac:dyDescent="0.25">
      <c r="A14" s="48" t="s">
        <v>17</v>
      </c>
      <c r="B14" s="25" t="s">
        <v>18</v>
      </c>
      <c r="C14" s="64">
        <v>36459</v>
      </c>
      <c r="D14" s="140"/>
      <c r="E14" s="64">
        <v>37438</v>
      </c>
      <c r="F14" s="64">
        <v>37095</v>
      </c>
      <c r="G14" s="64"/>
      <c r="H14" s="27" t="s">
        <v>10</v>
      </c>
      <c r="J14" s="91" t="s">
        <v>248</v>
      </c>
      <c r="K14" s="49" t="s">
        <v>126</v>
      </c>
      <c r="L14" s="96" t="s">
        <v>132</v>
      </c>
      <c r="M14" s="96" t="s">
        <v>282</v>
      </c>
    </row>
    <row r="15" spans="1:13" s="49" customFormat="1" ht="71.25" customHeight="1" x14ac:dyDescent="0.25">
      <c r="A15" s="48" t="s">
        <v>19</v>
      </c>
      <c r="B15" s="25" t="s">
        <v>20</v>
      </c>
      <c r="C15" s="68">
        <v>37313</v>
      </c>
      <c r="D15" s="141">
        <v>3</v>
      </c>
      <c r="E15" s="64"/>
      <c r="F15" s="64"/>
      <c r="G15" s="64"/>
      <c r="H15" s="26" t="s">
        <v>150</v>
      </c>
      <c r="J15" s="92" t="s">
        <v>249</v>
      </c>
      <c r="K15" s="57" t="s">
        <v>127</v>
      </c>
      <c r="L15" s="96"/>
    </row>
    <row r="16" spans="1:13" s="49" customFormat="1" ht="36.75" customHeight="1" x14ac:dyDescent="0.25">
      <c r="A16" s="48" t="s">
        <v>157</v>
      </c>
      <c r="B16" s="25" t="s">
        <v>21</v>
      </c>
      <c r="C16" s="64">
        <v>36920</v>
      </c>
      <c r="D16" s="140"/>
      <c r="E16" s="64">
        <v>37742</v>
      </c>
      <c r="F16" s="64">
        <v>37406</v>
      </c>
      <c r="G16" s="64"/>
      <c r="H16" s="25" t="s">
        <v>10</v>
      </c>
      <c r="J16" s="91" t="s">
        <v>252</v>
      </c>
      <c r="K16" s="49" t="s">
        <v>126</v>
      </c>
      <c r="L16" s="96" t="s">
        <v>132</v>
      </c>
      <c r="M16" s="96" t="s">
        <v>272</v>
      </c>
    </row>
    <row r="17" spans="1:13" s="49" customFormat="1" ht="46.8" x14ac:dyDescent="0.25">
      <c r="A17" s="48" t="s">
        <v>152</v>
      </c>
      <c r="B17" s="25" t="s">
        <v>153</v>
      </c>
      <c r="C17" s="68">
        <v>37354</v>
      </c>
      <c r="D17" s="141">
        <v>4</v>
      </c>
      <c r="E17" s="64">
        <v>37712</v>
      </c>
      <c r="F17" s="64"/>
      <c r="G17" s="64"/>
      <c r="H17" s="27" t="s">
        <v>10</v>
      </c>
      <c r="J17" s="91" t="s">
        <v>247</v>
      </c>
      <c r="K17" s="49" t="s">
        <v>126</v>
      </c>
      <c r="L17" s="96" t="s">
        <v>132</v>
      </c>
      <c r="M17" s="96" t="s">
        <v>271</v>
      </c>
    </row>
    <row r="18" spans="1:13" s="49" customFormat="1" ht="62.4" x14ac:dyDescent="0.25">
      <c r="A18" s="29" t="s">
        <v>152</v>
      </c>
      <c r="B18" s="73" t="s">
        <v>154</v>
      </c>
      <c r="C18" s="97">
        <v>37420</v>
      </c>
      <c r="D18" s="142">
        <v>5</v>
      </c>
      <c r="E18" s="69">
        <v>37785</v>
      </c>
      <c r="F18" s="70"/>
      <c r="G18" s="69"/>
      <c r="H18" s="29" t="s">
        <v>10</v>
      </c>
      <c r="J18" s="91" t="s">
        <v>247</v>
      </c>
      <c r="K18" s="49" t="s">
        <v>126</v>
      </c>
      <c r="L18" s="96" t="s">
        <v>132</v>
      </c>
      <c r="M18" s="131" t="s">
        <v>271</v>
      </c>
    </row>
    <row r="19" spans="1:13" s="49" customFormat="1" x14ac:dyDescent="0.25">
      <c r="A19" s="48" t="s">
        <v>22</v>
      </c>
      <c r="B19" s="25" t="s">
        <v>23</v>
      </c>
      <c r="C19" s="64">
        <v>37014</v>
      </c>
      <c r="D19" s="140"/>
      <c r="E19" s="64">
        <v>37438</v>
      </c>
      <c r="F19" s="64">
        <v>37460</v>
      </c>
      <c r="G19" s="64"/>
      <c r="H19" s="25" t="s">
        <v>10</v>
      </c>
      <c r="J19" s="91" t="s">
        <v>252</v>
      </c>
      <c r="K19" s="49" t="s">
        <v>126</v>
      </c>
      <c r="L19" s="96" t="s">
        <v>132</v>
      </c>
      <c r="M19" s="96" t="s">
        <v>272</v>
      </c>
    </row>
    <row r="20" spans="1:13" s="49" customFormat="1" ht="31.2" x14ac:dyDescent="0.25">
      <c r="A20" s="56" t="s">
        <v>158</v>
      </c>
      <c r="B20" s="123" t="s">
        <v>159</v>
      </c>
      <c r="C20" s="71">
        <v>37313</v>
      </c>
      <c r="D20" s="143">
        <v>6</v>
      </c>
      <c r="E20" s="72"/>
      <c r="F20" s="72"/>
      <c r="G20" s="72"/>
      <c r="H20" s="28" t="s">
        <v>160</v>
      </c>
      <c r="J20" s="121" t="s">
        <v>249</v>
      </c>
      <c r="K20" s="133" t="s">
        <v>127</v>
      </c>
      <c r="L20" s="96"/>
    </row>
    <row r="21" spans="1:13" s="49" customFormat="1" ht="31.2" x14ac:dyDescent="0.25">
      <c r="A21" s="48" t="s">
        <v>24</v>
      </c>
      <c r="B21" s="25" t="s">
        <v>253</v>
      </c>
      <c r="C21" s="122">
        <v>37019</v>
      </c>
      <c r="D21" s="124"/>
      <c r="E21" s="122"/>
      <c r="F21" s="122">
        <v>37410</v>
      </c>
      <c r="G21" s="122">
        <v>37413</v>
      </c>
      <c r="H21" s="125" t="s">
        <v>120</v>
      </c>
      <c r="I21" s="126"/>
      <c r="J21" s="127" t="s">
        <v>250</v>
      </c>
      <c r="K21" s="133" t="s">
        <v>128</v>
      </c>
      <c r="L21" s="96"/>
    </row>
    <row r="22" spans="1:13" s="49" customFormat="1" ht="48.75" customHeight="1" x14ac:dyDescent="0.25">
      <c r="A22" s="48" t="s">
        <v>25</v>
      </c>
      <c r="B22" s="25" t="s">
        <v>26</v>
      </c>
      <c r="C22" s="64">
        <v>35517</v>
      </c>
      <c r="D22" s="140"/>
      <c r="E22" s="64">
        <v>37742</v>
      </c>
      <c r="F22" s="64">
        <v>37393</v>
      </c>
      <c r="G22" s="64">
        <v>37411</v>
      </c>
      <c r="H22" s="25" t="s">
        <v>14</v>
      </c>
      <c r="J22" s="132" t="s">
        <v>254</v>
      </c>
      <c r="K22" s="59" t="s">
        <v>126</v>
      </c>
      <c r="L22" s="96" t="s">
        <v>133</v>
      </c>
      <c r="M22" s="96" t="s">
        <v>281</v>
      </c>
    </row>
    <row r="23" spans="1:13" s="49" customFormat="1" ht="69" customHeight="1" x14ac:dyDescent="0.25">
      <c r="A23" s="48" t="s">
        <v>27</v>
      </c>
      <c r="B23" s="25" t="s">
        <v>28</v>
      </c>
      <c r="C23" s="68">
        <v>37225</v>
      </c>
      <c r="D23" s="141">
        <v>7</v>
      </c>
      <c r="E23" s="64">
        <v>37561</v>
      </c>
      <c r="F23" s="64"/>
      <c r="G23" s="64"/>
      <c r="H23" s="25" t="s">
        <v>14</v>
      </c>
      <c r="J23" s="132" t="s">
        <v>247</v>
      </c>
      <c r="K23" s="59" t="s">
        <v>126</v>
      </c>
      <c r="L23" s="96" t="s">
        <v>133</v>
      </c>
      <c r="M23" s="96" t="s">
        <v>273</v>
      </c>
    </row>
    <row r="24" spans="1:13" s="49" customFormat="1" ht="46.8" x14ac:dyDescent="0.25">
      <c r="A24" s="48" t="s">
        <v>29</v>
      </c>
      <c r="B24" s="25" t="s">
        <v>30</v>
      </c>
      <c r="C24" s="68">
        <v>37121</v>
      </c>
      <c r="D24" s="141">
        <v>8</v>
      </c>
      <c r="E24" s="64">
        <v>37469</v>
      </c>
      <c r="F24" s="64"/>
      <c r="G24" s="64"/>
      <c r="H24" s="27" t="s">
        <v>10</v>
      </c>
      <c r="J24" s="132" t="s">
        <v>247</v>
      </c>
      <c r="K24" s="59" t="s">
        <v>126</v>
      </c>
      <c r="L24" s="96" t="s">
        <v>132</v>
      </c>
      <c r="M24" s="96" t="s">
        <v>271</v>
      </c>
    </row>
    <row r="25" spans="1:13" s="49" customFormat="1" ht="51.75" customHeight="1" x14ac:dyDescent="0.25">
      <c r="A25" s="48" t="s">
        <v>31</v>
      </c>
      <c r="B25" s="25" t="s">
        <v>32</v>
      </c>
      <c r="C25" s="64">
        <v>37014</v>
      </c>
      <c r="D25" s="140"/>
      <c r="E25" s="64"/>
      <c r="F25" s="64">
        <v>37413</v>
      </c>
      <c r="G25" s="64">
        <v>37419</v>
      </c>
      <c r="H25" s="26" t="s">
        <v>135</v>
      </c>
      <c r="J25" s="121" t="s">
        <v>251</v>
      </c>
      <c r="K25" s="133" t="s">
        <v>128</v>
      </c>
      <c r="L25" s="96"/>
    </row>
    <row r="26" spans="1:13" s="49" customFormat="1" ht="67.5" customHeight="1" x14ac:dyDescent="0.25">
      <c r="A26" s="48" t="s">
        <v>33</v>
      </c>
      <c r="B26" s="25" t="s">
        <v>34</v>
      </c>
      <c r="C26" s="64">
        <v>36430</v>
      </c>
      <c r="D26" s="140"/>
      <c r="E26" s="64">
        <v>37742</v>
      </c>
      <c r="F26" s="64">
        <v>37393</v>
      </c>
      <c r="G26" s="64"/>
      <c r="H26" s="25" t="s">
        <v>14</v>
      </c>
      <c r="J26" s="132" t="s">
        <v>248</v>
      </c>
      <c r="K26" s="59" t="s">
        <v>126</v>
      </c>
      <c r="L26" s="96" t="s">
        <v>133</v>
      </c>
      <c r="M26" s="96" t="s">
        <v>277</v>
      </c>
    </row>
    <row r="27" spans="1:13" s="49" customFormat="1" ht="31.2" x14ac:dyDescent="0.25">
      <c r="A27" s="48" t="s">
        <v>35</v>
      </c>
      <c r="B27" s="25" t="s">
        <v>36</v>
      </c>
      <c r="C27" s="67">
        <v>37354</v>
      </c>
      <c r="D27" s="145">
        <v>9</v>
      </c>
      <c r="E27" s="64">
        <v>37712</v>
      </c>
      <c r="F27" s="64"/>
      <c r="G27" s="64"/>
      <c r="H27" s="27" t="s">
        <v>10</v>
      </c>
      <c r="J27" s="132" t="s">
        <v>247</v>
      </c>
      <c r="K27" s="59" t="s">
        <v>126</v>
      </c>
      <c r="L27" s="96" t="s">
        <v>132</v>
      </c>
      <c r="M27" s="96" t="s">
        <v>271</v>
      </c>
    </row>
    <row r="28" spans="1:13" s="49" customFormat="1" ht="62.4" x14ac:dyDescent="0.25">
      <c r="A28" s="48" t="s">
        <v>37</v>
      </c>
      <c r="B28" s="25" t="s">
        <v>38</v>
      </c>
      <c r="C28" s="64">
        <v>36920</v>
      </c>
      <c r="D28" s="140"/>
      <c r="E28" s="64"/>
      <c r="F28" s="64">
        <v>37406</v>
      </c>
      <c r="G28" s="64">
        <v>37424</v>
      </c>
      <c r="H28" s="26" t="s">
        <v>164</v>
      </c>
      <c r="J28" s="121" t="s">
        <v>251</v>
      </c>
      <c r="K28" s="133" t="s">
        <v>128</v>
      </c>
      <c r="L28" s="96"/>
    </row>
    <row r="29" spans="1:13" s="49" customFormat="1" ht="46.8" x14ac:dyDescent="0.25">
      <c r="A29" s="80" t="s">
        <v>39</v>
      </c>
      <c r="B29" s="80" t="s">
        <v>40</v>
      </c>
      <c r="C29" s="79">
        <v>36504</v>
      </c>
      <c r="D29" s="144"/>
      <c r="E29" s="79"/>
      <c r="F29" s="79">
        <v>37019</v>
      </c>
      <c r="G29" s="79"/>
      <c r="H29" s="28" t="s">
        <v>255</v>
      </c>
      <c r="J29" s="121" t="s">
        <v>250</v>
      </c>
      <c r="K29" s="133" t="s">
        <v>128</v>
      </c>
      <c r="L29" s="96"/>
    </row>
    <row r="30" spans="1:13" s="49" customFormat="1" ht="46.8" x14ac:dyDescent="0.25">
      <c r="A30" s="48" t="s">
        <v>43</v>
      </c>
      <c r="B30" s="25" t="s">
        <v>44</v>
      </c>
      <c r="C30" s="64">
        <v>33540</v>
      </c>
      <c r="D30" s="140"/>
      <c r="E30" s="64">
        <v>37742</v>
      </c>
      <c r="F30" s="64">
        <v>37406</v>
      </c>
      <c r="G30" s="64"/>
      <c r="H30" s="27" t="s">
        <v>14</v>
      </c>
      <c r="J30" s="132" t="s">
        <v>256</v>
      </c>
      <c r="K30" s="59" t="s">
        <v>126</v>
      </c>
      <c r="L30" s="96" t="s">
        <v>133</v>
      </c>
      <c r="M30" s="96" t="s">
        <v>278</v>
      </c>
    </row>
    <row r="31" spans="1:13" s="49" customFormat="1" ht="46.8" x14ac:dyDescent="0.25">
      <c r="A31" s="48" t="s">
        <v>43</v>
      </c>
      <c r="B31" s="25" t="s">
        <v>45</v>
      </c>
      <c r="C31" s="64">
        <v>33561</v>
      </c>
      <c r="D31" s="140"/>
      <c r="E31" s="64">
        <v>37773</v>
      </c>
      <c r="F31" s="64">
        <v>37413</v>
      </c>
      <c r="G31" s="64"/>
      <c r="H31" s="25" t="s">
        <v>14</v>
      </c>
      <c r="J31" s="132" t="s">
        <v>256</v>
      </c>
      <c r="K31" s="59" t="s">
        <v>126</v>
      </c>
      <c r="L31" s="96" t="s">
        <v>133</v>
      </c>
      <c r="M31" s="96" t="s">
        <v>278</v>
      </c>
    </row>
    <row r="32" spans="1:13" s="49" customFormat="1" ht="31.2" x14ac:dyDescent="0.25">
      <c r="A32" s="48" t="s">
        <v>43</v>
      </c>
      <c r="B32" s="25" t="s">
        <v>46</v>
      </c>
      <c r="C32" s="64">
        <v>34288</v>
      </c>
      <c r="D32" s="140"/>
      <c r="E32" s="64">
        <v>37773</v>
      </c>
      <c r="F32" s="64">
        <v>37413</v>
      </c>
      <c r="G32" s="64"/>
      <c r="H32" s="25" t="s">
        <v>14</v>
      </c>
      <c r="J32" s="132" t="s">
        <v>257</v>
      </c>
      <c r="K32" s="59" t="s">
        <v>126</v>
      </c>
      <c r="L32" s="96" t="s">
        <v>133</v>
      </c>
      <c r="M32" s="96" t="s">
        <v>279</v>
      </c>
    </row>
    <row r="33" spans="1:13" s="49" customFormat="1" ht="84" customHeight="1" x14ac:dyDescent="0.25">
      <c r="A33" s="48" t="s">
        <v>43</v>
      </c>
      <c r="B33" s="25" t="s">
        <v>47</v>
      </c>
      <c r="C33" s="64">
        <v>33933</v>
      </c>
      <c r="D33" s="140"/>
      <c r="E33" s="64">
        <v>37773</v>
      </c>
      <c r="F33" s="64">
        <v>37413</v>
      </c>
      <c r="G33" s="64"/>
      <c r="H33" s="25" t="s">
        <v>14</v>
      </c>
      <c r="J33" s="132" t="s">
        <v>258</v>
      </c>
      <c r="K33" s="59" t="s">
        <v>126</v>
      </c>
      <c r="L33" s="96" t="s">
        <v>133</v>
      </c>
      <c r="M33" s="96" t="s">
        <v>280</v>
      </c>
    </row>
    <row r="34" spans="1:13" s="49" customFormat="1" ht="53.25" customHeight="1" x14ac:dyDescent="0.25">
      <c r="A34" s="48" t="s">
        <v>48</v>
      </c>
      <c r="B34" s="25" t="s">
        <v>49</v>
      </c>
      <c r="C34" s="67">
        <v>37280</v>
      </c>
      <c r="D34" s="145">
        <v>10</v>
      </c>
      <c r="E34" s="64">
        <v>37622</v>
      </c>
      <c r="F34" s="64"/>
      <c r="G34" s="64"/>
      <c r="H34" s="25" t="s">
        <v>10</v>
      </c>
      <c r="J34" s="132" t="s">
        <v>247</v>
      </c>
      <c r="K34" s="59" t="s">
        <v>126</v>
      </c>
      <c r="L34" s="96" t="s">
        <v>132</v>
      </c>
      <c r="M34" s="96" t="s">
        <v>271</v>
      </c>
    </row>
    <row r="35" spans="1:13" s="49" customFormat="1" ht="67.5" customHeight="1" x14ac:dyDescent="0.25">
      <c r="A35" s="48" t="s">
        <v>50</v>
      </c>
      <c r="B35" s="25" t="s">
        <v>51</v>
      </c>
      <c r="C35" s="67">
        <v>37389</v>
      </c>
      <c r="D35" s="145">
        <v>11</v>
      </c>
      <c r="E35" s="64">
        <v>37742</v>
      </c>
      <c r="F35" s="64"/>
      <c r="G35" s="64"/>
      <c r="H35" s="25" t="s">
        <v>161</v>
      </c>
      <c r="J35" s="132" t="s">
        <v>259</v>
      </c>
      <c r="K35" s="59" t="s">
        <v>129</v>
      </c>
      <c r="L35" s="96"/>
    </row>
    <row r="36" spans="1:13" s="49" customFormat="1" ht="31.2" x14ac:dyDescent="0.25">
      <c r="A36" s="48" t="s">
        <v>52</v>
      </c>
      <c r="B36" s="25" t="s">
        <v>53</v>
      </c>
      <c r="C36" s="67">
        <v>37313</v>
      </c>
      <c r="D36" s="145">
        <v>12</v>
      </c>
      <c r="E36" s="64"/>
      <c r="F36" s="64"/>
      <c r="G36" s="64"/>
      <c r="H36" s="26" t="s">
        <v>162</v>
      </c>
      <c r="J36" s="121" t="s">
        <v>249</v>
      </c>
      <c r="K36" s="133" t="s">
        <v>127</v>
      </c>
      <c r="L36" s="96"/>
    </row>
    <row r="37" spans="1:13" s="49" customFormat="1" ht="69" customHeight="1" x14ac:dyDescent="0.25">
      <c r="A37" s="48" t="s">
        <v>54</v>
      </c>
      <c r="B37" s="25" t="s">
        <v>55</v>
      </c>
      <c r="C37" s="67">
        <v>37120</v>
      </c>
      <c r="D37" s="145">
        <v>13</v>
      </c>
      <c r="E37" s="64">
        <v>37469</v>
      </c>
      <c r="F37" s="64"/>
      <c r="G37" s="64"/>
      <c r="H37" s="25" t="s">
        <v>10</v>
      </c>
      <c r="J37" s="132" t="s">
        <v>247</v>
      </c>
      <c r="K37" s="59" t="s">
        <v>126</v>
      </c>
      <c r="L37" s="96" t="s">
        <v>132</v>
      </c>
      <c r="M37" s="96" t="s">
        <v>271</v>
      </c>
    </row>
    <row r="38" spans="1:13" s="49" customFormat="1" ht="46.8" x14ac:dyDescent="0.25">
      <c r="A38" s="48" t="s">
        <v>56</v>
      </c>
      <c r="B38" s="25" t="s">
        <v>57</v>
      </c>
      <c r="C38" s="64">
        <v>36801</v>
      </c>
      <c r="D38" s="140"/>
      <c r="E38" s="64"/>
      <c r="F38" s="64">
        <v>37414</v>
      </c>
      <c r="G38" s="64">
        <v>37418</v>
      </c>
      <c r="H38" s="26" t="s">
        <v>131</v>
      </c>
      <c r="J38" s="121" t="s">
        <v>251</v>
      </c>
      <c r="K38" s="133" t="s">
        <v>128</v>
      </c>
      <c r="L38" s="96"/>
    </row>
    <row r="39" spans="1:13" s="49" customFormat="1" ht="46.8" x14ac:dyDescent="0.25">
      <c r="A39" s="48" t="s">
        <v>58</v>
      </c>
      <c r="B39" s="25" t="s">
        <v>59</v>
      </c>
      <c r="C39" s="64">
        <v>36581</v>
      </c>
      <c r="D39" s="140"/>
      <c r="E39" s="64"/>
      <c r="F39" s="64">
        <v>36972</v>
      </c>
      <c r="G39" s="64">
        <v>36972</v>
      </c>
      <c r="H39" s="26" t="s">
        <v>60</v>
      </c>
      <c r="J39" s="121" t="s">
        <v>250</v>
      </c>
      <c r="K39" s="133" t="s">
        <v>128</v>
      </c>
      <c r="L39" s="96"/>
    </row>
    <row r="40" spans="1:13" s="49" customFormat="1" ht="46.8" x14ac:dyDescent="0.25">
      <c r="A40" s="48" t="s">
        <v>61</v>
      </c>
      <c r="B40" s="25" t="s">
        <v>62</v>
      </c>
      <c r="C40" s="67">
        <v>37389</v>
      </c>
      <c r="D40" s="145">
        <v>14</v>
      </c>
      <c r="E40" s="64">
        <v>37742</v>
      </c>
      <c r="F40" s="64"/>
      <c r="G40" s="64"/>
      <c r="H40" s="25" t="s">
        <v>10</v>
      </c>
      <c r="J40" s="132" t="s">
        <v>247</v>
      </c>
      <c r="K40" s="59" t="s">
        <v>126</v>
      </c>
      <c r="L40" s="96" t="s">
        <v>132</v>
      </c>
      <c r="M40" s="96" t="s">
        <v>271</v>
      </c>
    </row>
    <row r="41" spans="1:13" s="49" customFormat="1" ht="62.4" x14ac:dyDescent="0.25">
      <c r="A41" s="48" t="s">
        <v>63</v>
      </c>
      <c r="B41" s="25" t="s">
        <v>64</v>
      </c>
      <c r="C41" s="64">
        <v>36434</v>
      </c>
      <c r="D41" s="140"/>
      <c r="E41" s="64">
        <v>37469</v>
      </c>
      <c r="F41" s="64">
        <v>37106</v>
      </c>
      <c r="G41" s="64"/>
      <c r="H41" s="25" t="s">
        <v>14</v>
      </c>
      <c r="J41" s="132" t="s">
        <v>248</v>
      </c>
      <c r="K41" s="59" t="s">
        <v>126</v>
      </c>
      <c r="L41" s="96" t="s">
        <v>133</v>
      </c>
      <c r="M41" s="96" t="s">
        <v>277</v>
      </c>
    </row>
    <row r="42" spans="1:13" s="49" customFormat="1" ht="84" customHeight="1" x14ac:dyDescent="0.25">
      <c r="A42" s="48" t="s">
        <v>65</v>
      </c>
      <c r="B42" s="25" t="s">
        <v>66</v>
      </c>
      <c r="C42" s="67">
        <v>37313</v>
      </c>
      <c r="D42" s="145">
        <v>15</v>
      </c>
      <c r="E42" s="64">
        <v>37653</v>
      </c>
      <c r="F42" s="64"/>
      <c r="G42" s="64"/>
      <c r="H42" s="25" t="s">
        <v>10</v>
      </c>
      <c r="J42" s="132" t="s">
        <v>247</v>
      </c>
      <c r="K42" s="59" t="s">
        <v>126</v>
      </c>
      <c r="L42" s="96" t="s">
        <v>132</v>
      </c>
      <c r="M42" s="96" t="s">
        <v>271</v>
      </c>
    </row>
    <row r="43" spans="1:13" s="49" customFormat="1" ht="46.8" x14ac:dyDescent="0.25">
      <c r="A43" s="48" t="s">
        <v>67</v>
      </c>
      <c r="B43" s="25" t="s">
        <v>68</v>
      </c>
      <c r="C43" s="68">
        <v>37120</v>
      </c>
      <c r="D43" s="141">
        <v>16</v>
      </c>
      <c r="E43" s="64"/>
      <c r="F43" s="64"/>
      <c r="G43" s="64"/>
      <c r="H43" s="25" t="s">
        <v>69</v>
      </c>
      <c r="J43" s="132" t="s">
        <v>259</v>
      </c>
      <c r="K43" s="59" t="s">
        <v>129</v>
      </c>
      <c r="L43" s="96"/>
      <c r="M43" s="59"/>
    </row>
    <row r="44" spans="1:13" s="49" customFormat="1" ht="115.5" customHeight="1" x14ac:dyDescent="0.25">
      <c r="A44" s="48" t="s">
        <v>70</v>
      </c>
      <c r="B44" s="25" t="s">
        <v>71</v>
      </c>
      <c r="C44" s="67">
        <v>37355</v>
      </c>
      <c r="D44" s="145">
        <v>17</v>
      </c>
      <c r="E44" s="64">
        <v>37712</v>
      </c>
      <c r="F44" s="64"/>
      <c r="G44" s="64"/>
      <c r="H44" s="25" t="s">
        <v>14</v>
      </c>
      <c r="J44" s="132" t="s">
        <v>247</v>
      </c>
      <c r="K44" s="59" t="s">
        <v>126</v>
      </c>
      <c r="L44" s="96" t="s">
        <v>133</v>
      </c>
      <c r="M44" s="96" t="s">
        <v>273</v>
      </c>
    </row>
    <row r="45" spans="1:13" s="49" customFormat="1" ht="31.2" x14ac:dyDescent="0.25">
      <c r="A45" s="48" t="s">
        <v>72</v>
      </c>
      <c r="B45" s="25" t="s">
        <v>73</v>
      </c>
      <c r="C45" s="64">
        <v>36642</v>
      </c>
      <c r="D45" s="140"/>
      <c r="E45" s="64">
        <v>37742</v>
      </c>
      <c r="F45" s="64">
        <v>37393</v>
      </c>
      <c r="G45" s="64"/>
      <c r="H45" s="25" t="s">
        <v>14</v>
      </c>
      <c r="J45" s="132" t="s">
        <v>248</v>
      </c>
      <c r="K45" s="59" t="s">
        <v>126</v>
      </c>
      <c r="L45" s="96" t="s">
        <v>133</v>
      </c>
      <c r="M45" s="96" t="s">
        <v>277</v>
      </c>
    </row>
    <row r="46" spans="1:13" s="49" customFormat="1" ht="62.4" x14ac:dyDescent="0.25">
      <c r="A46" s="48" t="s">
        <v>74</v>
      </c>
      <c r="B46" s="25" t="s">
        <v>75</v>
      </c>
      <c r="C46" s="64">
        <v>36861</v>
      </c>
      <c r="D46" s="140"/>
      <c r="E46" s="64">
        <v>37742</v>
      </c>
      <c r="F46" s="64">
        <v>37393</v>
      </c>
      <c r="G46" s="64"/>
      <c r="H46" s="25" t="s">
        <v>10</v>
      </c>
      <c r="J46" s="132" t="s">
        <v>252</v>
      </c>
      <c r="K46" s="59" t="s">
        <v>126</v>
      </c>
      <c r="L46" s="96" t="s">
        <v>132</v>
      </c>
      <c r="M46" s="96" t="s">
        <v>272</v>
      </c>
    </row>
    <row r="47" spans="1:13" s="49" customFormat="1" ht="35.25" customHeight="1" x14ac:dyDescent="0.25">
      <c r="A47" s="48" t="s">
        <v>76</v>
      </c>
      <c r="B47" s="25" t="s">
        <v>77</v>
      </c>
      <c r="C47" s="64">
        <v>36122</v>
      </c>
      <c r="D47" s="140"/>
      <c r="E47" s="64">
        <v>37834</v>
      </c>
      <c r="F47" s="64">
        <v>37108</v>
      </c>
      <c r="G47" s="64"/>
      <c r="H47" s="25" t="s">
        <v>14</v>
      </c>
      <c r="J47" s="132" t="s">
        <v>260</v>
      </c>
      <c r="K47" s="59" t="s">
        <v>126</v>
      </c>
      <c r="L47" s="96" t="s">
        <v>133</v>
      </c>
      <c r="M47" s="96" t="s">
        <v>276</v>
      </c>
    </row>
    <row r="48" spans="1:13" s="49" customFormat="1" ht="59.25" customHeight="1" x14ac:dyDescent="0.25">
      <c r="A48" s="48" t="s">
        <v>78</v>
      </c>
      <c r="B48" s="25" t="s">
        <v>79</v>
      </c>
      <c r="C48" s="64">
        <v>36650</v>
      </c>
      <c r="D48" s="140"/>
      <c r="E48" s="64"/>
      <c r="F48" s="64">
        <v>37414</v>
      </c>
      <c r="G48" s="64">
        <v>37418</v>
      </c>
      <c r="H48" s="26" t="s">
        <v>163</v>
      </c>
      <c r="J48" s="121" t="s">
        <v>309</v>
      </c>
      <c r="K48" s="133" t="s">
        <v>125</v>
      </c>
      <c r="L48" s="96"/>
      <c r="M48" s="59"/>
    </row>
    <row r="49" spans="1:13" s="49" customFormat="1" ht="66" customHeight="1" x14ac:dyDescent="0.25">
      <c r="A49" s="48" t="s">
        <v>80</v>
      </c>
      <c r="B49" s="25" t="s">
        <v>81</v>
      </c>
      <c r="C49" s="67">
        <v>37180</v>
      </c>
      <c r="D49" s="145">
        <v>18</v>
      </c>
      <c r="E49" s="64">
        <v>37530</v>
      </c>
      <c r="F49" s="64"/>
      <c r="G49" s="64"/>
      <c r="H49" s="25" t="s">
        <v>10</v>
      </c>
      <c r="J49" s="132" t="s">
        <v>247</v>
      </c>
      <c r="K49" s="59" t="s">
        <v>126</v>
      </c>
      <c r="L49" s="96" t="s">
        <v>132</v>
      </c>
      <c r="M49" s="96" t="s">
        <v>271</v>
      </c>
    </row>
    <row r="50" spans="1:13" s="49" customFormat="1" ht="46.8" x14ac:dyDescent="0.25">
      <c r="A50" s="48" t="s">
        <v>82</v>
      </c>
      <c r="B50" s="25" t="s">
        <v>83</v>
      </c>
      <c r="C50" s="64">
        <v>36920</v>
      </c>
      <c r="D50" s="140"/>
      <c r="E50" s="64">
        <v>37834</v>
      </c>
      <c r="F50" s="64">
        <v>37111</v>
      </c>
      <c r="G50" s="64"/>
      <c r="H50" s="25" t="s">
        <v>84</v>
      </c>
      <c r="J50" s="132" t="s">
        <v>252</v>
      </c>
      <c r="K50" s="59" t="s">
        <v>126</v>
      </c>
      <c r="L50" s="96" t="s">
        <v>134</v>
      </c>
      <c r="M50" s="96" t="s">
        <v>275</v>
      </c>
    </row>
    <row r="51" spans="1:13" s="49" customFormat="1" ht="115.5" customHeight="1" x14ac:dyDescent="0.25">
      <c r="A51" s="48" t="s">
        <v>85</v>
      </c>
      <c r="B51" s="25" t="s">
        <v>86</v>
      </c>
      <c r="C51" s="67">
        <v>37189</v>
      </c>
      <c r="D51" s="145">
        <v>19</v>
      </c>
      <c r="E51" s="64">
        <v>37530</v>
      </c>
      <c r="F51" s="64"/>
      <c r="G51" s="64"/>
      <c r="H51" s="25" t="s">
        <v>10</v>
      </c>
      <c r="J51" s="132" t="s">
        <v>247</v>
      </c>
      <c r="K51" s="59" t="s">
        <v>126</v>
      </c>
      <c r="L51" s="96" t="s">
        <v>132</v>
      </c>
      <c r="M51" s="131" t="s">
        <v>271</v>
      </c>
    </row>
    <row r="52" spans="1:13" s="49" customFormat="1" ht="31.2" x14ac:dyDescent="0.25">
      <c r="A52" s="48" t="s">
        <v>87</v>
      </c>
      <c r="B52" s="25" t="s">
        <v>88</v>
      </c>
      <c r="C52" s="67">
        <v>37313</v>
      </c>
      <c r="D52" s="145">
        <v>20</v>
      </c>
      <c r="E52" s="64">
        <v>37653</v>
      </c>
      <c r="F52" s="64"/>
      <c r="G52" s="64"/>
      <c r="H52" s="25" t="s">
        <v>10</v>
      </c>
      <c r="J52" s="132" t="s">
        <v>247</v>
      </c>
      <c r="K52" s="59" t="s">
        <v>126</v>
      </c>
      <c r="L52" s="96" t="s">
        <v>132</v>
      </c>
      <c r="M52" s="96" t="s">
        <v>271</v>
      </c>
    </row>
    <row r="53" spans="1:13" s="49" customFormat="1" ht="49.5" customHeight="1" x14ac:dyDescent="0.25">
      <c r="A53" s="48" t="s">
        <v>89</v>
      </c>
      <c r="B53" s="25" t="s">
        <v>90</v>
      </c>
      <c r="C53" s="67">
        <v>37120</v>
      </c>
      <c r="D53" s="145">
        <v>21</v>
      </c>
      <c r="E53" s="64"/>
      <c r="F53" s="64"/>
      <c r="G53" s="64"/>
      <c r="H53" s="25" t="s">
        <v>91</v>
      </c>
      <c r="J53" s="132" t="s">
        <v>259</v>
      </c>
      <c r="K53" s="59" t="s">
        <v>129</v>
      </c>
      <c r="L53" s="96"/>
      <c r="M53" s="59"/>
    </row>
    <row r="54" spans="1:13" s="49" customFormat="1" ht="31.2" x14ac:dyDescent="0.25">
      <c r="A54" s="48" t="s">
        <v>92</v>
      </c>
      <c r="B54" s="25" t="s">
        <v>93</v>
      </c>
      <c r="C54" s="64">
        <v>37057</v>
      </c>
      <c r="D54" s="140"/>
      <c r="E54" s="64"/>
      <c r="F54" s="64">
        <v>37119</v>
      </c>
      <c r="G54" s="64">
        <v>37119</v>
      </c>
      <c r="H54" s="26" t="s">
        <v>94</v>
      </c>
      <c r="J54" s="121" t="s">
        <v>251</v>
      </c>
      <c r="K54" s="133" t="s">
        <v>128</v>
      </c>
      <c r="L54" s="96"/>
      <c r="M54" s="59"/>
    </row>
    <row r="55" spans="1:13" s="49" customFormat="1" ht="46.8" x14ac:dyDescent="0.25">
      <c r="A55" s="48" t="s">
        <v>95</v>
      </c>
      <c r="B55" s="25" t="s">
        <v>96</v>
      </c>
      <c r="C55" s="64">
        <v>37008</v>
      </c>
      <c r="D55" s="140"/>
      <c r="E55" s="64"/>
      <c r="F55" s="64">
        <v>37406</v>
      </c>
      <c r="G55" s="64">
        <v>37445</v>
      </c>
      <c r="H55" s="99" t="s">
        <v>97</v>
      </c>
      <c r="J55" s="132" t="s">
        <v>252</v>
      </c>
      <c r="K55" s="59" t="s">
        <v>126</v>
      </c>
      <c r="L55" s="96" t="s">
        <v>132</v>
      </c>
      <c r="M55" s="96" t="s">
        <v>272</v>
      </c>
    </row>
    <row r="56" spans="1:13" s="49" customFormat="1" ht="46.8" x14ac:dyDescent="0.25">
      <c r="A56" s="48" t="s">
        <v>98</v>
      </c>
      <c r="B56" s="25" t="s">
        <v>99</v>
      </c>
      <c r="C56" s="64">
        <v>36804</v>
      </c>
      <c r="D56" s="140"/>
      <c r="E56" s="64"/>
      <c r="F56" s="64"/>
      <c r="G56" s="64">
        <v>37413</v>
      </c>
      <c r="H56" s="26" t="s">
        <v>262</v>
      </c>
      <c r="J56" s="121" t="s">
        <v>261</v>
      </c>
      <c r="K56" s="133" t="s">
        <v>127</v>
      </c>
      <c r="L56" s="96"/>
      <c r="M56" s="59"/>
    </row>
    <row r="57" spans="1:13" s="49" customFormat="1" ht="31.2" x14ac:dyDescent="0.25">
      <c r="A57" s="48" t="s">
        <v>100</v>
      </c>
      <c r="B57" s="25" t="s">
        <v>101</v>
      </c>
      <c r="C57" s="64">
        <v>35356</v>
      </c>
      <c r="D57" s="140"/>
      <c r="E57" s="64">
        <v>37469</v>
      </c>
      <c r="F57" s="64">
        <v>37106</v>
      </c>
      <c r="G57" s="64"/>
      <c r="H57" s="25" t="s">
        <v>10</v>
      </c>
      <c r="J57" s="132" t="s">
        <v>254</v>
      </c>
      <c r="K57" s="59" t="s">
        <v>126</v>
      </c>
      <c r="L57" s="96" t="s">
        <v>132</v>
      </c>
      <c r="M57" s="96" t="s">
        <v>274</v>
      </c>
    </row>
    <row r="58" spans="1:13" s="49" customFormat="1" ht="62.4" x14ac:dyDescent="0.25">
      <c r="A58" s="48" t="s">
        <v>102</v>
      </c>
      <c r="B58" s="25" t="s">
        <v>103</v>
      </c>
      <c r="C58" s="67">
        <v>37354</v>
      </c>
      <c r="D58" s="145">
        <v>22</v>
      </c>
      <c r="E58" s="64"/>
      <c r="F58" s="64"/>
      <c r="G58" s="64"/>
      <c r="H58" s="26" t="s">
        <v>156</v>
      </c>
      <c r="J58" s="121" t="s">
        <v>249</v>
      </c>
      <c r="K58" s="133" t="s">
        <v>127</v>
      </c>
      <c r="L58" s="96"/>
      <c r="M58" s="59"/>
    </row>
    <row r="59" spans="1:13" s="49" customFormat="1" ht="52.5" customHeight="1" x14ac:dyDescent="0.25">
      <c r="A59" s="48" t="s">
        <v>104</v>
      </c>
      <c r="B59" s="25" t="s">
        <v>105</v>
      </c>
      <c r="C59" s="67">
        <v>37293</v>
      </c>
      <c r="D59" s="145">
        <v>23</v>
      </c>
      <c r="E59" s="64">
        <v>37653</v>
      </c>
      <c r="F59" s="64"/>
      <c r="G59" s="64"/>
      <c r="H59" s="25" t="s">
        <v>14</v>
      </c>
      <c r="J59" s="132" t="s">
        <v>247</v>
      </c>
      <c r="K59" s="59" t="s">
        <v>126</v>
      </c>
      <c r="L59" s="96" t="s">
        <v>133</v>
      </c>
      <c r="M59" s="96" t="s">
        <v>273</v>
      </c>
    </row>
    <row r="60" spans="1:13" s="49" customFormat="1" ht="62.4" x14ac:dyDescent="0.25">
      <c r="A60" s="48" t="s">
        <v>106</v>
      </c>
      <c r="B60" s="25" t="s">
        <v>107</v>
      </c>
      <c r="C60" s="67">
        <v>37358</v>
      </c>
      <c r="D60" s="145">
        <v>24</v>
      </c>
      <c r="E60" s="64">
        <v>37712</v>
      </c>
      <c r="F60" s="64"/>
      <c r="G60" s="64"/>
      <c r="H60" s="25" t="s">
        <v>14</v>
      </c>
      <c r="J60" s="132" t="s">
        <v>247</v>
      </c>
      <c r="K60" s="59" t="s">
        <v>126</v>
      </c>
      <c r="L60" s="96" t="s">
        <v>133</v>
      </c>
      <c r="M60" s="96" t="s">
        <v>273</v>
      </c>
    </row>
    <row r="61" spans="1:13" s="49" customFormat="1" ht="46.8" x14ac:dyDescent="0.25">
      <c r="A61" s="48" t="s">
        <v>108</v>
      </c>
      <c r="B61" s="25" t="s">
        <v>109</v>
      </c>
      <c r="C61" s="67">
        <v>37293</v>
      </c>
      <c r="D61" s="145">
        <v>25</v>
      </c>
      <c r="E61" s="64">
        <v>37653</v>
      </c>
      <c r="F61" s="64"/>
      <c r="G61" s="64"/>
      <c r="H61" s="25" t="s">
        <v>10</v>
      </c>
      <c r="J61" s="132" t="s">
        <v>247</v>
      </c>
      <c r="K61" s="59" t="s">
        <v>126</v>
      </c>
      <c r="L61" s="96" t="s">
        <v>132</v>
      </c>
      <c r="M61" s="96" t="s">
        <v>271</v>
      </c>
    </row>
    <row r="62" spans="1:13" s="49" customFormat="1" ht="70.5" customHeight="1" x14ac:dyDescent="0.25">
      <c r="A62" s="48" t="s">
        <v>110</v>
      </c>
      <c r="B62" s="25" t="s">
        <v>111</v>
      </c>
      <c r="C62" s="67">
        <v>37389</v>
      </c>
      <c r="D62" s="145">
        <v>26</v>
      </c>
      <c r="E62" s="64"/>
      <c r="F62" s="64"/>
      <c r="G62" s="64"/>
      <c r="H62" s="26" t="s">
        <v>155</v>
      </c>
      <c r="J62" s="121" t="s">
        <v>249</v>
      </c>
      <c r="K62" s="133" t="s">
        <v>127</v>
      </c>
      <c r="L62" s="96"/>
      <c r="M62" s="59"/>
    </row>
    <row r="63" spans="1:13" s="49" customFormat="1" ht="97.5" customHeight="1" x14ac:dyDescent="0.25">
      <c r="A63" s="48" t="s">
        <v>112</v>
      </c>
      <c r="B63" s="25" t="s">
        <v>113</v>
      </c>
      <c r="C63" s="67">
        <v>37389</v>
      </c>
      <c r="D63" s="145">
        <v>27</v>
      </c>
      <c r="E63" s="64"/>
      <c r="F63" s="64"/>
      <c r="G63" s="64"/>
      <c r="H63" s="26" t="s">
        <v>155</v>
      </c>
      <c r="J63" s="121" t="s">
        <v>249</v>
      </c>
      <c r="K63" s="133" t="s">
        <v>127</v>
      </c>
      <c r="L63" s="96"/>
      <c r="M63" s="59"/>
    </row>
    <row r="64" spans="1:13" s="49" customFormat="1" ht="46.8" x14ac:dyDescent="0.25">
      <c r="A64" s="48" t="s">
        <v>114</v>
      </c>
      <c r="B64" s="25" t="s">
        <v>115</v>
      </c>
      <c r="C64" s="64">
        <v>36920</v>
      </c>
      <c r="D64" s="140"/>
      <c r="E64" s="64">
        <v>37742</v>
      </c>
      <c r="F64" s="64">
        <v>37406</v>
      </c>
      <c r="G64" s="64"/>
      <c r="H64" s="25" t="s">
        <v>10</v>
      </c>
      <c r="J64" s="132" t="s">
        <v>252</v>
      </c>
      <c r="K64" s="59" t="s">
        <v>126</v>
      </c>
      <c r="L64" s="96" t="s">
        <v>132</v>
      </c>
      <c r="M64" s="96" t="s">
        <v>272</v>
      </c>
    </row>
    <row r="65" spans="1:13" ht="16.2" x14ac:dyDescent="0.35">
      <c r="J65" s="134">
        <f>COUNTIF(K1:K64,"Active")</f>
        <v>35</v>
      </c>
      <c r="K65" s="24" t="s">
        <v>263</v>
      </c>
      <c r="L65" s="135">
        <f>COUNTIF(L7:L64,"Type I")</f>
        <v>20</v>
      </c>
      <c r="M65" s="17" t="s">
        <v>270</v>
      </c>
    </row>
    <row r="66" spans="1:13" ht="16.2" x14ac:dyDescent="0.35">
      <c r="A66" s="12" t="s">
        <v>123</v>
      </c>
      <c r="B66" s="13"/>
      <c r="C66" s="76">
        <f>COUNTIF(C1:C64,"&gt;07/01/01")</f>
        <v>27</v>
      </c>
      <c r="D66" s="76"/>
      <c r="J66" s="134">
        <f>COUNTIF(J1:J64,"Active FY02")</f>
        <v>17</v>
      </c>
      <c r="K66" s="8" t="s">
        <v>247</v>
      </c>
      <c r="L66" s="135">
        <f>COUNTIF(M7:M64,"Type I FY02")</f>
        <v>12</v>
      </c>
      <c r="M66" s="8" t="s">
        <v>271</v>
      </c>
    </row>
    <row r="67" spans="1:13" ht="16.2" x14ac:dyDescent="0.35">
      <c r="A67" s="12"/>
      <c r="B67" s="13"/>
      <c r="C67" s="76"/>
      <c r="D67" s="76"/>
      <c r="J67" s="134">
        <f>COUNTIF(J2:J65,"Active FY01")</f>
        <v>6</v>
      </c>
      <c r="K67" s="8" t="s">
        <v>252</v>
      </c>
      <c r="L67" s="135">
        <f>COUNTIF(M2:M64,"Type I FY01")</f>
        <v>5</v>
      </c>
      <c r="M67" s="8" t="s">
        <v>284</v>
      </c>
    </row>
    <row r="68" spans="1:13" ht="16.2" x14ac:dyDescent="0.35">
      <c r="A68" s="12"/>
      <c r="B68" s="13"/>
      <c r="C68" s="76"/>
      <c r="D68" s="76"/>
      <c r="J68" s="134">
        <f>COUNTIF(J3:J66,"Active FY00")</f>
        <v>5</v>
      </c>
      <c r="K68" s="59" t="s">
        <v>248</v>
      </c>
      <c r="L68" s="135">
        <f>COUNTIF(M4:M64,"Type I FY00")</f>
        <v>2</v>
      </c>
      <c r="M68" s="8" t="s">
        <v>285</v>
      </c>
    </row>
    <row r="69" spans="1:13" ht="16.2" x14ac:dyDescent="0.35">
      <c r="A69" s="12"/>
      <c r="B69" s="13"/>
      <c r="C69" s="76"/>
      <c r="D69" s="76"/>
      <c r="J69" s="134">
        <f>COUNTIF(J4:J67,"Active FY99")</f>
        <v>1</v>
      </c>
      <c r="K69" s="59" t="s">
        <v>260</v>
      </c>
      <c r="L69" s="136">
        <f>COUNTIF(M7:M64,"Type I FY97")</f>
        <v>1</v>
      </c>
      <c r="M69" s="8" t="s">
        <v>308</v>
      </c>
    </row>
    <row r="70" spans="1:13" ht="16.2" x14ac:dyDescent="0.35">
      <c r="A70" s="12"/>
      <c r="B70" s="13"/>
      <c r="C70" s="76"/>
      <c r="D70" s="76"/>
      <c r="J70" s="134">
        <f>COUNTIF(J5:J68,"Active FY97")</f>
        <v>2</v>
      </c>
      <c r="K70" s="59" t="s">
        <v>254</v>
      </c>
    </row>
    <row r="71" spans="1:13" ht="16.2" x14ac:dyDescent="0.35">
      <c r="A71" s="12"/>
      <c r="B71" s="13"/>
      <c r="C71" s="76"/>
      <c r="D71" s="76"/>
      <c r="J71" s="134">
        <f>COUNTIF(J6:J69,"Active FY94")</f>
        <v>1</v>
      </c>
      <c r="K71" s="59" t="s">
        <v>257</v>
      </c>
      <c r="L71" s="135">
        <f>COUNTIF(L1:L64,"Type 2")</f>
        <v>14</v>
      </c>
      <c r="M71" s="17" t="s">
        <v>283</v>
      </c>
    </row>
    <row r="72" spans="1:13" ht="16.2" x14ac:dyDescent="0.35">
      <c r="A72" s="12"/>
      <c r="B72" s="13"/>
      <c r="C72" s="76"/>
      <c r="D72" s="76"/>
      <c r="J72" s="134">
        <f>COUNTIF(J7:J70,"Active FY93")</f>
        <v>1</v>
      </c>
      <c r="K72" s="59" t="s">
        <v>258</v>
      </c>
      <c r="L72" s="135">
        <f>COUNTIF(M2:M65,"Type 2 FY02")</f>
        <v>5</v>
      </c>
      <c r="M72" s="8" t="s">
        <v>273</v>
      </c>
    </row>
    <row r="73" spans="1:13" ht="16.2" x14ac:dyDescent="0.35">
      <c r="A73" s="12"/>
      <c r="B73" s="13"/>
      <c r="C73" s="76"/>
      <c r="D73" s="76"/>
      <c r="J73" s="134">
        <f>COUNTIF(J8:J71,"Active FY92")</f>
        <v>2</v>
      </c>
      <c r="K73" s="59" t="s">
        <v>256</v>
      </c>
      <c r="L73" s="135">
        <f>COUNTIF(M3:M66,"Type 2 FY00")</f>
        <v>3</v>
      </c>
      <c r="M73" s="8" t="s">
        <v>277</v>
      </c>
    </row>
    <row r="74" spans="1:13" ht="16.2" x14ac:dyDescent="0.35">
      <c r="A74" s="12"/>
      <c r="B74" s="13"/>
      <c r="C74" s="76"/>
      <c r="D74" s="76"/>
      <c r="J74" s="134"/>
      <c r="K74" s="59"/>
      <c r="L74" s="135">
        <f>COUNTIF(M4:M67,"Type 2 FY99")</f>
        <v>1</v>
      </c>
      <c r="M74" s="8" t="s">
        <v>276</v>
      </c>
    </row>
    <row r="75" spans="1:13" ht="16.2" x14ac:dyDescent="0.35">
      <c r="J75" s="134">
        <f>COUNTIF(K1:K64,"Exempt")</f>
        <v>8</v>
      </c>
      <c r="K75" s="17" t="s">
        <v>266</v>
      </c>
      <c r="L75" s="135">
        <f>COUNTIF(M5:M68,"Type 2 FY97")</f>
        <v>1</v>
      </c>
      <c r="M75" s="8" t="s">
        <v>281</v>
      </c>
    </row>
    <row r="76" spans="1:13" x14ac:dyDescent="0.3">
      <c r="J76" s="134">
        <f>COUNTIF(J2:J65,"Exempt FY02")</f>
        <v>7</v>
      </c>
      <c r="K76" s="59" t="s">
        <v>264</v>
      </c>
      <c r="L76" s="135">
        <f>COUNTIF(M6:M69,"Type 2 FY94")</f>
        <v>1</v>
      </c>
      <c r="M76" s="8" t="s">
        <v>279</v>
      </c>
    </row>
    <row r="77" spans="1:13" x14ac:dyDescent="0.3">
      <c r="J77" s="134">
        <f>COUNTIF(J3:J66,"Exempt FY01")</f>
        <v>1</v>
      </c>
      <c r="K77" s="59" t="s">
        <v>265</v>
      </c>
      <c r="L77" s="135">
        <f>COUNTIF(M7:M71,"Type 2 FY93")</f>
        <v>1</v>
      </c>
      <c r="M77" s="8" t="s">
        <v>280</v>
      </c>
    </row>
    <row r="78" spans="1:13" x14ac:dyDescent="0.3">
      <c r="J78" s="134"/>
      <c r="K78" s="8"/>
      <c r="L78" s="135">
        <f>COUNTIF(M8:M72,"Type 2 FY92")</f>
        <v>2</v>
      </c>
      <c r="M78" s="8" t="s">
        <v>278</v>
      </c>
    </row>
    <row r="79" spans="1:13" ht="16.2" x14ac:dyDescent="0.35">
      <c r="A79" s="14"/>
      <c r="J79" s="134">
        <f>COUNTIF(K1:K64,"Complete")</f>
        <v>10</v>
      </c>
      <c r="K79" s="17" t="s">
        <v>267</v>
      </c>
      <c r="L79" s="136"/>
      <c r="M79" s="8"/>
    </row>
    <row r="80" spans="1:13" ht="16.2" x14ac:dyDescent="0.35">
      <c r="A80" s="14"/>
      <c r="J80" s="134">
        <f>COUNTIF(J2:J64,"Complete FY02")</f>
        <v>7</v>
      </c>
      <c r="K80" s="8" t="s">
        <v>251</v>
      </c>
      <c r="L80" s="136">
        <f>COUNTIF(L1:L64,"Type 3")</f>
        <v>1</v>
      </c>
      <c r="M80" s="17" t="s">
        <v>286</v>
      </c>
    </row>
    <row r="81" spans="1:13" x14ac:dyDescent="0.3">
      <c r="A81" s="14"/>
      <c r="J81" s="134">
        <f>COUNTIF(J3:J65,"Complete FY01")</f>
        <v>3</v>
      </c>
      <c r="K81" s="8" t="s">
        <v>250</v>
      </c>
      <c r="L81" s="136">
        <f>COUNTIF(M2:M65,"Type 3 FY01")</f>
        <v>1</v>
      </c>
      <c r="M81" s="8" t="s">
        <v>275</v>
      </c>
    </row>
    <row r="82" spans="1:13" x14ac:dyDescent="0.3">
      <c r="A82" s="14"/>
      <c r="J82" s="93"/>
    </row>
    <row r="83" spans="1:13" x14ac:dyDescent="0.3">
      <c r="A83" s="88" t="s">
        <v>241</v>
      </c>
      <c r="J83" s="93">
        <f>COUNTIF(K1:K64,"Deferred")</f>
        <v>3</v>
      </c>
      <c r="K83" s="100" t="s">
        <v>268</v>
      </c>
      <c r="L83" s="101"/>
    </row>
    <row r="84" spans="1:13" x14ac:dyDescent="0.3">
      <c r="J84" s="93">
        <f>COUNTIF(J1:J64,"Not Funded FY02")</f>
        <v>0</v>
      </c>
      <c r="K84" s="100" t="s">
        <v>269</v>
      </c>
      <c r="L84" s="101"/>
    </row>
  </sheetData>
  <mergeCells count="2">
    <mergeCell ref="A2:F2"/>
    <mergeCell ref="A3:F3"/>
  </mergeCells>
  <phoneticPr fontId="0" type="noConversion"/>
  <printOptions horizontalCentered="1"/>
  <pageMargins left="0.5" right="0.5" top="0.5" bottom="1" header="0.5" footer="0.5"/>
  <pageSetup scale="65" orientation="landscape" horizontalDpi="4294967292" r:id="rId1"/>
  <headerFooter alignWithMargins="0">
    <oddFooter>&amp;CPrepared by M. Konieczny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3" workbookViewId="0">
      <selection activeCell="H6" sqref="H6"/>
    </sheetView>
  </sheetViews>
  <sheetFormatPr defaultRowHeight="13.2" x14ac:dyDescent="0.25"/>
  <cols>
    <col min="1" max="1" width="17.5546875" customWidth="1"/>
    <col min="2" max="2" width="25.88671875" customWidth="1"/>
    <col min="3" max="3" width="15" customWidth="1"/>
    <col min="4" max="4" width="14.88671875" customWidth="1"/>
    <col min="5" max="5" width="15.33203125" customWidth="1"/>
    <col min="6" max="6" width="14.44140625" customWidth="1"/>
    <col min="7" max="7" width="15.6640625" customWidth="1"/>
  </cols>
  <sheetData>
    <row r="1" spans="1:9" ht="15.6" x14ac:dyDescent="0.3">
      <c r="C1" s="62"/>
      <c r="D1" s="62"/>
      <c r="E1" s="62"/>
      <c r="F1" s="62"/>
    </row>
    <row r="2" spans="1:9" ht="21.6" x14ac:dyDescent="0.45">
      <c r="A2" s="148" t="s">
        <v>116</v>
      </c>
      <c r="B2" s="148"/>
      <c r="C2" s="148"/>
      <c r="D2" s="148"/>
      <c r="E2" s="148"/>
      <c r="F2" s="148"/>
      <c r="G2" s="148"/>
    </row>
    <row r="3" spans="1:9" ht="15.6" x14ac:dyDescent="0.3">
      <c r="A3" s="149" t="s">
        <v>117</v>
      </c>
      <c r="B3" s="149"/>
      <c r="C3" s="149"/>
      <c r="D3" s="149"/>
      <c r="E3" s="149"/>
      <c r="F3" s="149"/>
      <c r="G3" s="149"/>
    </row>
    <row r="4" spans="1:9" ht="46.8" x14ac:dyDescent="0.3">
      <c r="A4" s="6"/>
      <c r="B4" s="6"/>
      <c r="C4" s="37"/>
      <c r="D4" s="37"/>
      <c r="E4" s="37"/>
      <c r="F4" s="37"/>
      <c r="G4" s="9" t="s">
        <v>121</v>
      </c>
      <c r="H4" s="10" t="s">
        <v>122</v>
      </c>
    </row>
    <row r="5" spans="1:9" ht="15.6" x14ac:dyDescent="0.3">
      <c r="A5" s="1"/>
      <c r="C5" s="62"/>
      <c r="D5" s="62"/>
      <c r="E5" s="62"/>
      <c r="F5" s="62"/>
    </row>
    <row r="6" spans="1:9" ht="32.4" x14ac:dyDescent="0.25">
      <c r="A6" s="2" t="s">
        <v>0</v>
      </c>
      <c r="B6" s="3" t="s">
        <v>1</v>
      </c>
      <c r="C6" s="38" t="s">
        <v>2</v>
      </c>
      <c r="D6" s="38" t="s">
        <v>227</v>
      </c>
      <c r="E6" s="38" t="s">
        <v>3</v>
      </c>
      <c r="F6" s="38" t="s">
        <v>4</v>
      </c>
      <c r="G6" s="3" t="s">
        <v>5</v>
      </c>
      <c r="I6" s="15" t="s">
        <v>124</v>
      </c>
    </row>
    <row r="7" spans="1:9" ht="84.75" customHeight="1" x14ac:dyDescent="0.25">
      <c r="A7" s="48" t="s">
        <v>12</v>
      </c>
      <c r="B7" s="25" t="s">
        <v>13</v>
      </c>
      <c r="C7" s="64">
        <v>36920</v>
      </c>
      <c r="D7" s="64"/>
      <c r="E7" s="64">
        <v>37412</v>
      </c>
      <c r="F7" s="64">
        <v>37419</v>
      </c>
      <c r="G7" s="26" t="s">
        <v>136</v>
      </c>
      <c r="H7" s="49"/>
      <c r="I7" s="49" t="s">
        <v>128</v>
      </c>
    </row>
    <row r="8" spans="1:9" ht="69" customHeight="1" x14ac:dyDescent="0.25">
      <c r="A8" s="48" t="s">
        <v>118</v>
      </c>
      <c r="B8" s="25" t="s">
        <v>15</v>
      </c>
      <c r="C8" s="64">
        <v>36636</v>
      </c>
      <c r="D8" s="64"/>
      <c r="E8" s="64">
        <v>37408</v>
      </c>
      <c r="F8" s="64">
        <v>37413</v>
      </c>
      <c r="G8" s="26" t="s">
        <v>120</v>
      </c>
      <c r="H8" s="49"/>
      <c r="I8" s="49" t="s">
        <v>128</v>
      </c>
    </row>
    <row r="9" spans="1:9" ht="65.25" customHeight="1" x14ac:dyDescent="0.25">
      <c r="A9" s="48" t="s">
        <v>16</v>
      </c>
      <c r="B9" s="25" t="s">
        <v>119</v>
      </c>
      <c r="C9" s="64">
        <v>36641</v>
      </c>
      <c r="D9" s="64"/>
      <c r="E9" s="64">
        <v>37408</v>
      </c>
      <c r="F9" s="64">
        <v>37410</v>
      </c>
      <c r="G9" s="26" t="s">
        <v>130</v>
      </c>
      <c r="H9" s="49"/>
      <c r="I9" s="49" t="s">
        <v>128</v>
      </c>
    </row>
    <row r="10" spans="1:9" ht="32.25" customHeight="1" x14ac:dyDescent="0.25">
      <c r="A10" s="83" t="s">
        <v>24</v>
      </c>
      <c r="B10" s="84" t="s">
        <v>240</v>
      </c>
      <c r="C10" s="85">
        <v>37019</v>
      </c>
      <c r="D10" s="85"/>
      <c r="E10" s="85">
        <v>37410</v>
      </c>
      <c r="F10" s="85">
        <v>37413</v>
      </c>
      <c r="G10" s="86" t="s">
        <v>120</v>
      </c>
      <c r="H10" s="87"/>
      <c r="I10" s="87" t="s">
        <v>128</v>
      </c>
    </row>
    <row r="11" spans="1:9" ht="62.4" x14ac:dyDescent="0.25">
      <c r="A11" s="48" t="s">
        <v>31</v>
      </c>
      <c r="B11" s="25" t="s">
        <v>32</v>
      </c>
      <c r="C11" s="64">
        <v>37014</v>
      </c>
      <c r="D11" s="64"/>
      <c r="E11" s="64">
        <v>37413</v>
      </c>
      <c r="F11" s="64">
        <v>37419</v>
      </c>
      <c r="G11" s="26" t="s">
        <v>135</v>
      </c>
      <c r="H11" s="49"/>
      <c r="I11" s="49" t="s">
        <v>128</v>
      </c>
    </row>
    <row r="12" spans="1:9" ht="78" x14ac:dyDescent="0.25">
      <c r="A12" s="48" t="s">
        <v>37</v>
      </c>
      <c r="B12" s="25" t="s">
        <v>38</v>
      </c>
      <c r="C12" s="64">
        <v>36920</v>
      </c>
      <c r="D12" s="64"/>
      <c r="E12" s="64">
        <v>37406</v>
      </c>
      <c r="F12" s="64">
        <v>37424</v>
      </c>
      <c r="G12" s="26" t="s">
        <v>164</v>
      </c>
      <c r="H12" s="49"/>
      <c r="I12" s="49" t="s">
        <v>128</v>
      </c>
    </row>
    <row r="13" spans="1:9" ht="46.8" x14ac:dyDescent="0.25">
      <c r="A13" s="152" t="s">
        <v>39</v>
      </c>
      <c r="B13" s="152" t="s">
        <v>40</v>
      </c>
      <c r="C13" s="150">
        <v>36504</v>
      </c>
      <c r="D13" s="150"/>
      <c r="E13" s="150">
        <v>37019</v>
      </c>
      <c r="F13" s="150"/>
      <c r="G13" s="28" t="s">
        <v>41</v>
      </c>
      <c r="H13" s="49"/>
      <c r="I13" s="49" t="s">
        <v>128</v>
      </c>
    </row>
    <row r="14" spans="1:9" ht="31.2" x14ac:dyDescent="0.25">
      <c r="A14" s="153"/>
      <c r="B14" s="153"/>
      <c r="C14" s="151"/>
      <c r="D14" s="151"/>
      <c r="E14" s="151"/>
      <c r="F14" s="151"/>
      <c r="G14" s="26" t="s">
        <v>42</v>
      </c>
      <c r="H14" s="49"/>
      <c r="I14" s="49"/>
    </row>
    <row r="15" spans="1:9" ht="46.8" x14ac:dyDescent="0.25">
      <c r="A15" s="48" t="s">
        <v>56</v>
      </c>
      <c r="B15" s="25" t="s">
        <v>57</v>
      </c>
      <c r="C15" s="64">
        <v>36801</v>
      </c>
      <c r="D15" s="64"/>
      <c r="E15" s="64">
        <v>37414</v>
      </c>
      <c r="F15" s="64">
        <v>37418</v>
      </c>
      <c r="G15" s="26" t="s">
        <v>131</v>
      </c>
      <c r="H15" s="49"/>
      <c r="I15" s="57" t="s">
        <v>128</v>
      </c>
    </row>
    <row r="16" spans="1:9" ht="46.8" x14ac:dyDescent="0.25">
      <c r="A16" s="48" t="s">
        <v>58</v>
      </c>
      <c r="B16" s="25" t="s">
        <v>59</v>
      </c>
      <c r="C16" s="64">
        <v>36581</v>
      </c>
      <c r="D16" s="64"/>
      <c r="E16" s="64">
        <v>36972</v>
      </c>
      <c r="F16" s="64">
        <v>36972</v>
      </c>
      <c r="G16" s="26" t="s">
        <v>60</v>
      </c>
      <c r="H16" s="49"/>
      <c r="I16" s="57" t="s">
        <v>128</v>
      </c>
    </row>
    <row r="17" spans="1:9" ht="46.8" x14ac:dyDescent="0.25">
      <c r="A17" s="48" t="s">
        <v>92</v>
      </c>
      <c r="B17" s="25" t="s">
        <v>93</v>
      </c>
      <c r="C17" s="64">
        <v>37057</v>
      </c>
      <c r="D17" s="64"/>
      <c r="E17" s="64">
        <v>37119</v>
      </c>
      <c r="F17" s="64">
        <v>37119</v>
      </c>
      <c r="G17" s="26" t="s">
        <v>94</v>
      </c>
      <c r="H17" s="49"/>
      <c r="I17" s="57" t="s">
        <v>128</v>
      </c>
    </row>
    <row r="18" spans="1:9" ht="46.8" x14ac:dyDescent="0.25">
      <c r="A18" s="48" t="s">
        <v>95</v>
      </c>
      <c r="B18" s="25" t="s">
        <v>96</v>
      </c>
      <c r="C18" s="64">
        <v>37008</v>
      </c>
      <c r="D18" s="64"/>
      <c r="E18" s="64">
        <v>37406</v>
      </c>
      <c r="F18" s="64">
        <v>37445</v>
      </c>
      <c r="G18" s="26" t="s">
        <v>97</v>
      </c>
      <c r="H18" s="49"/>
      <c r="I18" s="57" t="s">
        <v>128</v>
      </c>
    </row>
  </sheetData>
  <mergeCells count="8">
    <mergeCell ref="A2:G2"/>
    <mergeCell ref="A3:G3"/>
    <mergeCell ref="D13:D14"/>
    <mergeCell ref="E13:E14"/>
    <mergeCell ref="F13:F14"/>
    <mergeCell ref="A13:A14"/>
    <mergeCell ref="B13:B14"/>
    <mergeCell ref="C13:C14"/>
  </mergeCells>
  <phoneticPr fontId="0" type="noConversion"/>
  <pageMargins left="0.5" right="0.5" top="0.5" bottom="0.5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0" zoomScaleNormal="100" workbookViewId="0">
      <selection sqref="A1:L61"/>
    </sheetView>
  </sheetViews>
  <sheetFormatPr defaultRowHeight="15.6" x14ac:dyDescent="0.3"/>
  <cols>
    <col min="1" max="1" width="18.5546875" customWidth="1"/>
    <col min="2" max="2" width="25.109375" customWidth="1"/>
    <col min="3" max="3" width="14.6640625" style="62" customWidth="1"/>
    <col min="4" max="4" width="15.88671875" style="62" customWidth="1"/>
    <col min="5" max="5" width="12.5546875" style="62" customWidth="1"/>
    <col min="6" max="6" width="14.33203125" style="62" customWidth="1"/>
    <col min="7" max="7" width="21" customWidth="1"/>
    <col min="8" max="8" width="1.6640625" customWidth="1"/>
    <col min="9" max="9" width="17.44140625" style="16" customWidth="1"/>
    <col min="10" max="10" width="14.44140625" style="116" customWidth="1"/>
    <col min="11" max="11" width="11.109375" style="16" customWidth="1"/>
    <col min="12" max="12" width="12" style="90" customWidth="1"/>
  </cols>
  <sheetData>
    <row r="1" spans="1:14" x14ac:dyDescent="0.3">
      <c r="I1" s="94"/>
    </row>
    <row r="2" spans="1:14" ht="21.6" x14ac:dyDescent="0.45">
      <c r="A2" s="148" t="s">
        <v>165</v>
      </c>
      <c r="B2" s="148"/>
      <c r="C2" s="148"/>
      <c r="D2" s="148"/>
      <c r="E2" s="148"/>
      <c r="F2" s="148"/>
      <c r="G2" s="148"/>
      <c r="I2" s="94"/>
    </row>
    <row r="3" spans="1:14" x14ac:dyDescent="0.3">
      <c r="A3" s="149" t="s">
        <v>117</v>
      </c>
      <c r="B3" s="149"/>
      <c r="C3" s="149"/>
      <c r="D3" s="149"/>
      <c r="E3" s="149"/>
      <c r="F3" s="149"/>
      <c r="G3" s="149"/>
      <c r="I3" s="94"/>
    </row>
    <row r="4" spans="1:14" ht="30.75" customHeight="1" x14ac:dyDescent="0.35">
      <c r="A4" s="158" t="s">
        <v>226</v>
      </c>
      <c r="B4" s="158"/>
      <c r="C4" s="158"/>
      <c r="D4" s="158"/>
      <c r="E4" s="158"/>
      <c r="F4" s="158"/>
      <c r="G4" s="158"/>
      <c r="H4" s="10" t="s">
        <v>122</v>
      </c>
      <c r="I4" s="94"/>
    </row>
    <row r="5" spans="1:14" x14ac:dyDescent="0.3">
      <c r="A5" s="1"/>
      <c r="I5" s="94"/>
    </row>
    <row r="6" spans="1:14" s="41" customFormat="1" ht="39.75" customHeight="1" x14ac:dyDescent="0.25">
      <c r="A6" s="39" t="s">
        <v>0</v>
      </c>
      <c r="B6" s="40" t="s">
        <v>1</v>
      </c>
      <c r="C6" s="63" t="s">
        <v>2</v>
      </c>
      <c r="D6" s="63" t="s">
        <v>227</v>
      </c>
      <c r="E6" s="63" t="s">
        <v>3</v>
      </c>
      <c r="F6" s="63" t="s">
        <v>4</v>
      </c>
      <c r="G6" s="61" t="s">
        <v>5</v>
      </c>
      <c r="H6" s="52"/>
      <c r="I6" s="42" t="s">
        <v>124</v>
      </c>
      <c r="J6" s="113"/>
      <c r="K6" s="54"/>
      <c r="L6" s="107"/>
      <c r="M6" s="53"/>
      <c r="N6" s="53"/>
    </row>
    <row r="7" spans="1:14" s="47" customFormat="1" ht="51" customHeight="1" x14ac:dyDescent="0.25">
      <c r="A7" s="43" t="s">
        <v>184</v>
      </c>
      <c r="B7" s="44" t="s">
        <v>185</v>
      </c>
      <c r="C7" s="77">
        <v>37340</v>
      </c>
      <c r="D7" s="45">
        <v>37705</v>
      </c>
      <c r="E7" s="45"/>
      <c r="F7" s="45"/>
      <c r="G7" s="46" t="s">
        <v>14</v>
      </c>
      <c r="H7" s="58"/>
      <c r="I7" s="104" t="s">
        <v>247</v>
      </c>
      <c r="J7" s="117" t="s">
        <v>126</v>
      </c>
      <c r="K7" s="106" t="s">
        <v>231</v>
      </c>
      <c r="L7" s="106" t="s">
        <v>287</v>
      </c>
    </row>
    <row r="8" spans="1:14" s="47" customFormat="1" ht="61.5" customHeight="1" x14ac:dyDescent="0.25">
      <c r="A8" s="36" t="s">
        <v>166</v>
      </c>
      <c r="B8" s="30" t="s">
        <v>167</v>
      </c>
      <c r="C8" s="67">
        <v>37242</v>
      </c>
      <c r="D8" s="45">
        <v>37607</v>
      </c>
      <c r="E8" s="45"/>
      <c r="F8" s="45"/>
      <c r="G8" s="30" t="s">
        <v>14</v>
      </c>
      <c r="H8" s="58"/>
      <c r="I8" s="106" t="s">
        <v>247</v>
      </c>
      <c r="J8" s="115" t="s">
        <v>126</v>
      </c>
      <c r="K8" s="106" t="s">
        <v>231</v>
      </c>
      <c r="L8" s="106" t="s">
        <v>287</v>
      </c>
    </row>
    <row r="9" spans="1:14" s="49" customFormat="1" ht="56.25" customHeight="1" x14ac:dyDescent="0.25">
      <c r="A9" s="48" t="s">
        <v>168</v>
      </c>
      <c r="B9" s="25" t="s">
        <v>170</v>
      </c>
      <c r="C9" s="45">
        <v>37018</v>
      </c>
      <c r="D9" s="64">
        <v>37748</v>
      </c>
      <c r="E9" s="64" t="s">
        <v>169</v>
      </c>
      <c r="F9" s="64"/>
      <c r="G9" s="25" t="s">
        <v>171</v>
      </c>
      <c r="H9" s="59"/>
      <c r="I9" s="98" t="s">
        <v>252</v>
      </c>
      <c r="J9" s="114" t="s">
        <v>126</v>
      </c>
      <c r="K9" s="98" t="s">
        <v>231</v>
      </c>
      <c r="L9" s="98" t="s">
        <v>289</v>
      </c>
    </row>
    <row r="10" spans="1:14" s="49" customFormat="1" ht="43.5" customHeight="1" x14ac:dyDescent="0.25">
      <c r="A10" s="48" t="s">
        <v>172</v>
      </c>
      <c r="B10" s="25" t="s">
        <v>173</v>
      </c>
      <c r="C10" s="64">
        <v>36949</v>
      </c>
      <c r="D10" s="64"/>
      <c r="E10" s="64">
        <v>37328</v>
      </c>
      <c r="F10" s="64">
        <v>37355</v>
      </c>
      <c r="G10" s="25" t="s">
        <v>243</v>
      </c>
      <c r="H10" s="59"/>
      <c r="I10" s="92" t="s">
        <v>288</v>
      </c>
      <c r="J10" s="118" t="s">
        <v>178</v>
      </c>
      <c r="K10" s="98"/>
      <c r="L10" s="98"/>
    </row>
    <row r="11" spans="1:14" s="49" customFormat="1" ht="49.5" customHeight="1" x14ac:dyDescent="0.25">
      <c r="A11" s="48" t="s">
        <v>194</v>
      </c>
      <c r="B11" s="25" t="s">
        <v>195</v>
      </c>
      <c r="C11" s="67">
        <v>37340</v>
      </c>
      <c r="D11" s="64">
        <v>37705</v>
      </c>
      <c r="E11" s="64"/>
      <c r="F11" s="64"/>
      <c r="G11" s="25" t="s">
        <v>14</v>
      </c>
      <c r="H11" s="59"/>
      <c r="I11" s="98" t="s">
        <v>247</v>
      </c>
      <c r="J11" s="114" t="s">
        <v>126</v>
      </c>
      <c r="K11" s="98" t="s">
        <v>291</v>
      </c>
      <c r="L11" s="98" t="s">
        <v>287</v>
      </c>
    </row>
    <row r="12" spans="1:14" s="47" customFormat="1" ht="42" customHeight="1" x14ac:dyDescent="0.25">
      <c r="A12" s="36" t="s">
        <v>174</v>
      </c>
      <c r="B12" s="30" t="s">
        <v>175</v>
      </c>
      <c r="C12" s="45">
        <v>36899</v>
      </c>
      <c r="D12" s="45"/>
      <c r="E12" s="45">
        <v>37258</v>
      </c>
      <c r="F12" s="45">
        <v>37271</v>
      </c>
      <c r="G12" s="30" t="s">
        <v>244</v>
      </c>
      <c r="H12" s="58"/>
      <c r="I12" s="92" t="s">
        <v>288</v>
      </c>
      <c r="J12" s="118" t="s">
        <v>178</v>
      </c>
      <c r="K12" s="106"/>
      <c r="L12" s="106"/>
    </row>
    <row r="13" spans="1:14" s="47" customFormat="1" ht="40.5" customHeight="1" x14ac:dyDescent="0.25">
      <c r="A13" s="36" t="s">
        <v>174</v>
      </c>
      <c r="B13" s="30" t="s">
        <v>176</v>
      </c>
      <c r="C13" s="45">
        <v>36657</v>
      </c>
      <c r="D13" s="45"/>
      <c r="E13" s="45">
        <v>37098</v>
      </c>
      <c r="F13" s="45">
        <v>37104</v>
      </c>
      <c r="G13" s="30" t="s">
        <v>245</v>
      </c>
      <c r="H13" s="58"/>
      <c r="I13" s="92" t="s">
        <v>288</v>
      </c>
      <c r="J13" s="118" t="s">
        <v>178</v>
      </c>
      <c r="K13" s="92"/>
      <c r="L13" s="106"/>
    </row>
    <row r="14" spans="1:14" s="47" customFormat="1" ht="31.2" x14ac:dyDescent="0.25">
      <c r="A14" s="36" t="s">
        <v>179</v>
      </c>
      <c r="B14" s="30" t="s">
        <v>180</v>
      </c>
      <c r="C14" s="67">
        <v>37364</v>
      </c>
      <c r="D14" s="45">
        <v>37729</v>
      </c>
      <c r="E14" s="45"/>
      <c r="F14" s="45"/>
      <c r="G14" s="30" t="s">
        <v>14</v>
      </c>
      <c r="H14" s="58"/>
      <c r="I14" s="106" t="s">
        <v>247</v>
      </c>
      <c r="J14" s="115" t="s">
        <v>126</v>
      </c>
      <c r="K14" s="106" t="s">
        <v>291</v>
      </c>
      <c r="L14" s="106" t="s">
        <v>287</v>
      </c>
    </row>
    <row r="15" spans="1:14" s="47" customFormat="1" ht="60.75" customHeight="1" x14ac:dyDescent="0.25">
      <c r="A15" s="36" t="s">
        <v>179</v>
      </c>
      <c r="B15" s="30" t="s">
        <v>181</v>
      </c>
      <c r="C15" s="45">
        <v>36802</v>
      </c>
      <c r="D15" s="45"/>
      <c r="E15" s="45" t="s">
        <v>182</v>
      </c>
      <c r="F15" s="45">
        <v>37204</v>
      </c>
      <c r="G15" s="30" t="s">
        <v>229</v>
      </c>
      <c r="H15" s="58"/>
      <c r="I15" s="106" t="s">
        <v>252</v>
      </c>
      <c r="J15" s="115" t="s">
        <v>126</v>
      </c>
      <c r="K15" s="106" t="s">
        <v>291</v>
      </c>
      <c r="L15" s="106" t="s">
        <v>289</v>
      </c>
    </row>
    <row r="16" spans="1:14" s="47" customFormat="1" ht="36" customHeight="1" x14ac:dyDescent="0.25">
      <c r="A16" s="36" t="s">
        <v>27</v>
      </c>
      <c r="B16" s="30" t="s">
        <v>183</v>
      </c>
      <c r="C16" s="45">
        <v>37047</v>
      </c>
      <c r="D16" s="45"/>
      <c r="E16" s="45">
        <v>37419</v>
      </c>
      <c r="F16" s="45"/>
      <c r="G16" s="30" t="s">
        <v>14</v>
      </c>
      <c r="H16" s="58"/>
      <c r="I16" s="92" t="s">
        <v>290</v>
      </c>
      <c r="J16" s="118" t="s">
        <v>125</v>
      </c>
      <c r="K16" s="106"/>
      <c r="L16" s="106"/>
    </row>
    <row r="17" spans="1:13" s="49" customFormat="1" ht="47.25" customHeight="1" x14ac:dyDescent="0.25">
      <c r="A17" s="48" t="s">
        <v>27</v>
      </c>
      <c r="B17" s="25" t="s">
        <v>186</v>
      </c>
      <c r="C17" s="64">
        <v>35517</v>
      </c>
      <c r="D17" s="64">
        <v>37567</v>
      </c>
      <c r="E17" s="64" t="s">
        <v>187</v>
      </c>
      <c r="F17" s="64">
        <v>37214</v>
      </c>
      <c r="G17" s="25" t="s">
        <v>14</v>
      </c>
      <c r="H17" s="59"/>
      <c r="I17" s="106" t="s">
        <v>254</v>
      </c>
      <c r="J17" s="114" t="s">
        <v>126</v>
      </c>
      <c r="K17" s="98" t="s">
        <v>291</v>
      </c>
      <c r="L17" s="106" t="s">
        <v>292</v>
      </c>
    </row>
    <row r="18" spans="1:13" s="47" customFormat="1" ht="87" customHeight="1" x14ac:dyDescent="0.25">
      <c r="A18" s="36" t="s">
        <v>27</v>
      </c>
      <c r="B18" s="30" t="s">
        <v>188</v>
      </c>
      <c r="C18" s="67">
        <v>37229</v>
      </c>
      <c r="D18" s="45">
        <v>37594</v>
      </c>
      <c r="E18" s="45"/>
      <c r="F18" s="45"/>
      <c r="G18" s="30" t="s">
        <v>14</v>
      </c>
      <c r="H18" s="58"/>
      <c r="I18" s="106" t="s">
        <v>247</v>
      </c>
      <c r="J18" s="115" t="s">
        <v>126</v>
      </c>
      <c r="K18" s="106" t="s">
        <v>231</v>
      </c>
      <c r="L18" s="106" t="s">
        <v>287</v>
      </c>
    </row>
    <row r="19" spans="1:13" s="49" customFormat="1" ht="52.5" customHeight="1" x14ac:dyDescent="0.25">
      <c r="A19" s="48" t="s">
        <v>189</v>
      </c>
      <c r="B19" s="25" t="s">
        <v>190</v>
      </c>
      <c r="C19" s="64">
        <v>35879</v>
      </c>
      <c r="D19" s="64">
        <v>37623</v>
      </c>
      <c r="E19" s="64">
        <v>37258</v>
      </c>
      <c r="F19" s="64">
        <v>37260</v>
      </c>
      <c r="G19" s="25" t="s">
        <v>84</v>
      </c>
      <c r="H19" s="59"/>
      <c r="I19" s="106" t="s">
        <v>293</v>
      </c>
      <c r="J19" s="114" t="s">
        <v>126</v>
      </c>
      <c r="K19" s="98" t="s">
        <v>232</v>
      </c>
      <c r="L19" s="98" t="s">
        <v>294</v>
      </c>
    </row>
    <row r="20" spans="1:13" s="47" customFormat="1" ht="31.2" x14ac:dyDescent="0.25">
      <c r="A20" s="36" t="s">
        <v>189</v>
      </c>
      <c r="B20" s="30" t="s">
        <v>191</v>
      </c>
      <c r="C20" s="45">
        <v>36693</v>
      </c>
      <c r="D20" s="45">
        <v>37463</v>
      </c>
      <c r="E20" s="45">
        <v>37098</v>
      </c>
      <c r="F20" s="45">
        <v>37467</v>
      </c>
      <c r="G20" s="30" t="s">
        <v>14</v>
      </c>
      <c r="H20" s="58"/>
      <c r="I20" s="106" t="s">
        <v>248</v>
      </c>
      <c r="J20" s="115" t="s">
        <v>126</v>
      </c>
      <c r="K20" s="106" t="s">
        <v>231</v>
      </c>
      <c r="L20" s="106" t="s">
        <v>295</v>
      </c>
    </row>
    <row r="21" spans="1:13" s="47" customFormat="1" ht="46.8" x14ac:dyDescent="0.25">
      <c r="A21" s="31" t="s">
        <v>192</v>
      </c>
      <c r="B21" s="50" t="s">
        <v>193</v>
      </c>
      <c r="C21" s="78">
        <v>37396</v>
      </c>
      <c r="D21" s="65">
        <v>37761</v>
      </c>
      <c r="E21" s="65"/>
      <c r="F21" s="65"/>
      <c r="G21" s="31" t="s">
        <v>14</v>
      </c>
      <c r="H21" s="58"/>
      <c r="I21" s="106" t="s">
        <v>247</v>
      </c>
      <c r="J21" s="115" t="s">
        <v>126</v>
      </c>
      <c r="K21" s="106" t="s">
        <v>231</v>
      </c>
      <c r="L21" s="106" t="s">
        <v>287</v>
      </c>
    </row>
    <row r="22" spans="1:13" s="49" customFormat="1" ht="155.25" customHeight="1" x14ac:dyDescent="0.25">
      <c r="A22" s="48" t="s">
        <v>196</v>
      </c>
      <c r="B22" s="25" t="s">
        <v>197</v>
      </c>
      <c r="C22" s="64">
        <v>36606</v>
      </c>
      <c r="D22" s="64"/>
      <c r="E22" s="64">
        <v>37098</v>
      </c>
      <c r="F22" s="64">
        <v>37102</v>
      </c>
      <c r="G22" s="25" t="s">
        <v>230</v>
      </c>
      <c r="H22" s="59"/>
      <c r="I22" s="106" t="s">
        <v>248</v>
      </c>
      <c r="J22" s="114" t="s">
        <v>126</v>
      </c>
      <c r="K22" s="98" t="s">
        <v>231</v>
      </c>
      <c r="L22" s="98" t="s">
        <v>296</v>
      </c>
      <c r="M22" s="91"/>
    </row>
    <row r="23" spans="1:13" s="47" customFormat="1" ht="63" customHeight="1" x14ac:dyDescent="0.25">
      <c r="A23" s="51" t="s">
        <v>196</v>
      </c>
      <c r="B23" s="55" t="s">
        <v>198</v>
      </c>
      <c r="C23" s="66">
        <v>36593</v>
      </c>
      <c r="D23" s="66"/>
      <c r="E23" s="66">
        <v>37098</v>
      </c>
      <c r="F23" s="66">
        <v>37102</v>
      </c>
      <c r="G23" s="32" t="s">
        <v>235</v>
      </c>
      <c r="H23" s="58"/>
      <c r="I23" s="92" t="s">
        <v>288</v>
      </c>
      <c r="J23" s="118" t="s">
        <v>178</v>
      </c>
      <c r="K23" s="106"/>
      <c r="L23" s="106"/>
      <c r="M23" s="89"/>
    </row>
    <row r="24" spans="1:13" s="47" customFormat="1" ht="69" customHeight="1" x14ac:dyDescent="0.25">
      <c r="A24" s="154" t="s">
        <v>199</v>
      </c>
      <c r="B24" s="55" t="s">
        <v>301</v>
      </c>
      <c r="C24" s="155">
        <v>37229</v>
      </c>
      <c r="D24" s="156">
        <v>37594</v>
      </c>
      <c r="E24" s="156"/>
      <c r="F24" s="156"/>
      <c r="G24" s="157" t="s">
        <v>14</v>
      </c>
      <c r="H24" s="58"/>
      <c r="I24" s="106" t="s">
        <v>247</v>
      </c>
      <c r="J24" s="115" t="s">
        <v>126</v>
      </c>
      <c r="K24" s="106" t="s">
        <v>231</v>
      </c>
      <c r="L24" s="106" t="s">
        <v>287</v>
      </c>
      <c r="M24" s="89"/>
    </row>
    <row r="25" spans="1:13" s="49" customFormat="1" ht="33" hidden="1" customHeight="1" x14ac:dyDescent="0.25">
      <c r="A25" s="154"/>
      <c r="B25" s="56"/>
      <c r="C25" s="155"/>
      <c r="D25" s="156"/>
      <c r="E25" s="156"/>
      <c r="F25" s="156"/>
      <c r="G25" s="157"/>
      <c r="H25" s="59"/>
      <c r="I25" s="98"/>
      <c r="J25" s="114"/>
      <c r="K25" s="98"/>
      <c r="L25" s="98"/>
      <c r="M25" s="91"/>
    </row>
    <row r="26" spans="1:13" s="49" customFormat="1" ht="60.75" customHeight="1" x14ac:dyDescent="0.25">
      <c r="A26" s="48" t="s">
        <v>200</v>
      </c>
      <c r="B26" s="25" t="s">
        <v>201</v>
      </c>
      <c r="C26" s="64">
        <v>36634</v>
      </c>
      <c r="D26" s="64">
        <v>37729</v>
      </c>
      <c r="E26" s="64">
        <v>37379</v>
      </c>
      <c r="F26" s="64">
        <v>37379</v>
      </c>
      <c r="G26" s="25" t="s">
        <v>14</v>
      </c>
      <c r="H26" s="59"/>
      <c r="I26" s="106" t="s">
        <v>248</v>
      </c>
      <c r="J26" s="114" t="s">
        <v>126</v>
      </c>
      <c r="K26" s="98" t="s">
        <v>231</v>
      </c>
      <c r="L26" s="98" t="s">
        <v>296</v>
      </c>
      <c r="M26" s="91"/>
    </row>
    <row r="27" spans="1:13" s="47" customFormat="1" ht="56.25" customHeight="1" x14ac:dyDescent="0.25">
      <c r="A27" s="36" t="s">
        <v>202</v>
      </c>
      <c r="B27" s="30" t="s">
        <v>236</v>
      </c>
      <c r="C27" s="67">
        <v>37264</v>
      </c>
      <c r="D27" s="45">
        <v>37629</v>
      </c>
      <c r="E27" s="45"/>
      <c r="F27" s="45"/>
      <c r="G27" s="30" t="s">
        <v>14</v>
      </c>
      <c r="H27" s="58"/>
      <c r="I27" s="106" t="s">
        <v>247</v>
      </c>
      <c r="J27" s="115" t="s">
        <v>126</v>
      </c>
      <c r="K27" s="106" t="s">
        <v>231</v>
      </c>
      <c r="L27" s="106" t="s">
        <v>287</v>
      </c>
      <c r="M27" s="89"/>
    </row>
    <row r="28" spans="1:13" s="47" customFormat="1" ht="31.2" x14ac:dyDescent="0.25">
      <c r="A28" s="36" t="s">
        <v>202</v>
      </c>
      <c r="B28" s="30" t="s">
        <v>203</v>
      </c>
      <c r="C28" s="45">
        <v>36899</v>
      </c>
      <c r="D28" s="45">
        <v>37623</v>
      </c>
      <c r="E28" s="45">
        <v>37258</v>
      </c>
      <c r="F28" s="45">
        <v>37260</v>
      </c>
      <c r="G28" s="30" t="s">
        <v>14</v>
      </c>
      <c r="H28" s="58"/>
      <c r="I28" s="106" t="s">
        <v>252</v>
      </c>
      <c r="J28" s="115" t="s">
        <v>126</v>
      </c>
      <c r="K28" s="106" t="s">
        <v>231</v>
      </c>
      <c r="L28" s="106" t="s">
        <v>289</v>
      </c>
      <c r="M28" s="89"/>
    </row>
    <row r="29" spans="1:13" s="47" customFormat="1" ht="34.5" customHeight="1" x14ac:dyDescent="0.25">
      <c r="A29" s="36" t="s">
        <v>202</v>
      </c>
      <c r="B29" s="30" t="s">
        <v>204</v>
      </c>
      <c r="C29" s="45">
        <v>36836</v>
      </c>
      <c r="D29" s="45">
        <v>37566</v>
      </c>
      <c r="E29" s="45">
        <v>37202</v>
      </c>
      <c r="F29" s="45">
        <v>37208</v>
      </c>
      <c r="G29" s="30" t="s">
        <v>10</v>
      </c>
      <c r="H29" s="58"/>
      <c r="I29" s="106" t="s">
        <v>252</v>
      </c>
      <c r="J29" s="115" t="s">
        <v>126</v>
      </c>
      <c r="K29" s="106" t="s">
        <v>132</v>
      </c>
      <c r="L29" s="106" t="s">
        <v>272</v>
      </c>
      <c r="M29" s="89"/>
    </row>
    <row r="30" spans="1:13" s="49" customFormat="1" ht="42" customHeight="1" x14ac:dyDescent="0.25">
      <c r="A30" s="48" t="s">
        <v>202</v>
      </c>
      <c r="B30" s="25" t="s">
        <v>205</v>
      </c>
      <c r="C30" s="64">
        <v>36899</v>
      </c>
      <c r="D30" s="64">
        <v>37623</v>
      </c>
      <c r="E30" s="64">
        <v>37258</v>
      </c>
      <c r="F30" s="64">
        <v>37260</v>
      </c>
      <c r="G30" s="25" t="s">
        <v>14</v>
      </c>
      <c r="H30" s="59"/>
      <c r="I30" s="106" t="s">
        <v>252</v>
      </c>
      <c r="J30" s="114" t="s">
        <v>126</v>
      </c>
      <c r="K30" s="98" t="s">
        <v>231</v>
      </c>
      <c r="L30" s="98" t="s">
        <v>289</v>
      </c>
      <c r="M30" s="91"/>
    </row>
    <row r="31" spans="1:13" s="47" customFormat="1" ht="37.5" customHeight="1" x14ac:dyDescent="0.25">
      <c r="A31" s="36" t="s">
        <v>202</v>
      </c>
      <c r="B31" s="30" t="s">
        <v>206</v>
      </c>
      <c r="C31" s="67">
        <v>37210</v>
      </c>
      <c r="D31" s="45">
        <v>37575</v>
      </c>
      <c r="E31" s="45"/>
      <c r="F31" s="45"/>
      <c r="G31" s="30" t="s">
        <v>14</v>
      </c>
      <c r="H31" s="58"/>
      <c r="I31" s="106" t="s">
        <v>247</v>
      </c>
      <c r="J31" s="115" t="s">
        <v>126</v>
      </c>
      <c r="K31" s="106" t="s">
        <v>231</v>
      </c>
      <c r="L31" s="106" t="s">
        <v>287</v>
      </c>
      <c r="M31" s="89"/>
    </row>
    <row r="32" spans="1:13" s="47" customFormat="1" ht="46.8" x14ac:dyDescent="0.25">
      <c r="A32" s="36" t="s">
        <v>202</v>
      </c>
      <c r="B32" s="30" t="s">
        <v>207</v>
      </c>
      <c r="C32" s="67">
        <v>37215</v>
      </c>
      <c r="D32" s="45">
        <v>37580</v>
      </c>
      <c r="E32" s="45"/>
      <c r="F32" s="45"/>
      <c r="G32" s="30" t="s">
        <v>307</v>
      </c>
      <c r="H32" s="58"/>
      <c r="I32" s="106" t="s">
        <v>247</v>
      </c>
      <c r="J32" s="115" t="s">
        <v>126</v>
      </c>
      <c r="K32" s="106" t="s">
        <v>231</v>
      </c>
      <c r="L32" s="106" t="s">
        <v>287</v>
      </c>
      <c r="M32" s="89"/>
    </row>
    <row r="33" spans="1:13" s="49" customFormat="1" ht="59.25" customHeight="1" x14ac:dyDescent="0.25">
      <c r="A33" s="152" t="s">
        <v>208</v>
      </c>
      <c r="B33" s="152" t="s">
        <v>209</v>
      </c>
      <c r="C33" s="150">
        <v>36619</v>
      </c>
      <c r="D33" s="150"/>
      <c r="E33" s="150">
        <v>37379</v>
      </c>
      <c r="F33" s="150">
        <v>37383</v>
      </c>
      <c r="G33" s="32" t="s">
        <v>237</v>
      </c>
      <c r="H33" s="59"/>
      <c r="I33" s="92" t="s">
        <v>288</v>
      </c>
      <c r="J33" s="118" t="s">
        <v>178</v>
      </c>
      <c r="K33" s="98"/>
      <c r="L33" s="98"/>
      <c r="M33" s="91"/>
    </row>
    <row r="34" spans="1:13" s="49" customFormat="1" ht="34.5" hidden="1" customHeight="1" x14ac:dyDescent="0.25">
      <c r="A34" s="153"/>
      <c r="B34" s="153"/>
      <c r="C34" s="151"/>
      <c r="D34" s="151"/>
      <c r="E34" s="151"/>
      <c r="F34" s="151"/>
      <c r="G34" s="26"/>
      <c r="H34" s="59"/>
      <c r="I34" s="92"/>
      <c r="J34" s="114"/>
      <c r="K34" s="98"/>
      <c r="L34" s="98"/>
      <c r="M34" s="91"/>
    </row>
    <row r="35" spans="1:13" s="49" customFormat="1" ht="62.4" x14ac:dyDescent="0.25">
      <c r="A35" s="48" t="s">
        <v>210</v>
      </c>
      <c r="B35" s="25" t="s">
        <v>211</v>
      </c>
      <c r="C35" s="67">
        <v>37242</v>
      </c>
      <c r="D35" s="64">
        <v>37607</v>
      </c>
      <c r="E35" s="64"/>
      <c r="F35" s="64"/>
      <c r="G35" s="25" t="s">
        <v>14</v>
      </c>
      <c r="H35" s="59"/>
      <c r="I35" s="106" t="s">
        <v>247</v>
      </c>
      <c r="J35" s="114" t="s">
        <v>126</v>
      </c>
      <c r="K35" s="98" t="s">
        <v>231</v>
      </c>
      <c r="L35" s="98" t="s">
        <v>287</v>
      </c>
      <c r="M35" s="91"/>
    </row>
    <row r="36" spans="1:13" s="49" customFormat="1" ht="46.8" x14ac:dyDescent="0.25">
      <c r="A36" s="48" t="s">
        <v>212</v>
      </c>
      <c r="B36" s="25" t="s">
        <v>213</v>
      </c>
      <c r="C36" s="67">
        <v>37350</v>
      </c>
      <c r="D36" s="64">
        <v>37715</v>
      </c>
      <c r="E36" s="64"/>
      <c r="F36" s="64"/>
      <c r="G36" s="25" t="s">
        <v>14</v>
      </c>
      <c r="H36" s="59"/>
      <c r="I36" s="106" t="s">
        <v>247</v>
      </c>
      <c r="J36" s="114" t="s">
        <v>126</v>
      </c>
      <c r="K36" s="98" t="s">
        <v>231</v>
      </c>
      <c r="L36" s="98" t="s">
        <v>287</v>
      </c>
      <c r="M36" s="91"/>
    </row>
    <row r="37" spans="1:13" ht="47.25" customHeight="1" x14ac:dyDescent="0.25">
      <c r="A37" s="48" t="s">
        <v>212</v>
      </c>
      <c r="B37" s="25" t="s">
        <v>305</v>
      </c>
      <c r="C37" s="64">
        <v>36537</v>
      </c>
      <c r="D37" s="64"/>
      <c r="E37" s="64">
        <v>37098</v>
      </c>
      <c r="F37" s="64">
        <v>37098</v>
      </c>
      <c r="G37" s="25" t="s">
        <v>306</v>
      </c>
      <c r="H37" s="59"/>
      <c r="I37" s="121" t="s">
        <v>288</v>
      </c>
      <c r="J37" s="121" t="s">
        <v>178</v>
      </c>
      <c r="M37" s="49"/>
    </row>
    <row r="38" spans="1:13" s="49" customFormat="1" ht="31.2" x14ac:dyDescent="0.25">
      <c r="A38" s="48" t="s">
        <v>214</v>
      </c>
      <c r="B38" s="25" t="s">
        <v>215</v>
      </c>
      <c r="C38" s="67">
        <v>37210</v>
      </c>
      <c r="D38" s="64">
        <v>37575</v>
      </c>
      <c r="E38" s="64"/>
      <c r="F38" s="64"/>
      <c r="G38" s="25" t="s">
        <v>14</v>
      </c>
      <c r="H38" s="59"/>
      <c r="I38" s="106" t="s">
        <v>247</v>
      </c>
      <c r="J38" s="114" t="s">
        <v>126</v>
      </c>
      <c r="K38" s="98" t="s">
        <v>231</v>
      </c>
      <c r="L38" s="98" t="s">
        <v>287</v>
      </c>
      <c r="M38" s="91"/>
    </row>
    <row r="39" spans="1:13" s="49" customFormat="1" ht="43.5" customHeight="1" x14ac:dyDescent="0.25">
      <c r="A39" s="48" t="s">
        <v>216</v>
      </c>
      <c r="B39" s="25" t="s">
        <v>217</v>
      </c>
      <c r="C39" s="64">
        <v>36572</v>
      </c>
      <c r="D39" s="64"/>
      <c r="E39" s="64">
        <v>37098</v>
      </c>
      <c r="F39" s="64">
        <v>37102</v>
      </c>
      <c r="G39" s="25" t="s">
        <v>14</v>
      </c>
      <c r="H39" s="59"/>
      <c r="I39" s="92" t="s">
        <v>288</v>
      </c>
      <c r="J39" s="118" t="s">
        <v>178</v>
      </c>
      <c r="K39" s="98"/>
      <c r="L39" s="98"/>
      <c r="M39" s="91"/>
    </row>
    <row r="40" spans="1:13" s="47" customFormat="1" ht="70.5" customHeight="1" x14ac:dyDescent="0.25">
      <c r="A40" s="36" t="s">
        <v>218</v>
      </c>
      <c r="B40" s="30" t="s">
        <v>219</v>
      </c>
      <c r="C40" s="45">
        <v>36665</v>
      </c>
      <c r="D40" s="45"/>
      <c r="E40" s="45">
        <v>37098</v>
      </c>
      <c r="F40" s="45">
        <v>37102</v>
      </c>
      <c r="G40" s="30" t="s">
        <v>14</v>
      </c>
      <c r="H40" s="58"/>
      <c r="I40" s="92" t="s">
        <v>288</v>
      </c>
      <c r="J40" s="118" t="s">
        <v>178</v>
      </c>
      <c r="K40" s="106"/>
      <c r="L40" s="106"/>
      <c r="M40" s="89"/>
    </row>
    <row r="41" spans="1:13" s="47" customFormat="1" ht="78" x14ac:dyDescent="0.25">
      <c r="A41" s="36" t="s">
        <v>220</v>
      </c>
      <c r="B41" s="30" t="s">
        <v>221</v>
      </c>
      <c r="C41" s="45">
        <v>37006</v>
      </c>
      <c r="D41" s="45">
        <v>34084</v>
      </c>
      <c r="E41" s="45">
        <v>37349</v>
      </c>
      <c r="F41" s="45">
        <v>37384</v>
      </c>
      <c r="G41" s="30" t="s">
        <v>14</v>
      </c>
      <c r="H41" s="58"/>
      <c r="I41" s="106" t="s">
        <v>252</v>
      </c>
      <c r="J41" s="115" t="s">
        <v>126</v>
      </c>
      <c r="K41" s="106" t="s">
        <v>231</v>
      </c>
      <c r="L41" s="106" t="s">
        <v>289</v>
      </c>
      <c r="M41" s="89"/>
    </row>
    <row r="42" spans="1:13" s="47" customFormat="1" ht="22.5" customHeight="1" x14ac:dyDescent="0.25">
      <c r="A42" s="36" t="s">
        <v>222</v>
      </c>
      <c r="B42" s="30" t="s">
        <v>223</v>
      </c>
      <c r="C42" s="45">
        <v>36730</v>
      </c>
      <c r="D42" s="45">
        <v>37802</v>
      </c>
      <c r="E42" s="45">
        <v>37419</v>
      </c>
      <c r="F42" s="45"/>
      <c r="G42" s="30" t="s">
        <v>14</v>
      </c>
      <c r="H42" s="58"/>
      <c r="I42" s="106" t="s">
        <v>252</v>
      </c>
      <c r="J42" s="115" t="s">
        <v>126</v>
      </c>
      <c r="K42" s="106" t="s">
        <v>231</v>
      </c>
      <c r="L42" s="106" t="s">
        <v>289</v>
      </c>
      <c r="M42" s="89"/>
    </row>
    <row r="43" spans="1:13" s="47" customFormat="1" ht="74.25" customHeight="1" x14ac:dyDescent="0.25">
      <c r="A43" s="36" t="s">
        <v>224</v>
      </c>
      <c r="B43" s="30" t="s">
        <v>225</v>
      </c>
      <c r="C43" s="45">
        <v>36908</v>
      </c>
      <c r="D43" s="45"/>
      <c r="E43" s="45">
        <v>37258</v>
      </c>
      <c r="F43" s="45">
        <v>37323</v>
      </c>
      <c r="G43" s="30" t="s">
        <v>234</v>
      </c>
      <c r="H43" s="58"/>
      <c r="I43" s="92" t="s">
        <v>252</v>
      </c>
      <c r="J43" s="118" t="s">
        <v>126</v>
      </c>
      <c r="K43" s="106" t="s">
        <v>132</v>
      </c>
      <c r="L43" s="106" t="s">
        <v>272</v>
      </c>
      <c r="M43" s="89"/>
    </row>
    <row r="44" spans="1:13" s="49" customFormat="1" ht="1.5" hidden="1" customHeight="1" x14ac:dyDescent="0.25">
      <c r="A44" s="48"/>
      <c r="B44" s="25"/>
      <c r="C44" s="64"/>
      <c r="D44" s="64"/>
      <c r="E44" s="64"/>
      <c r="F44" s="64"/>
      <c r="G44" s="26"/>
      <c r="H44" s="59"/>
      <c r="I44" s="105"/>
      <c r="J44" s="114"/>
      <c r="K44" s="98"/>
      <c r="L44" s="98"/>
    </row>
    <row r="45" spans="1:13" ht="16.2" hidden="1" x14ac:dyDescent="0.3">
      <c r="A45" s="4"/>
      <c r="B45" s="5"/>
      <c r="C45" s="67"/>
      <c r="D45" s="64"/>
      <c r="E45" s="64"/>
      <c r="F45" s="64"/>
      <c r="G45" s="26"/>
      <c r="H45" s="8"/>
      <c r="I45" s="103"/>
      <c r="J45" s="114"/>
      <c r="K45" s="102"/>
      <c r="L45" s="102"/>
    </row>
    <row r="46" spans="1:13" ht="21" customHeight="1" x14ac:dyDescent="0.35">
      <c r="A46" s="12" t="s">
        <v>123</v>
      </c>
      <c r="B46" s="12"/>
      <c r="C46" s="75">
        <f>COUNTIF(C1:C43,"&gt;07/01/01")</f>
        <v>13</v>
      </c>
      <c r="G46" s="8"/>
      <c r="H46" s="8"/>
      <c r="I46" s="128">
        <f>COUNTIF(J7:J43,"Active")</f>
        <v>26</v>
      </c>
      <c r="J46" s="119" t="s">
        <v>263</v>
      </c>
      <c r="K46" s="129">
        <f>COUNTIF(K1:K43,"Type I")</f>
        <v>2</v>
      </c>
      <c r="L46" s="109" t="s">
        <v>297</v>
      </c>
    </row>
    <row r="47" spans="1:13" ht="21" customHeight="1" x14ac:dyDescent="0.35">
      <c r="A47" s="12"/>
      <c r="B47" s="12"/>
      <c r="C47" s="75"/>
      <c r="G47" s="8"/>
      <c r="H47" s="8"/>
      <c r="I47" s="112">
        <f>COUNTIF(I1:I43,"Active FY02")</f>
        <v>13</v>
      </c>
      <c r="J47" s="120" t="s">
        <v>247</v>
      </c>
      <c r="K47" s="110">
        <f>COUNTIF(L5:L43,"TypeI FY02")</f>
        <v>0</v>
      </c>
      <c r="L47" s="111" t="s">
        <v>303</v>
      </c>
    </row>
    <row r="48" spans="1:13" ht="27" customHeight="1" x14ac:dyDescent="0.35">
      <c r="A48" s="12"/>
      <c r="B48" s="12"/>
      <c r="C48" s="75"/>
      <c r="G48" s="8"/>
      <c r="H48" s="8"/>
      <c r="I48" s="108">
        <f>COUNTIF(I7:I46,"Active FY01")</f>
        <v>8</v>
      </c>
      <c r="J48" s="120" t="s">
        <v>252</v>
      </c>
      <c r="K48" s="108">
        <f>COUNTIF(L7:L43,"Type I FY01")</f>
        <v>2</v>
      </c>
      <c r="L48" s="90" t="s">
        <v>304</v>
      </c>
    </row>
    <row r="49" spans="1:12" x14ac:dyDescent="0.3">
      <c r="A49" s="8"/>
      <c r="B49" s="8"/>
      <c r="G49" s="8"/>
      <c r="H49" s="8"/>
      <c r="I49" s="108">
        <f>COUNTIF(I7:I43,"Active FY00")</f>
        <v>3</v>
      </c>
      <c r="J49" s="120" t="s">
        <v>248</v>
      </c>
    </row>
    <row r="50" spans="1:12" x14ac:dyDescent="0.3">
      <c r="A50" s="14"/>
      <c r="B50" s="8"/>
      <c r="G50" s="8"/>
      <c r="H50" s="8"/>
      <c r="I50" s="108">
        <f>COUNTIF(I2:I43,"Active FY98")</f>
        <v>1</v>
      </c>
      <c r="J50" s="120" t="s">
        <v>293</v>
      </c>
      <c r="K50" s="130">
        <f>COUNTIF(K1:K43,"Type II")</f>
        <v>19</v>
      </c>
      <c r="L50" s="109" t="s">
        <v>299</v>
      </c>
    </row>
    <row r="51" spans="1:12" x14ac:dyDescent="0.3">
      <c r="A51" s="8"/>
      <c r="B51" s="8"/>
      <c r="G51" s="8"/>
      <c r="H51" s="8"/>
      <c r="I51" s="108">
        <f>COUNTIF(I3:I44,"Active FY97")</f>
        <v>1</v>
      </c>
      <c r="J51" s="120" t="s">
        <v>254</v>
      </c>
      <c r="K51" s="110">
        <f>COUNTIF(L7:L43,"Type II FY02")</f>
        <v>13</v>
      </c>
      <c r="L51" s="111" t="s">
        <v>287</v>
      </c>
    </row>
    <row r="52" spans="1:12" ht="17.25" customHeight="1" x14ac:dyDescent="0.3">
      <c r="A52" s="8" t="s">
        <v>239</v>
      </c>
      <c r="B52" s="8"/>
      <c r="G52" s="8"/>
      <c r="H52" s="8"/>
      <c r="I52" s="108"/>
      <c r="J52" s="120"/>
      <c r="K52" s="110">
        <f>COUNTIF(L3:L45,"Type II FY01")</f>
        <v>6</v>
      </c>
      <c r="L52" s="111" t="s">
        <v>289</v>
      </c>
    </row>
    <row r="53" spans="1:12" ht="18.75" customHeight="1" x14ac:dyDescent="0.3">
      <c r="A53" s="8"/>
      <c r="B53" s="8"/>
      <c r="G53" s="8"/>
      <c r="H53" s="8"/>
      <c r="I53" s="129">
        <f>COUNTIF(J7:J43,"Completed")</f>
        <v>8</v>
      </c>
      <c r="J53" s="119" t="s">
        <v>267</v>
      </c>
      <c r="K53" s="110">
        <f>COUNTIF(L4:L43,"Type II FY00")</f>
        <v>2</v>
      </c>
      <c r="L53" s="111" t="s">
        <v>296</v>
      </c>
    </row>
    <row r="54" spans="1:12" x14ac:dyDescent="0.3">
      <c r="A54" s="8"/>
      <c r="B54" s="8"/>
      <c r="G54" s="8"/>
      <c r="H54" s="8"/>
      <c r="I54" s="112">
        <f>COUNTIF(I7:I43,"Completed FY02")</f>
        <v>8</v>
      </c>
      <c r="J54" s="120" t="s">
        <v>288</v>
      </c>
      <c r="K54" s="110">
        <f>COUNTIF(L7:L51,"Type II FY97")</f>
        <v>1</v>
      </c>
      <c r="L54" s="111" t="s">
        <v>292</v>
      </c>
    </row>
    <row r="55" spans="1:12" x14ac:dyDescent="0.3">
      <c r="I55" s="112">
        <f>COUNTIF(I7:I43,"Completed FY00")</f>
        <v>0</v>
      </c>
      <c r="J55" s="120" t="s">
        <v>302</v>
      </c>
      <c r="K55" s="110"/>
      <c r="L55" s="111"/>
    </row>
    <row r="56" spans="1:12" x14ac:dyDescent="0.3">
      <c r="K56" s="130">
        <f>COUNTIF(K9:K53,"Type III")</f>
        <v>1</v>
      </c>
      <c r="L56" s="109" t="s">
        <v>300</v>
      </c>
    </row>
    <row r="57" spans="1:12" x14ac:dyDescent="0.3">
      <c r="I57" s="129">
        <f>COUNTIF(J1:J43,"Not Funded")</f>
        <v>1</v>
      </c>
      <c r="J57" s="119" t="s">
        <v>298</v>
      </c>
      <c r="K57" s="110">
        <f>COUNTIF(L10:L54,"Type III FY98")</f>
        <v>1</v>
      </c>
      <c r="L57" s="111" t="s">
        <v>294</v>
      </c>
    </row>
    <row r="58" spans="1:12" x14ac:dyDescent="0.3">
      <c r="I58" s="108">
        <f>COUNTIF(I2:I44,"Not Funded FY01")</f>
        <v>1</v>
      </c>
      <c r="J58" s="120" t="s">
        <v>290</v>
      </c>
    </row>
    <row r="59" spans="1:12" x14ac:dyDescent="0.3">
      <c r="I59" s="129">
        <f>COUNTIF(I1:I43,"Exempt")</f>
        <v>0</v>
      </c>
      <c r="J59" s="119" t="s">
        <v>127</v>
      </c>
    </row>
    <row r="60" spans="1:12" x14ac:dyDescent="0.3">
      <c r="I60" s="129">
        <f>COUNTIF(I1:I43,"Deferred")</f>
        <v>0</v>
      </c>
      <c r="J60" s="119" t="s">
        <v>129</v>
      </c>
    </row>
  </sheetData>
  <mergeCells count="15">
    <mergeCell ref="E33:E34"/>
    <mergeCell ref="F33:F34"/>
    <mergeCell ref="A33:A34"/>
    <mergeCell ref="B33:B34"/>
    <mergeCell ref="C33:C34"/>
    <mergeCell ref="D33:D34"/>
    <mergeCell ref="A2:G2"/>
    <mergeCell ref="A3:G3"/>
    <mergeCell ref="A24:A25"/>
    <mergeCell ref="C24:C25"/>
    <mergeCell ref="D24:D25"/>
    <mergeCell ref="E24:E25"/>
    <mergeCell ref="F24:F25"/>
    <mergeCell ref="G24:G25"/>
    <mergeCell ref="A4:G4"/>
  </mergeCells>
  <phoneticPr fontId="0" type="noConversion"/>
  <printOptions horizontalCentered="1" gridLines="1"/>
  <pageMargins left="0.25" right="0.25" top="0.5" bottom="0.67" header="0.5" footer="0.56000000000000005"/>
  <pageSetup scale="75" orientation="landscape" r:id="rId1"/>
  <headerFooter alignWithMargins="0">
    <oddFooter xml:space="preserve">&amp;L&amp;D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B8" workbookViewId="0">
      <selection activeCell="G18" sqref="G18"/>
    </sheetView>
  </sheetViews>
  <sheetFormatPr defaultRowHeight="13.2" x14ac:dyDescent="0.25"/>
  <cols>
    <col min="1" max="1" width="18.109375" customWidth="1"/>
    <col min="2" max="2" width="27.33203125" customWidth="1"/>
    <col min="3" max="3" width="12.88671875" customWidth="1"/>
    <col min="4" max="4" width="16" customWidth="1"/>
    <col min="5" max="5" width="15.88671875" customWidth="1"/>
    <col min="6" max="6" width="19.44140625" customWidth="1"/>
    <col min="7" max="7" width="20.44140625" customWidth="1"/>
  </cols>
  <sheetData>
    <row r="1" spans="1:10" ht="15.6" x14ac:dyDescent="0.3">
      <c r="C1" s="62"/>
      <c r="D1" s="62"/>
      <c r="E1" s="62"/>
      <c r="F1" s="62"/>
      <c r="I1" s="16"/>
    </row>
    <row r="2" spans="1:10" ht="21.6" x14ac:dyDescent="0.45">
      <c r="A2" s="148" t="s">
        <v>165</v>
      </c>
      <c r="B2" s="148"/>
      <c r="C2" s="148"/>
      <c r="D2" s="148"/>
      <c r="E2" s="148"/>
      <c r="F2" s="148"/>
      <c r="G2" s="148"/>
      <c r="I2" s="16"/>
    </row>
    <row r="3" spans="1:10" ht="15.6" x14ac:dyDescent="0.3">
      <c r="A3" s="149" t="s">
        <v>117</v>
      </c>
      <c r="B3" s="149"/>
      <c r="C3" s="149"/>
      <c r="D3" s="149"/>
      <c r="E3" s="149"/>
      <c r="F3" s="149"/>
      <c r="G3" s="149"/>
      <c r="I3" s="16"/>
    </row>
    <row r="4" spans="1:10" ht="18" x14ac:dyDescent="0.35">
      <c r="A4" s="158" t="s">
        <v>226</v>
      </c>
      <c r="B4" s="158"/>
      <c r="C4" s="158"/>
      <c r="D4" s="158"/>
      <c r="E4" s="158"/>
      <c r="F4" s="158"/>
      <c r="G4" s="158"/>
      <c r="H4" s="10" t="s">
        <v>122</v>
      </c>
      <c r="I4" s="16"/>
    </row>
    <row r="5" spans="1:10" ht="18" x14ac:dyDescent="0.35">
      <c r="A5" s="81"/>
      <c r="B5" s="81"/>
      <c r="C5" s="81"/>
      <c r="D5" s="81"/>
      <c r="E5" s="81"/>
      <c r="F5" s="81"/>
      <c r="G5" s="81"/>
      <c r="H5" s="10"/>
      <c r="I5" s="16"/>
    </row>
    <row r="6" spans="1:10" ht="46.8" x14ac:dyDescent="0.25">
      <c r="A6" s="48" t="s">
        <v>172</v>
      </c>
      <c r="B6" s="25" t="s">
        <v>173</v>
      </c>
      <c r="C6" s="64">
        <v>36949</v>
      </c>
      <c r="D6" s="64"/>
      <c r="E6" s="64">
        <v>37328</v>
      </c>
      <c r="F6" s="64">
        <v>37355</v>
      </c>
      <c r="G6" s="25" t="s">
        <v>233</v>
      </c>
      <c r="H6" s="59"/>
      <c r="I6" s="60" t="s">
        <v>178</v>
      </c>
    </row>
    <row r="7" spans="1:10" ht="31.2" x14ac:dyDescent="0.25">
      <c r="A7" s="36" t="s">
        <v>174</v>
      </c>
      <c r="B7" s="30" t="s">
        <v>175</v>
      </c>
      <c r="C7" s="45">
        <v>36899</v>
      </c>
      <c r="D7" s="45"/>
      <c r="E7" s="45">
        <v>37258</v>
      </c>
      <c r="F7" s="45">
        <v>37271</v>
      </c>
      <c r="G7" s="30" t="s">
        <v>228</v>
      </c>
      <c r="H7" s="58"/>
      <c r="I7" s="60" t="s">
        <v>178</v>
      </c>
    </row>
    <row r="8" spans="1:10" ht="31.2" x14ac:dyDescent="0.25">
      <c r="A8" s="36" t="s">
        <v>174</v>
      </c>
      <c r="B8" s="30" t="s">
        <v>176</v>
      </c>
      <c r="C8" s="45">
        <v>36657</v>
      </c>
      <c r="D8" s="45"/>
      <c r="E8" s="45">
        <v>37098</v>
      </c>
      <c r="F8" s="45">
        <v>37104</v>
      </c>
      <c r="G8" s="30" t="s">
        <v>177</v>
      </c>
      <c r="H8" s="58"/>
      <c r="I8" s="60" t="s">
        <v>178</v>
      </c>
    </row>
    <row r="9" spans="1:10" ht="62.4" x14ac:dyDescent="0.25">
      <c r="A9" s="51" t="s">
        <v>196</v>
      </c>
      <c r="B9" s="55" t="s">
        <v>198</v>
      </c>
      <c r="C9" s="66">
        <v>36593</v>
      </c>
      <c r="D9" s="66"/>
      <c r="E9" s="66">
        <v>37098</v>
      </c>
      <c r="F9" s="66">
        <v>37102</v>
      </c>
      <c r="G9" s="32" t="s">
        <v>235</v>
      </c>
      <c r="H9" s="58"/>
      <c r="I9" s="60" t="s">
        <v>178</v>
      </c>
    </row>
    <row r="10" spans="1:10" ht="62.4" x14ac:dyDescent="0.25">
      <c r="A10" s="80" t="s">
        <v>208</v>
      </c>
      <c r="B10" s="80" t="s">
        <v>209</v>
      </c>
      <c r="C10" s="79">
        <v>36619</v>
      </c>
      <c r="D10" s="79"/>
      <c r="E10" s="79">
        <v>37379</v>
      </c>
      <c r="F10" s="79">
        <v>37383</v>
      </c>
      <c r="G10" s="32" t="s">
        <v>238</v>
      </c>
      <c r="H10" s="59"/>
      <c r="I10" s="60" t="s">
        <v>178</v>
      </c>
    </row>
    <row r="11" spans="1:10" ht="31.2" x14ac:dyDescent="0.25">
      <c r="A11" s="48" t="s">
        <v>216</v>
      </c>
      <c r="B11" s="25" t="s">
        <v>217</v>
      </c>
      <c r="C11" s="64">
        <v>36572</v>
      </c>
      <c r="D11" s="64"/>
      <c r="E11" s="64">
        <v>37098</v>
      </c>
      <c r="F11" s="64">
        <v>37102</v>
      </c>
      <c r="G11" s="30" t="s">
        <v>14</v>
      </c>
      <c r="H11" s="58"/>
      <c r="I11" s="60" t="s">
        <v>178</v>
      </c>
      <c r="J11" s="53"/>
    </row>
    <row r="12" spans="1:10" ht="62.4" x14ac:dyDescent="0.25">
      <c r="A12" s="36" t="s">
        <v>218</v>
      </c>
      <c r="B12" s="30" t="s">
        <v>219</v>
      </c>
      <c r="C12" s="45">
        <v>36665</v>
      </c>
      <c r="D12" s="45"/>
      <c r="E12" s="45">
        <v>37098</v>
      </c>
      <c r="F12" s="45">
        <v>37102</v>
      </c>
      <c r="G12" s="30" t="s">
        <v>234</v>
      </c>
      <c r="H12" s="58"/>
      <c r="I12" s="60" t="s">
        <v>178</v>
      </c>
    </row>
    <row r="13" spans="1:10" ht="82.5" customHeight="1" x14ac:dyDescent="0.25">
      <c r="A13" s="36" t="s">
        <v>224</v>
      </c>
      <c r="B13" s="30" t="s">
        <v>225</v>
      </c>
      <c r="C13" s="45">
        <v>36908</v>
      </c>
      <c r="D13" s="45"/>
      <c r="E13" s="45">
        <v>37258</v>
      </c>
      <c r="F13" s="45">
        <v>37323</v>
      </c>
      <c r="G13" s="30" t="s">
        <v>234</v>
      </c>
      <c r="H13" s="58"/>
      <c r="I13" s="60" t="s">
        <v>178</v>
      </c>
    </row>
  </sheetData>
  <mergeCells count="3">
    <mergeCell ref="A2:G2"/>
    <mergeCell ref="A3:G3"/>
    <mergeCell ref="A4:G4"/>
  </mergeCells>
  <phoneticPr fontId="0" type="noConversion"/>
  <pageMargins left="0.25" right="0.5" top="0.5" bottom="0.5" header="0.25" footer="0.5"/>
  <pageSetup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5" sqref="B5"/>
    </sheetView>
  </sheetViews>
  <sheetFormatPr defaultRowHeight="13.2" x14ac:dyDescent="0.25"/>
  <cols>
    <col min="1" max="1" width="26" customWidth="1"/>
    <col min="2" max="2" width="8.6640625" customWidth="1"/>
    <col min="5" max="5" width="2.88671875" customWidth="1"/>
  </cols>
  <sheetData>
    <row r="1" spans="1:8" ht="16.2" x14ac:dyDescent="0.35">
      <c r="A1" s="11"/>
      <c r="B1" s="8"/>
      <c r="C1" s="8"/>
      <c r="E1" s="8"/>
      <c r="F1" s="8"/>
    </row>
    <row r="2" spans="1:8" ht="13.8" x14ac:dyDescent="0.3">
      <c r="E2" s="8"/>
    </row>
    <row r="3" spans="1:8" ht="25.5" customHeight="1" x14ac:dyDescent="0.35">
      <c r="B3" s="159" t="s">
        <v>149</v>
      </c>
      <c r="C3" s="159"/>
      <c r="D3" s="159"/>
      <c r="E3" s="17"/>
      <c r="F3" s="159" t="s">
        <v>141</v>
      </c>
      <c r="G3" s="159"/>
      <c r="H3" s="159"/>
    </row>
    <row r="4" spans="1:8" ht="25.5" customHeight="1" x14ac:dyDescent="0.25">
      <c r="B4" s="23" t="s">
        <v>138</v>
      </c>
      <c r="C4" s="23" t="s">
        <v>139</v>
      </c>
      <c r="D4" s="23" t="s">
        <v>140</v>
      </c>
      <c r="E4" s="24"/>
      <c r="F4" s="23" t="s">
        <v>138</v>
      </c>
      <c r="G4" s="23" t="s">
        <v>139</v>
      </c>
      <c r="H4" s="23" t="s">
        <v>140</v>
      </c>
    </row>
    <row r="5" spans="1:8" ht="16.2" x14ac:dyDescent="0.35">
      <c r="A5" s="19" t="s">
        <v>137</v>
      </c>
      <c r="B5" s="33">
        <v>18</v>
      </c>
      <c r="C5" s="19">
        <v>9</v>
      </c>
      <c r="D5" s="19">
        <v>28</v>
      </c>
      <c r="E5" s="20"/>
      <c r="F5" s="33">
        <f>'RIT Annual Report'!$C$66</f>
        <v>27</v>
      </c>
      <c r="G5" s="19">
        <f>'NTID Annual Report'!$C$46</f>
        <v>13</v>
      </c>
      <c r="H5" s="19">
        <f t="shared" ref="H5:H10" si="0">SUM(F5:G5)</f>
        <v>40</v>
      </c>
    </row>
    <row r="6" spans="1:8" ht="16.2" x14ac:dyDescent="0.35">
      <c r="A6" s="11" t="s">
        <v>142</v>
      </c>
      <c r="B6" s="34">
        <v>2</v>
      </c>
      <c r="C6" s="11">
        <v>0</v>
      </c>
      <c r="D6" s="11">
        <v>2</v>
      </c>
      <c r="E6" s="8"/>
      <c r="F6" s="34">
        <v>7</v>
      </c>
      <c r="G6" s="11">
        <v>0</v>
      </c>
      <c r="H6" s="11">
        <f t="shared" si="0"/>
        <v>7</v>
      </c>
    </row>
    <row r="7" spans="1:8" ht="16.2" x14ac:dyDescent="0.35">
      <c r="A7" s="19" t="s">
        <v>143</v>
      </c>
      <c r="B7" s="33">
        <v>9</v>
      </c>
      <c r="C7" s="19">
        <v>2</v>
      </c>
      <c r="D7" s="19">
        <v>10</v>
      </c>
      <c r="E7" s="20"/>
      <c r="F7" s="33">
        <v>12</v>
      </c>
      <c r="G7" s="19">
        <v>0</v>
      </c>
      <c r="H7" s="19">
        <f t="shared" si="0"/>
        <v>12</v>
      </c>
    </row>
    <row r="8" spans="1:8" ht="16.2" x14ac:dyDescent="0.35">
      <c r="A8" s="11" t="s">
        <v>144</v>
      </c>
      <c r="B8" s="34">
        <v>5</v>
      </c>
      <c r="C8" s="11">
        <v>6</v>
      </c>
      <c r="D8" s="11">
        <v>14</v>
      </c>
      <c r="E8" s="8"/>
      <c r="F8" s="34">
        <v>5</v>
      </c>
      <c r="G8" s="11">
        <v>13</v>
      </c>
      <c r="H8" s="11">
        <f t="shared" si="0"/>
        <v>18</v>
      </c>
    </row>
    <row r="9" spans="1:8" ht="16.2" x14ac:dyDescent="0.35">
      <c r="A9" s="19" t="s">
        <v>146</v>
      </c>
      <c r="B9" s="33">
        <v>1</v>
      </c>
      <c r="C9" s="19">
        <v>0</v>
      </c>
      <c r="D9" s="19">
        <v>1</v>
      </c>
      <c r="E9" s="20"/>
      <c r="F9" s="33">
        <v>0</v>
      </c>
      <c r="G9" s="19">
        <v>0</v>
      </c>
      <c r="H9" s="19">
        <f t="shared" si="0"/>
        <v>0</v>
      </c>
    </row>
    <row r="10" spans="1:8" ht="16.2" x14ac:dyDescent="0.35">
      <c r="A10" s="11" t="s">
        <v>145</v>
      </c>
      <c r="B10" s="34">
        <v>1</v>
      </c>
      <c r="C10" s="11">
        <v>0</v>
      </c>
      <c r="D10" s="11">
        <v>1</v>
      </c>
      <c r="E10" s="1"/>
      <c r="F10" s="34">
        <v>3</v>
      </c>
      <c r="G10" s="11">
        <v>0</v>
      </c>
      <c r="H10" s="11">
        <f t="shared" si="0"/>
        <v>3</v>
      </c>
    </row>
    <row r="11" spans="1:8" ht="16.2" x14ac:dyDescent="0.35">
      <c r="A11" s="19" t="s">
        <v>246</v>
      </c>
      <c r="B11" s="33">
        <v>0</v>
      </c>
      <c r="C11" s="19">
        <v>1</v>
      </c>
      <c r="D11" s="19">
        <v>0</v>
      </c>
      <c r="E11" s="20"/>
      <c r="F11" s="74">
        <v>1</v>
      </c>
      <c r="G11" s="19">
        <v>0</v>
      </c>
      <c r="H11" s="19">
        <f>SUM(F11:G11)</f>
        <v>1</v>
      </c>
    </row>
    <row r="12" spans="1:8" ht="16.2" x14ac:dyDescent="0.35">
      <c r="A12" s="18"/>
      <c r="B12" s="11"/>
      <c r="C12" s="11"/>
      <c r="D12" s="11"/>
      <c r="E12" s="8"/>
      <c r="F12" s="18"/>
      <c r="G12" s="11"/>
      <c r="H12" s="11"/>
    </row>
    <row r="13" spans="1:8" ht="16.2" x14ac:dyDescent="0.35">
      <c r="A13" s="19" t="s">
        <v>147</v>
      </c>
      <c r="B13" s="33">
        <v>3</v>
      </c>
      <c r="C13" s="35">
        <v>0</v>
      </c>
      <c r="D13" s="35">
        <v>0</v>
      </c>
      <c r="E13" s="20"/>
      <c r="F13" s="33">
        <v>7</v>
      </c>
      <c r="G13" s="19">
        <v>8</v>
      </c>
      <c r="H13" s="19">
        <f>SUM(F13:G13)</f>
        <v>15</v>
      </c>
    </row>
    <row r="14" spans="1:8" ht="16.2" x14ac:dyDescent="0.35">
      <c r="A14" s="18"/>
      <c r="B14" s="34"/>
      <c r="C14" s="11"/>
      <c r="D14" s="11"/>
      <c r="E14" s="8"/>
      <c r="F14" s="18"/>
      <c r="G14" s="11"/>
      <c r="H14" s="11"/>
    </row>
    <row r="15" spans="1:8" ht="16.8" x14ac:dyDescent="0.4">
      <c r="A15" s="19" t="s">
        <v>148</v>
      </c>
      <c r="B15" s="33">
        <v>18</v>
      </c>
      <c r="C15" s="35">
        <v>13</v>
      </c>
      <c r="D15" s="35"/>
      <c r="E15" s="21"/>
      <c r="F15" s="33">
        <v>35</v>
      </c>
      <c r="G15" s="19">
        <v>26</v>
      </c>
      <c r="H15" s="19">
        <f>SUM(F15:G15)</f>
        <v>61</v>
      </c>
    </row>
    <row r="16" spans="1:8" ht="16.2" x14ac:dyDescent="0.4">
      <c r="E16" s="7"/>
    </row>
    <row r="17" spans="1:5" ht="16.2" x14ac:dyDescent="0.4">
      <c r="E17" s="7"/>
    </row>
    <row r="19" spans="1:5" x14ac:dyDescent="0.25">
      <c r="A19" t="s">
        <v>242</v>
      </c>
    </row>
    <row r="20" spans="1:5" x14ac:dyDescent="0.25">
      <c r="E20" s="22"/>
    </row>
  </sheetData>
  <mergeCells count="2">
    <mergeCell ref="B3:D3"/>
    <mergeCell ref="F3:H3"/>
  </mergeCells>
  <phoneticPr fontId="0" type="noConversion"/>
  <printOptions horizontalCentered="1"/>
  <pageMargins left="0.75" right="0.75" top="2" bottom="1" header="1" footer="0.5"/>
  <pageSetup orientation="portrait" horizontalDpi="355" r:id="rId1"/>
  <headerFooter alignWithMargins="0">
    <oddHeader xml:space="preserve">&amp;C&amp;"Bell MT,Bold"&amp;14 Institutional Review Board 
S&amp;16ummary of Actions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RIT Annual Report</vt:lpstr>
      <vt:lpstr>RIT compl. 02</vt:lpstr>
      <vt:lpstr>NTID Annual Report</vt:lpstr>
      <vt:lpstr>NTIDCompleted 02</vt:lpstr>
      <vt:lpstr>Summary</vt:lpstr>
      <vt:lpstr>'NTID Annual Report'!Print_Area</vt:lpstr>
      <vt:lpstr>'NTIDCompleted 02'!Print_Area</vt:lpstr>
      <vt:lpstr>'RIT Annual Report'!Print_Area</vt:lpstr>
      <vt:lpstr>'RIT compl. 02'!Print_Area</vt:lpstr>
      <vt:lpstr>'NTID Annual Report'!Print_Titles</vt:lpstr>
      <vt:lpstr>'RIT Annual Report'!Print_Titles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 User</dc:creator>
  <cp:lastModifiedBy>Aniket Gupta</cp:lastModifiedBy>
  <cp:lastPrinted>2003-07-29T20:32:42Z</cp:lastPrinted>
  <dcterms:created xsi:type="dcterms:W3CDTF">2002-06-07T14:43:24Z</dcterms:created>
  <dcterms:modified xsi:type="dcterms:W3CDTF">2024-02-03T22:17:29Z</dcterms:modified>
</cp:coreProperties>
</file>