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480F28BF-F60B-4179-A686-F9BD16A91731}" xr6:coauthVersionLast="47" xr6:coauthVersionMax="47" xr10:uidLastSave="{00000000-0000-0000-0000-000000000000}"/>
  <bookViews>
    <workbookView xWindow="3348" yWindow="3348" windowWidth="17280" windowHeight="8880" firstSheet="2" activeTab="8"/>
  </bookViews>
  <sheets>
    <sheet name="Sec01" sheetId="1" r:id="rId1"/>
    <sheet name="Sec02" sheetId="492" r:id="rId2"/>
    <sheet name="Sec03" sheetId="7788" r:id="rId3"/>
    <sheet name="Sec05" sheetId="220" r:id="rId4"/>
    <sheet name="Sec06" sheetId="49452" r:id="rId5"/>
    <sheet name="Sec07" sheetId="352" r:id="rId6"/>
    <sheet name="Sec08" sheetId="16" r:id="rId7"/>
    <sheet name="Sec10" sheetId="5" r:id="rId8"/>
    <sheet name="Course" sheetId="4128" r:id="rId9"/>
  </sheets>
  <definedNames>
    <definedName name="Activities">Course!$C$15</definedName>
    <definedName name="ACutoff">Course!$C$19</definedName>
    <definedName name="BCutoff">Course!$C$20</definedName>
    <definedName name="CCutoff">Course!$C$21</definedName>
    <definedName name="DCutoff">Course!$C$22</definedName>
    <definedName name="HwkPoints">Course!$C$18</definedName>
    <definedName name="TABLE" localSheetId="0">'Sec01'!#REF!</definedName>
    <definedName name="TABLE" localSheetId="1">'Sec02'!#REF!</definedName>
    <definedName name="TABLE" localSheetId="4">'Sec06'!#REF!</definedName>
    <definedName name="TABLE" localSheetId="5">'Sec07'!#REF!</definedName>
    <definedName name="TABLE" localSheetId="6">'Sec08'!#REF!</definedName>
    <definedName name="TABLE" localSheetId="7">'Sec10'!#REF!</definedName>
    <definedName name="TABLE_2" localSheetId="0">'Sec01'!#REF!</definedName>
    <definedName name="TABLE_2" localSheetId="5">'Sec07'!#REF!</definedName>
    <definedName name="TABLE_2" localSheetId="7">'Sec10'!#REF!</definedName>
    <definedName name="TABLE_3" localSheetId="0">'Sec01'!#REF!</definedName>
    <definedName name="TABLE_4" localSheetId="0">'Sec01'!#REF!</definedName>
    <definedName name="TABLE_5" localSheetId="0">'Sec01'!#REF!</definedName>
    <definedName name="TABLE_6" localSheetId="0">'Sec01'!#REF!</definedName>
    <definedName name="TABLE_7" localSheetId="0">'Sec01'!#REF!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128" l="1"/>
  <c r="F2" i="4128"/>
  <c r="E3" i="4128"/>
  <c r="D4" i="4128"/>
  <c r="C5" i="4128"/>
  <c r="G6" i="4128"/>
  <c r="D9" i="4128"/>
  <c r="C18" i="4128"/>
  <c r="CD5" i="1" s="1"/>
  <c r="L5" i="1"/>
  <c r="M5" i="1" s="1"/>
  <c r="O5" i="1"/>
  <c r="R5" i="1"/>
  <c r="AS5" i="1"/>
  <c r="AT5" i="1" s="1"/>
  <c r="AU5" i="1" s="1"/>
  <c r="AV5" i="1"/>
  <c r="BZ5" i="1"/>
  <c r="CA5" i="1"/>
  <c r="I7" i="1"/>
  <c r="J7" i="1"/>
  <c r="D2" i="4128" s="1"/>
  <c r="K7" i="1"/>
  <c r="E2" i="4128" s="1"/>
  <c r="L7" i="1"/>
  <c r="N7" i="1"/>
  <c r="G2" i="4128" s="1"/>
  <c r="L5" i="492"/>
  <c r="M5" i="492"/>
  <c r="O5" i="492"/>
  <c r="P5" i="492" s="1"/>
  <c r="R5" i="492"/>
  <c r="AV5" i="492" s="1"/>
  <c r="BZ5" i="492"/>
  <c r="CD5" i="492" s="1"/>
  <c r="CA5" i="492"/>
  <c r="I7" i="492"/>
  <c r="C3" i="4128" s="1"/>
  <c r="J7" i="492"/>
  <c r="D3" i="4128" s="1"/>
  <c r="K7" i="492"/>
  <c r="L7" i="492"/>
  <c r="F3" i="4128" s="1"/>
  <c r="N7" i="492"/>
  <c r="G3" i="4128" s="1"/>
  <c r="L5" i="7788"/>
  <c r="P5" i="7788" s="1"/>
  <c r="M5" i="7788"/>
  <c r="O5" i="7788"/>
  <c r="R5" i="7788"/>
  <c r="AV5" i="7788" s="1"/>
  <c r="BZ5" i="7788"/>
  <c r="CA5" i="7788"/>
  <c r="I7" i="7788"/>
  <c r="C4" i="4128" s="1"/>
  <c r="J7" i="7788"/>
  <c r="K7" i="7788"/>
  <c r="E4" i="4128" s="1"/>
  <c r="N7" i="7788"/>
  <c r="L7" i="7788" s="1"/>
  <c r="F4" i="4128" s="1"/>
  <c r="L5" i="220"/>
  <c r="M5" i="220" s="1"/>
  <c r="P5" i="220" s="1"/>
  <c r="O5" i="220"/>
  <c r="R5" i="220"/>
  <c r="AS5" i="220"/>
  <c r="AT5" i="220"/>
  <c r="AU5" i="220" s="1"/>
  <c r="AV5" i="220"/>
  <c r="BZ5" i="220"/>
  <c r="CD5" i="220" s="1"/>
  <c r="CA5" i="220"/>
  <c r="I7" i="220"/>
  <c r="J7" i="220"/>
  <c r="D5" i="4128" s="1"/>
  <c r="K7" i="220"/>
  <c r="E5" i="4128" s="1"/>
  <c r="N7" i="220"/>
  <c r="G5" i="4128" s="1"/>
  <c r="L5" i="49452"/>
  <c r="M5" i="49452" s="1"/>
  <c r="O5" i="49452"/>
  <c r="R5" i="49452"/>
  <c r="AS5" i="49452"/>
  <c r="AT5" i="49452" s="1"/>
  <c r="AU5" i="49452" s="1"/>
  <c r="AV5" i="49452"/>
  <c r="BZ5" i="49452"/>
  <c r="CA5" i="49452"/>
  <c r="I7" i="49452"/>
  <c r="C6" i="4128" s="1"/>
  <c r="J7" i="49452"/>
  <c r="D6" i="4128" s="1"/>
  <c r="K7" i="49452"/>
  <c r="E6" i="4128" s="1"/>
  <c r="N7" i="49452"/>
  <c r="L7" i="49452" s="1"/>
  <c r="F6" i="4128" s="1"/>
  <c r="S6" i="4128" s="1"/>
  <c r="L5" i="352"/>
  <c r="M5" i="352" s="1"/>
  <c r="P5" i="352" s="1"/>
  <c r="O5" i="352"/>
  <c r="R5" i="352"/>
  <c r="AV5" i="352" s="1"/>
  <c r="BZ5" i="352"/>
  <c r="CD5" i="352" s="1"/>
  <c r="CA5" i="352"/>
  <c r="I7" i="352"/>
  <c r="C7" i="4128" s="1"/>
  <c r="J7" i="352"/>
  <c r="D7" i="4128" s="1"/>
  <c r="K7" i="352"/>
  <c r="E7" i="4128" s="1"/>
  <c r="L7" i="352"/>
  <c r="F7" i="4128" s="1"/>
  <c r="N7" i="352"/>
  <c r="G7" i="4128" s="1"/>
  <c r="L5" i="16"/>
  <c r="P5" i="16" s="1"/>
  <c r="M5" i="16"/>
  <c r="O5" i="16"/>
  <c r="R5" i="16"/>
  <c r="AS5" i="16" s="1"/>
  <c r="BZ5" i="16"/>
  <c r="CA5" i="16"/>
  <c r="CD5" i="16"/>
  <c r="I7" i="16"/>
  <c r="C8" i="4128" s="1"/>
  <c r="J7" i="16"/>
  <c r="D8" i="4128" s="1"/>
  <c r="K7" i="16"/>
  <c r="E8" i="4128" s="1"/>
  <c r="L7" i="16"/>
  <c r="F8" i="4128" s="1"/>
  <c r="N7" i="16"/>
  <c r="G8" i="4128" s="1"/>
  <c r="L5" i="5"/>
  <c r="M5" i="5" s="1"/>
  <c r="P5" i="5" s="1"/>
  <c r="O5" i="5"/>
  <c r="R5" i="5"/>
  <c r="AS5" i="5" s="1"/>
  <c r="AV5" i="5"/>
  <c r="BZ5" i="5"/>
  <c r="CD5" i="5" s="1"/>
  <c r="CA5" i="5"/>
  <c r="I7" i="5"/>
  <c r="C9" i="4128" s="1"/>
  <c r="J7" i="5"/>
  <c r="K7" i="5"/>
  <c r="E9" i="4128" s="1"/>
  <c r="N7" i="5"/>
  <c r="L7" i="5" s="1"/>
  <c r="F9" i="4128" s="1"/>
  <c r="S3" i="4128" l="1"/>
  <c r="AT5" i="5"/>
  <c r="AU5" i="5" s="1"/>
  <c r="AW5" i="5" s="1"/>
  <c r="H5" i="5" s="1"/>
  <c r="S9" i="4128"/>
  <c r="AT5" i="16"/>
  <c r="AU5" i="16" s="1"/>
  <c r="AW5" i="16" s="1"/>
  <c r="H5" i="16" s="1"/>
  <c r="S8" i="4128"/>
  <c r="AW5" i="220"/>
  <c r="H5" i="220"/>
  <c r="S2" i="4128"/>
  <c r="S7" i="4128"/>
  <c r="AS5" i="352"/>
  <c r="P5" i="49452"/>
  <c r="AS5" i="492"/>
  <c r="P5" i="1"/>
  <c r="H5" i="1" s="1"/>
  <c r="G4" i="4128"/>
  <c r="G11" i="4128" s="1"/>
  <c r="F11" i="4128" s="1"/>
  <c r="AV5" i="16"/>
  <c r="CD5" i="49452"/>
  <c r="L7" i="220"/>
  <c r="F5" i="4128" s="1"/>
  <c r="S5" i="4128" s="1"/>
  <c r="AW5" i="49452"/>
  <c r="AS5" i="7788"/>
  <c r="AW5" i="1"/>
  <c r="G9" i="4128"/>
  <c r="CD5" i="7788"/>
  <c r="B7" i="16" l="1"/>
  <c r="B8" i="4128" s="1"/>
  <c r="G5" i="16"/>
  <c r="H7" i="16"/>
  <c r="H8" i="4128" s="1"/>
  <c r="G5" i="5"/>
  <c r="B7" i="5"/>
  <c r="B9" i="4128" s="1"/>
  <c r="H7" i="5"/>
  <c r="H9" i="4128" s="1"/>
  <c r="B7" i="1"/>
  <c r="B2" i="4128" s="1"/>
  <c r="G5" i="1"/>
  <c r="H7" i="1"/>
  <c r="H2" i="4128" s="1"/>
  <c r="G5" i="220"/>
  <c r="H7" i="220"/>
  <c r="H5" i="4128" s="1"/>
  <c r="B7" i="220"/>
  <c r="B5" i="4128" s="1"/>
  <c r="AT5" i="492"/>
  <c r="AU5" i="492" s="1"/>
  <c r="AW5" i="492" s="1"/>
  <c r="H5" i="492" s="1"/>
  <c r="AT5" i="7788"/>
  <c r="AU5" i="7788" s="1"/>
  <c r="AW5" i="7788" s="1"/>
  <c r="H5" i="7788" s="1"/>
  <c r="H5" i="49452"/>
  <c r="AT5" i="352"/>
  <c r="AU5" i="352" s="1"/>
  <c r="AW5" i="352" s="1"/>
  <c r="H5" i="352" s="1"/>
  <c r="S4" i="4128"/>
  <c r="B7" i="352" l="1"/>
  <c r="B7" i="4128" s="1"/>
  <c r="G5" i="352"/>
  <c r="H7" i="352"/>
  <c r="H7" i="4128" s="1"/>
  <c r="B7" i="7788"/>
  <c r="B4" i="4128" s="1"/>
  <c r="G5" i="7788"/>
  <c r="H7" i="7788"/>
  <c r="H4" i="4128" s="1"/>
  <c r="G5" i="492"/>
  <c r="H7" i="492"/>
  <c r="H3" i="4128" s="1"/>
  <c r="B7" i="492"/>
  <c r="B3" i="4128" s="1"/>
  <c r="T2" i="4128"/>
  <c r="P2" i="4128"/>
  <c r="Q2" i="4128"/>
  <c r="R2" i="4128"/>
  <c r="K2" i="4128"/>
  <c r="M2" i="4128"/>
  <c r="N2" i="4128"/>
  <c r="J2" i="4128"/>
  <c r="L2" i="4128"/>
  <c r="Q9" i="4128"/>
  <c r="P9" i="4128"/>
  <c r="R9" i="4128"/>
  <c r="T9" i="4128"/>
  <c r="Q5" i="4128"/>
  <c r="T5" i="4128"/>
  <c r="R5" i="4128"/>
  <c r="P5" i="4128"/>
  <c r="L9" i="4128"/>
  <c r="N9" i="4128"/>
  <c r="J9" i="4128"/>
  <c r="M9" i="4128"/>
  <c r="K9" i="4128"/>
  <c r="J5" i="4128"/>
  <c r="K5" i="4128"/>
  <c r="L5" i="4128"/>
  <c r="M5" i="4128"/>
  <c r="N5" i="4128"/>
  <c r="M8" i="4128"/>
  <c r="N8" i="4128"/>
  <c r="J8" i="4128"/>
  <c r="K8" i="4128"/>
  <c r="L8" i="4128"/>
  <c r="G5" i="49452"/>
  <c r="H7" i="49452"/>
  <c r="H6" i="4128" s="1"/>
  <c r="B7" i="49452"/>
  <c r="B6" i="4128" s="1"/>
  <c r="P8" i="4128"/>
  <c r="R8" i="4128"/>
  <c r="Q8" i="4128"/>
  <c r="T8" i="4128"/>
  <c r="J3" i="4128" l="1"/>
  <c r="L3" i="4128"/>
  <c r="N3" i="4128"/>
  <c r="M3" i="4128"/>
  <c r="K3" i="4128"/>
  <c r="P6" i="4128"/>
  <c r="R6" i="4128"/>
  <c r="T6" i="4128"/>
  <c r="Q6" i="4128"/>
  <c r="K4" i="4128"/>
  <c r="L4" i="4128"/>
  <c r="M4" i="4128"/>
  <c r="M11" i="4128" s="1"/>
  <c r="M12" i="4128" s="1"/>
  <c r="N4" i="4128"/>
  <c r="N11" i="4128" s="1"/>
  <c r="N12" i="4128" s="1"/>
  <c r="J4" i="4128"/>
  <c r="J11" i="4128" s="1"/>
  <c r="J12" i="4128" s="1"/>
  <c r="P3" i="4128"/>
  <c r="Q3" i="4128"/>
  <c r="T3" i="4128"/>
  <c r="R3" i="4128"/>
  <c r="R4" i="4128"/>
  <c r="T4" i="4128"/>
  <c r="P4" i="4128"/>
  <c r="Q4" i="4128"/>
  <c r="K6" i="4128"/>
  <c r="J6" i="4128"/>
  <c r="L6" i="4128"/>
  <c r="M6" i="4128"/>
  <c r="N6" i="4128"/>
  <c r="L11" i="4128"/>
  <c r="B11" i="4128"/>
  <c r="N7" i="4128"/>
  <c r="J7" i="4128"/>
  <c r="K7" i="4128"/>
  <c r="K11" i="4128" s="1"/>
  <c r="K12" i="4128" s="1"/>
  <c r="L7" i="4128"/>
  <c r="M7" i="4128"/>
  <c r="Q7" i="4128"/>
  <c r="R7" i="4128"/>
  <c r="T7" i="4128"/>
  <c r="P7" i="4128"/>
  <c r="L12" i="4128" l="1"/>
  <c r="D11" i="4128"/>
  <c r="E11" i="4128"/>
  <c r="H11" i="4128"/>
  <c r="C11" i="4128"/>
</calcChain>
</file>

<file path=xl/sharedStrings.xml><?xml version="1.0" encoding="utf-8"?>
<sst xmlns="http://schemas.openxmlformats.org/spreadsheetml/2006/main" count="862" uniqueCount="132">
  <si>
    <t>Comment</t>
  </si>
  <si>
    <t>Section 01</t>
  </si>
  <si>
    <t>Announcement</t>
  </si>
  <si>
    <t>RPI ID</t>
  </si>
  <si>
    <t>Name</t>
  </si>
  <si>
    <t>Grade</t>
  </si>
  <si>
    <t>Avg</t>
  </si>
  <si>
    <t>Exam 1</t>
  </si>
  <si>
    <t>Exam 2</t>
  </si>
  <si>
    <t>Exam 3</t>
  </si>
  <si>
    <t>Final A</t>
  </si>
  <si>
    <t>Final B</t>
  </si>
  <si>
    <t>Ex Exam</t>
  </si>
  <si>
    <t>Exam Avg</t>
  </si>
  <si>
    <t>Act 01</t>
  </si>
  <si>
    <t>Act 02</t>
  </si>
  <si>
    <t>Act 03</t>
  </si>
  <si>
    <t>Act 04</t>
  </si>
  <si>
    <t>Act 05</t>
  </si>
  <si>
    <t>Act 06</t>
  </si>
  <si>
    <t>Act 07</t>
  </si>
  <si>
    <t>Act 08</t>
  </si>
  <si>
    <t>Act 09</t>
  </si>
  <si>
    <t>Act 10</t>
  </si>
  <si>
    <t>Act 11</t>
  </si>
  <si>
    <t>Act 12</t>
  </si>
  <si>
    <t>Act 13</t>
  </si>
  <si>
    <t>Act 14</t>
  </si>
  <si>
    <t>Act 15</t>
  </si>
  <si>
    <t>Act 16</t>
  </si>
  <si>
    <t>Act 17</t>
  </si>
  <si>
    <t>Act 18</t>
  </si>
  <si>
    <t>Act 19</t>
  </si>
  <si>
    <t>Act 20</t>
  </si>
  <si>
    <t>Act 21</t>
  </si>
  <si>
    <t>Act 22</t>
  </si>
  <si>
    <t>Act 23</t>
  </si>
  <si>
    <t>Act 24</t>
  </si>
  <si>
    <t>Act 25</t>
  </si>
  <si>
    <t>Act 26</t>
  </si>
  <si>
    <t>Act 27</t>
  </si>
  <si>
    <t>Ex Act</t>
  </si>
  <si>
    <t>Act Avg</t>
  </si>
  <si>
    <t>Hwk Pts</t>
  </si>
  <si>
    <t>Ex Hwk</t>
  </si>
  <si>
    <t>Hwk Avg</t>
  </si>
  <si>
    <t>Review 1</t>
  </si>
  <si>
    <t>Review 2</t>
  </si>
  <si>
    <t>Review 3</t>
  </si>
  <si>
    <t>Sec 01</t>
  </si>
  <si>
    <t>Sec 02</t>
  </si>
  <si>
    <t>Sec 03</t>
  </si>
  <si>
    <t>Sec 05</t>
  </si>
  <si>
    <t>Sec 07</t>
  </si>
  <si>
    <t>Sec 10</t>
  </si>
  <si>
    <t>Students</t>
  </si>
  <si>
    <t>Course</t>
  </si>
  <si>
    <t>TOTAL</t>
  </si>
  <si>
    <t>A</t>
  </si>
  <si>
    <t>B</t>
  </si>
  <si>
    <t>C</t>
  </si>
  <si>
    <t>D</t>
  </si>
  <si>
    <t>F</t>
  </si>
  <si>
    <t>Constants</t>
  </si>
  <si>
    <t>Total Hwk Points</t>
  </si>
  <si>
    <t>A Cutoff</t>
  </si>
  <si>
    <t>B Cutoff</t>
  </si>
  <si>
    <t>C Cutoff</t>
  </si>
  <si>
    <t>D Cutoff</t>
  </si>
  <si>
    <t>Exempt Hwk Points</t>
  </si>
  <si>
    <t>Homework Basis</t>
  </si>
  <si>
    <t>Transfer</t>
  </si>
  <si>
    <t>Total Activities</t>
  </si>
  <si>
    <t>Final</t>
  </si>
  <si>
    <t>Took Final</t>
  </si>
  <si>
    <t>Fall 2003</t>
  </si>
  <si>
    <t>These grades are preliminary.</t>
  </si>
  <si>
    <t>Hwk 27</t>
  </si>
  <si>
    <t>Hwk 26</t>
  </si>
  <si>
    <t>Hwk 25</t>
  </si>
  <si>
    <t>Hwk 24</t>
  </si>
  <si>
    <t>Hwk 23</t>
  </si>
  <si>
    <t>Hwk 22</t>
  </si>
  <si>
    <t>Hwk 21</t>
  </si>
  <si>
    <t>Hwk 20</t>
  </si>
  <si>
    <t>Hwk 19</t>
  </si>
  <si>
    <t>Hwk 18</t>
  </si>
  <si>
    <t>Hwk 17</t>
  </si>
  <si>
    <t>Hwk 16</t>
  </si>
  <si>
    <t>Hwk 15</t>
  </si>
  <si>
    <t>Hwk 14</t>
  </si>
  <si>
    <t>Hwk 13</t>
  </si>
  <si>
    <t>Hwk 12</t>
  </si>
  <si>
    <t>Hwk 11</t>
  </si>
  <si>
    <t>Hwk 10</t>
  </si>
  <si>
    <t>Hwk 09</t>
  </si>
  <si>
    <t>Hwk 08</t>
  </si>
  <si>
    <t>Hwk 07</t>
  </si>
  <si>
    <t>Hwk 06</t>
  </si>
  <si>
    <t>Hwk 05</t>
  </si>
  <si>
    <t>Hwk 04</t>
  </si>
  <si>
    <t>Hwk 03</t>
  </si>
  <si>
    <t>Hwk 02</t>
  </si>
  <si>
    <t>Hwk 01</t>
  </si>
  <si>
    <t>X</t>
  </si>
  <si>
    <t>Lost Pts</t>
  </si>
  <si>
    <t>Min Act</t>
  </si>
  <si>
    <t>Sec 06</t>
  </si>
  <si>
    <t>Sec 08</t>
  </si>
  <si>
    <t>Class</t>
  </si>
  <si>
    <t>Freshman</t>
  </si>
  <si>
    <t>Section 02</t>
  </si>
  <si>
    <t>Section 03</t>
  </si>
  <si>
    <t>Section 05</t>
  </si>
  <si>
    <t>Section 06</t>
  </si>
  <si>
    <t>Section 07</t>
  </si>
  <si>
    <t>Section 08</t>
  </si>
  <si>
    <t>Section 10</t>
  </si>
  <si>
    <t>FCI 1</t>
  </si>
  <si>
    <t>Math 1</t>
  </si>
  <si>
    <t>FCI 2</t>
  </si>
  <si>
    <t>Blank 2</t>
  </si>
  <si>
    <t>Blank 1</t>
  </si>
  <si>
    <t>User ID</t>
  </si>
  <si>
    <t>bedrog</t>
  </si>
  <si>
    <t>Blank 3</t>
  </si>
  <si>
    <t>Blank 4</t>
  </si>
  <si>
    <t>Blank 5</t>
  </si>
  <si>
    <t>Blank 6</t>
  </si>
  <si>
    <t>Bonus A</t>
  </si>
  <si>
    <t>Bonus H</t>
  </si>
  <si>
    <t>Bedrosian, 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</si>
</sst>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0" fontId="2" fillId="0" borderId="0" xfId="0" applyNumberFormat="1" applyFont="1"/>
    <xf numFmtId="0" fontId="1" fillId="0" borderId="0" xfId="0" applyFont="1"/>
    <xf numFmtId="0" fontId="5" fillId="0" borderId="0" xfId="0" applyFont="1"/>
    <xf numFmtId="0" fontId="3" fillId="0" borderId="0" xfId="0" applyFont="1" applyFill="1"/>
    <xf numFmtId="0" fontId="1" fillId="0" borderId="0" xfId="1"/>
  </cellXfs>
  <cellStyles count="2">
    <cellStyle name="Normal" xfId="0" builtinId="0"/>
    <cellStyle name="Normal_Sec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/owa_agent/owa/hwskosad.P_FacSelectAtypView?stupidm=3353658&amp;amp;term=200209" TargetMode="External"/><Relationship Id="rId1" Type="http://schemas.openxmlformats.org/officeDocument/2006/relationships/hyperlink" Target="/owa_agent/owa/hwskosad.P_FacSelectAtypView?stupidm=3390208&amp;amp;term=20020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/owa_agent/owa/hwskosad.P_FacSelectAtypView?stupidm=3353658&amp;amp;term=200209" TargetMode="External"/><Relationship Id="rId2" Type="http://schemas.openxmlformats.org/officeDocument/2006/relationships/hyperlink" Target="/owa_agent/owa/hwskosad.P_FacSelectAtypView?stupidm=3390208&amp;amp;term=200209" TargetMode="External"/><Relationship Id="rId1" Type="http://schemas.openxmlformats.org/officeDocument/2006/relationships/hyperlink" Target="/owa_agent/owa/hwskosad.P_FacSelectAtypView?stupidm=3390208&amp;amp;term=200209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/owa_agent/owa/hwskosad.P_FacSelectAtypView?stupidm=3353658&amp;amp;term=200209" TargetMode="External"/><Relationship Id="rId1" Type="http://schemas.openxmlformats.org/officeDocument/2006/relationships/hyperlink" Target="/owa_agent/owa/hwskosad.P_FacSelectAtypView?stupidm=3390208&amp;amp;term=20020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/owa_agent/owa/hwskosad.P_FacSelectAtypView?stupidm=3353658&amp;amp;term=200209" TargetMode="External"/><Relationship Id="rId2" Type="http://schemas.openxmlformats.org/officeDocument/2006/relationships/hyperlink" Target="/owa_agent/owa/hwskosad.P_FacSelectAtypView?stupidm=3390208&amp;amp;term=200209" TargetMode="External"/><Relationship Id="rId1" Type="http://schemas.openxmlformats.org/officeDocument/2006/relationships/hyperlink" Target="/owa_agent/owa/hwskosad.P_FacSelectAtypView?stupidm=3390208&amp;amp;term=200209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/owa_agent/owa/hwskosad.P_FacSelectAtypView?stupidm=3353658&amp;amp;term=200209" TargetMode="External"/><Relationship Id="rId2" Type="http://schemas.openxmlformats.org/officeDocument/2006/relationships/hyperlink" Target="/owa_agent/owa/hwskosad.P_FacSelectAtypView?stupidm=3390208&amp;amp;term=200209" TargetMode="External"/><Relationship Id="rId1" Type="http://schemas.openxmlformats.org/officeDocument/2006/relationships/hyperlink" Target="/owa_agent/owa/hwskosad.P_FacSelectAtypView?stupidm=3390208&amp;amp;term=200209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/owa_agent/owa/hwskosad.P_FacSelectAtypView?stupidm=3353658&amp;amp;term=200209" TargetMode="External"/><Relationship Id="rId2" Type="http://schemas.openxmlformats.org/officeDocument/2006/relationships/hyperlink" Target="/owa_agent/owa/hwskosad.P_FacSelectAtypView?stupidm=3390208&amp;amp;term=200209" TargetMode="External"/><Relationship Id="rId1" Type="http://schemas.openxmlformats.org/officeDocument/2006/relationships/hyperlink" Target="/owa_agent/owa/hwskosad.P_FacSelectAtypView?stupidm=3390208&amp;amp;term=200209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/owa_agent/owa/hwskosad.P_FacSelectAtypView?stupidm=3390208&amp;amp;term=200209" TargetMode="External"/><Relationship Id="rId1" Type="http://schemas.openxmlformats.org/officeDocument/2006/relationships/hyperlink" Target="/owa_agent/owa/hwskosad.P_FacSelectAtypView?stupidm=3390208&amp;amp;term=20020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/owa_agent/owa/hwskosad.P_FacSelectAtypView?stupidm=3390208&amp;amp;term=200209" TargetMode="External"/><Relationship Id="rId2" Type="http://schemas.openxmlformats.org/officeDocument/2006/relationships/hyperlink" Target="/owa_agent/owa/hwskosad.P_FacSelectAtypView?stupidm=3390208&amp;amp;term=200209" TargetMode="External"/><Relationship Id="rId1" Type="http://schemas.openxmlformats.org/officeDocument/2006/relationships/hyperlink" Target="/owa_agent/owa/hwskosad.P_FacSelectAtypView?stupidm=3353658&amp;amp;term=200209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"/>
  <sheetViews>
    <sheetView workbookViewId="0">
      <selection activeCell="A5" sqref="A5:IV5"/>
    </sheetView>
  </sheetViews>
  <sheetFormatPr defaultRowHeight="13.2" x14ac:dyDescent="0.25"/>
  <cols>
    <col min="3" max="4" width="10" customWidth="1"/>
    <col min="25" max="26" width="9.109375" style="7" customWidth="1"/>
    <col min="34" max="34" width="9.109375" style="7" customWidth="1"/>
    <col min="42" max="43" width="9.109375" style="2" customWidth="1"/>
    <col min="52" max="59" width="9.109375" style="2" customWidth="1"/>
    <col min="62" max="63" width="9.109375" style="2" customWidth="1"/>
    <col min="65" max="67" width="9.109375" style="2" customWidth="1"/>
    <col min="71" max="72" width="9.109375" style="2" customWidth="1"/>
  </cols>
  <sheetData>
    <row r="1" spans="1:90" x14ac:dyDescent="0.25">
      <c r="A1" t="s">
        <v>0</v>
      </c>
      <c r="B1" t="s">
        <v>1</v>
      </c>
      <c r="C1" t="s">
        <v>75</v>
      </c>
      <c r="G1" s="1"/>
      <c r="O1" s="1"/>
      <c r="X1" s="6"/>
      <c r="Y1" s="6"/>
      <c r="Z1"/>
      <c r="AG1" s="6"/>
      <c r="AH1"/>
      <c r="AO1" s="2"/>
      <c r="AQ1"/>
      <c r="AV1" s="1"/>
      <c r="AW1" s="1"/>
      <c r="AX1" s="1"/>
      <c r="AY1" s="2"/>
      <c r="BG1" s="1"/>
      <c r="BH1" s="1"/>
      <c r="BI1" s="2"/>
      <c r="BK1" s="1"/>
      <c r="BL1" s="2"/>
      <c r="BO1" s="1"/>
      <c r="BP1" s="1"/>
      <c r="BQ1" s="1"/>
      <c r="BR1" s="2"/>
      <c r="BT1" s="1"/>
      <c r="BU1" s="1"/>
      <c r="BV1" s="1"/>
      <c r="BW1" s="1"/>
      <c r="BY1" s="2"/>
      <c r="BZ1" s="2"/>
      <c r="CA1" s="2"/>
      <c r="CB1" s="2"/>
      <c r="CC1" s="1"/>
    </row>
    <row r="2" spans="1:90" x14ac:dyDescent="0.25">
      <c r="A2" t="s">
        <v>2</v>
      </c>
      <c r="B2" t="s">
        <v>76</v>
      </c>
      <c r="G2" s="1"/>
      <c r="O2" s="1"/>
      <c r="X2" s="6"/>
      <c r="Y2" s="6"/>
      <c r="Z2"/>
      <c r="AG2" s="6"/>
      <c r="AH2"/>
      <c r="AO2" s="2"/>
      <c r="AQ2"/>
      <c r="AV2" s="1"/>
      <c r="AW2" s="1"/>
      <c r="AX2" s="1"/>
      <c r="AY2" s="2"/>
      <c r="BG2" s="1"/>
      <c r="BH2" s="1"/>
      <c r="BI2" s="2"/>
      <c r="BK2" s="1"/>
      <c r="BL2" s="2"/>
      <c r="BO2" s="1"/>
      <c r="BP2" s="1"/>
      <c r="BQ2" s="1"/>
      <c r="BR2" s="2"/>
      <c r="BT2" s="1"/>
      <c r="BU2" s="1"/>
      <c r="BV2" s="1"/>
      <c r="BW2" s="1"/>
      <c r="BY2" s="2"/>
      <c r="BZ2" s="2"/>
      <c r="CA2" s="2"/>
      <c r="CB2" s="2"/>
      <c r="CC2" s="1"/>
    </row>
    <row r="3" spans="1:90" x14ac:dyDescent="0.25">
      <c r="A3" t="s">
        <v>123</v>
      </c>
      <c r="B3" t="s">
        <v>109</v>
      </c>
      <c r="C3" t="s">
        <v>3</v>
      </c>
      <c r="D3" t="s">
        <v>4</v>
      </c>
      <c r="E3" t="s">
        <v>122</v>
      </c>
      <c r="F3" t="s">
        <v>121</v>
      </c>
      <c r="G3" s="1" t="s">
        <v>5</v>
      </c>
      <c r="H3" s="1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73</v>
      </c>
      <c r="O3" t="s">
        <v>12</v>
      </c>
      <c r="P3" s="1" t="s">
        <v>13</v>
      </c>
      <c r="Q3" t="s">
        <v>125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s="6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s="6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s="2" t="s">
        <v>38</v>
      </c>
      <c r="AQ3" s="2" t="s">
        <v>39</v>
      </c>
      <c r="AR3" t="s">
        <v>40</v>
      </c>
      <c r="AS3" t="s">
        <v>106</v>
      </c>
      <c r="AT3" t="s">
        <v>105</v>
      </c>
      <c r="AU3" t="s">
        <v>129</v>
      </c>
      <c r="AV3" t="s">
        <v>41</v>
      </c>
      <c r="AW3" s="1" t="s">
        <v>42</v>
      </c>
      <c r="AX3" s="1" t="s">
        <v>126</v>
      </c>
      <c r="AY3" s="2" t="s">
        <v>103</v>
      </c>
      <c r="AZ3" s="2" t="s">
        <v>102</v>
      </c>
      <c r="BA3" s="2" t="s">
        <v>101</v>
      </c>
      <c r="BB3" s="2" t="s">
        <v>100</v>
      </c>
      <c r="BC3" s="2" t="s">
        <v>99</v>
      </c>
      <c r="BD3" s="2" t="s">
        <v>98</v>
      </c>
      <c r="BE3" s="2" t="s">
        <v>97</v>
      </c>
      <c r="BF3" s="2" t="s">
        <v>96</v>
      </c>
      <c r="BG3" s="2" t="s">
        <v>95</v>
      </c>
      <c r="BH3" s="2" t="s">
        <v>94</v>
      </c>
      <c r="BI3" s="2" t="s">
        <v>93</v>
      </c>
      <c r="BJ3" s="2" t="s">
        <v>92</v>
      </c>
      <c r="BK3" s="2" t="s">
        <v>91</v>
      </c>
      <c r="BL3" s="2" t="s">
        <v>90</v>
      </c>
      <c r="BM3" s="2" t="s">
        <v>89</v>
      </c>
      <c r="BN3" s="2" t="s">
        <v>88</v>
      </c>
      <c r="BO3" s="2" t="s">
        <v>87</v>
      </c>
      <c r="BP3" s="2" t="s">
        <v>86</v>
      </c>
      <c r="BQ3" s="2" t="s">
        <v>85</v>
      </c>
      <c r="BR3" s="2" t="s">
        <v>84</v>
      </c>
      <c r="BS3" s="2" t="s">
        <v>83</v>
      </c>
      <c r="BT3" s="2" t="s">
        <v>82</v>
      </c>
      <c r="BU3" s="2" t="s">
        <v>81</v>
      </c>
      <c r="BV3" s="2" t="s">
        <v>80</v>
      </c>
      <c r="BW3" s="2" t="s">
        <v>79</v>
      </c>
      <c r="BX3" s="2" t="s">
        <v>78</v>
      </c>
      <c r="BY3" t="s">
        <v>77</v>
      </c>
      <c r="BZ3" s="2" t="s">
        <v>43</v>
      </c>
      <c r="CA3" s="2" t="s">
        <v>130</v>
      </c>
      <c r="CB3" s="2" t="s">
        <v>71</v>
      </c>
      <c r="CC3" s="2" t="s">
        <v>44</v>
      </c>
      <c r="CD3" s="1" t="s">
        <v>45</v>
      </c>
      <c r="CE3" t="s">
        <v>127</v>
      </c>
      <c r="CF3" t="s">
        <v>46</v>
      </c>
      <c r="CG3" t="s">
        <v>47</v>
      </c>
      <c r="CH3" t="s">
        <v>48</v>
      </c>
      <c r="CI3" t="s">
        <v>128</v>
      </c>
      <c r="CJ3" t="s">
        <v>118</v>
      </c>
      <c r="CK3" t="s">
        <v>119</v>
      </c>
      <c r="CL3" t="s">
        <v>120</v>
      </c>
    </row>
    <row r="4" spans="1:90" x14ac:dyDescent="0.25">
      <c r="A4" s="9"/>
      <c r="G4" s="1"/>
      <c r="H4" s="1"/>
      <c r="P4" s="1"/>
      <c r="Y4" s="6"/>
      <c r="Z4" s="6"/>
      <c r="AH4" s="6"/>
      <c r="AW4" s="1"/>
      <c r="AX4" s="1"/>
      <c r="AY4" s="1"/>
      <c r="BH4" s="1"/>
      <c r="BI4" s="1"/>
      <c r="BL4" s="1"/>
      <c r="BP4" s="1"/>
      <c r="BQ4" s="1"/>
      <c r="BR4" s="1"/>
      <c r="BU4" s="1"/>
      <c r="BV4" s="1"/>
      <c r="BW4" s="1"/>
      <c r="BX4" s="1"/>
      <c r="BZ4" s="2"/>
      <c r="CA4" s="2"/>
      <c r="CB4" s="2"/>
      <c r="CC4" s="2"/>
      <c r="CD4" s="1"/>
    </row>
    <row r="5" spans="1:90" ht="12.75" customHeight="1" x14ac:dyDescent="0.25">
      <c r="A5" s="9" t="s">
        <v>124</v>
      </c>
      <c r="B5" t="s">
        <v>110</v>
      </c>
      <c r="C5">
        <v>0</v>
      </c>
      <c r="D5" t="s">
        <v>131</v>
      </c>
      <c r="G5" s="1" t="str">
        <f>IF(H5&gt;=90,"A",IF(H5&gt;=80,"B",IF(H5&gt;=70,"C",IF(H5&gt;=60,"D","F"))))</f>
        <v>A</v>
      </c>
      <c r="H5" s="1">
        <f>P5*0.65+AW5*0.25+CD5*0.1</f>
        <v>91.143589743589729</v>
      </c>
      <c r="I5">
        <v>72</v>
      </c>
      <c r="J5">
        <v>98</v>
      </c>
      <c r="K5">
        <v>98</v>
      </c>
      <c r="L5">
        <f>N5/2</f>
        <v>0</v>
      </c>
      <c r="M5">
        <f>L5</f>
        <v>0</v>
      </c>
      <c r="N5">
        <v>0</v>
      </c>
      <c r="O5">
        <f>COUNTIF(I5:K5,"Ex")</f>
        <v>0</v>
      </c>
      <c r="P5" s="1">
        <f>IF(L5+M5=0,SUM(I5:K5)/(3-O5),(SUM(I5:M5)-MIN(I5:M5))/(4-O5))</f>
        <v>89.333333333333329</v>
      </c>
      <c r="R5" s="2">
        <f>IF(CJ5+CK5&gt;0,10,0)</f>
        <v>10</v>
      </c>
      <c r="S5" s="2">
        <v>7.5</v>
      </c>
      <c r="T5" s="8">
        <v>10</v>
      </c>
      <c r="U5" s="2">
        <v>10</v>
      </c>
      <c r="V5" s="2">
        <v>9</v>
      </c>
      <c r="W5" s="2">
        <v>10</v>
      </c>
      <c r="X5" s="2">
        <v>10</v>
      </c>
      <c r="Y5" s="2">
        <v>10</v>
      </c>
      <c r="Z5" s="2">
        <v>10</v>
      </c>
      <c r="AA5" s="2">
        <v>10</v>
      </c>
      <c r="AB5" s="2">
        <v>10</v>
      </c>
      <c r="AC5" s="2">
        <v>9</v>
      </c>
      <c r="AD5" s="2">
        <v>10</v>
      </c>
      <c r="AE5" s="2">
        <v>10</v>
      </c>
      <c r="AF5" s="2">
        <v>9</v>
      </c>
      <c r="AG5" s="2">
        <v>10</v>
      </c>
      <c r="AH5" s="2">
        <v>10</v>
      </c>
      <c r="AI5" s="2">
        <v>10</v>
      </c>
      <c r="AJ5" s="2">
        <v>9</v>
      </c>
      <c r="AK5" s="2">
        <v>9</v>
      </c>
      <c r="AL5" s="2">
        <v>10</v>
      </c>
      <c r="AM5" s="2">
        <v>10</v>
      </c>
      <c r="AN5" s="2">
        <v>10</v>
      </c>
      <c r="AO5" s="2">
        <v>8</v>
      </c>
      <c r="AP5" s="2">
        <v>10</v>
      </c>
      <c r="AR5" s="2"/>
      <c r="AS5">
        <f>MIN(R5:AR5)</f>
        <v>7.5</v>
      </c>
      <c r="AT5">
        <f>0.5*(COUNTIF(R5:AR5,"&lt;10")+COUNTIF(R5:AR5,"&lt;9.5")+COUNTIF(R5:AR5,"&lt;9")+COUNTIF(R5:AR5,"&lt;8.5")+COUNTIF(R5:AR5,"&lt;8")+COUNTIF(R5:AR5,"&lt;7.5")-6*COUNTIF(R5:AR5,"=0"))-IF(AS5=10,0,IF(AS5=9.5,0.5,IF(AS5=9,1,IF(AS5=8.5,1.5,IF(AS5=8,2,IF(AS5=7.5,2.5,IF(AS5=0,0,3)))))))</f>
        <v>7</v>
      </c>
      <c r="AU5">
        <f>MIN(CF5+CG5+CH5,AT5)</f>
        <v>7</v>
      </c>
      <c r="AV5">
        <f>COUNTIF(R5:AR5,"Ex")</f>
        <v>0</v>
      </c>
      <c r="AW5" s="1">
        <f>(SUM(R5:AR5)-AS5+AU5)/(Activities-1-AV5)*10</f>
        <v>92.307692307692292</v>
      </c>
      <c r="AX5" s="1"/>
      <c r="AY5" s="2" t="s">
        <v>104</v>
      </c>
      <c r="AZ5" s="2">
        <v>5</v>
      </c>
      <c r="BA5" s="2">
        <v>5</v>
      </c>
      <c r="BB5" s="2">
        <v>5</v>
      </c>
      <c r="BC5" s="2">
        <v>5</v>
      </c>
      <c r="BD5" s="2">
        <v>5</v>
      </c>
      <c r="BE5" s="2">
        <v>5</v>
      </c>
      <c r="BF5" s="2">
        <v>5</v>
      </c>
      <c r="BG5" s="2">
        <v>5</v>
      </c>
      <c r="BH5" s="2">
        <v>5</v>
      </c>
      <c r="BI5" s="2" t="s">
        <v>104</v>
      </c>
      <c r="BJ5" s="2">
        <v>5</v>
      </c>
      <c r="BK5" s="2">
        <v>5</v>
      </c>
      <c r="BL5" s="2">
        <v>5</v>
      </c>
      <c r="BM5" s="2">
        <v>5</v>
      </c>
      <c r="BN5" s="2">
        <v>5</v>
      </c>
      <c r="BO5" s="2">
        <v>5</v>
      </c>
      <c r="BP5" s="2" t="s">
        <v>104</v>
      </c>
      <c r="BQ5" s="2">
        <v>5</v>
      </c>
      <c r="BR5" s="2">
        <v>5</v>
      </c>
      <c r="BS5" s="2">
        <v>5</v>
      </c>
      <c r="BT5" s="2">
        <v>5</v>
      </c>
      <c r="BU5" s="2">
        <v>5</v>
      </c>
      <c r="BV5" s="2" t="s">
        <v>104</v>
      </c>
      <c r="BW5" s="2">
        <v>5</v>
      </c>
      <c r="BX5" s="2" t="s">
        <v>104</v>
      </c>
      <c r="BY5" s="2" t="s">
        <v>104</v>
      </c>
      <c r="BZ5">
        <f>SUM(AY5:BY5)</f>
        <v>105</v>
      </c>
      <c r="CA5" s="2">
        <f>CF5+CG5+CH5</f>
        <v>12</v>
      </c>
      <c r="CB5" s="2">
        <v>0</v>
      </c>
      <c r="CC5" s="2">
        <v>0</v>
      </c>
      <c r="CD5" s="1">
        <f>MIN((BZ5+CA5+CB5)/(HwkPoints-CC5)*100,100)</f>
        <v>100</v>
      </c>
      <c r="CF5">
        <v>12</v>
      </c>
      <c r="CG5">
        <v>0</v>
      </c>
      <c r="CH5">
        <v>0</v>
      </c>
      <c r="CJ5">
        <v>14</v>
      </c>
      <c r="CK5">
        <v>3</v>
      </c>
    </row>
    <row r="6" spans="1:90" ht="12.75" customHeight="1" x14ac:dyDescent="0.25">
      <c r="G6" s="1"/>
      <c r="H6" s="1"/>
      <c r="P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W6" s="1"/>
      <c r="AX6" s="1"/>
      <c r="AY6" s="1"/>
      <c r="BH6" s="1"/>
      <c r="BI6" s="1"/>
      <c r="BL6" s="1"/>
      <c r="BP6" s="1"/>
      <c r="BQ6" s="1"/>
      <c r="BR6" s="1"/>
      <c r="BU6" s="1"/>
      <c r="BV6" s="1"/>
      <c r="BW6" s="1"/>
      <c r="BX6" s="1"/>
      <c r="CA6" s="2"/>
      <c r="CB6" s="2"/>
      <c r="CC6" s="2"/>
      <c r="CD6" s="1"/>
    </row>
    <row r="7" spans="1:90" x14ac:dyDescent="0.25">
      <c r="B7">
        <f>COUNT(H5:H5)</f>
        <v>1</v>
      </c>
      <c r="H7" s="1">
        <f>AVERAGE(H5:H5)</f>
        <v>91.143589743589729</v>
      </c>
      <c r="I7">
        <f>AVERAGE(I5:I5)</f>
        <v>72</v>
      </c>
      <c r="J7">
        <f>AVERAGE(J5:J5)</f>
        <v>98</v>
      </c>
      <c r="K7">
        <f>AVERAGE(K5:K5)</f>
        <v>98</v>
      </c>
      <c r="L7">
        <f>IF(N7&gt;0,SUM(L5:L5)/N7,0)</f>
        <v>0</v>
      </c>
      <c r="N7">
        <f>COUNTIF(N5:N5,"&gt;0")</f>
        <v>0</v>
      </c>
      <c r="P7" s="1"/>
      <c r="AW7" s="1"/>
      <c r="AX7" s="1"/>
      <c r="AY7" s="1"/>
      <c r="BH7" s="1"/>
      <c r="BI7" s="1"/>
      <c r="BL7" s="1"/>
      <c r="BP7" s="1"/>
      <c r="BQ7" s="1"/>
      <c r="BR7" s="1"/>
      <c r="BU7" s="1"/>
      <c r="BV7" s="1"/>
      <c r="BW7" s="1"/>
      <c r="BX7" s="1"/>
      <c r="BZ7" s="2"/>
      <c r="CA7" s="2"/>
      <c r="CB7" s="2"/>
      <c r="CC7" s="2"/>
      <c r="CD7" s="1"/>
    </row>
    <row r="8" spans="1:90" x14ac:dyDescent="0.25">
      <c r="C8" s="4"/>
      <c r="G8" s="1"/>
      <c r="H8" s="1"/>
      <c r="P8" s="1"/>
      <c r="AW8" s="1"/>
      <c r="AX8" s="1"/>
      <c r="AY8" s="1"/>
      <c r="BH8" s="1"/>
      <c r="BI8" s="1"/>
      <c r="BL8" s="1"/>
      <c r="BP8" s="1"/>
      <c r="BQ8" s="1"/>
      <c r="BR8" s="1"/>
      <c r="BU8" s="1"/>
      <c r="BV8" s="1"/>
      <c r="BW8" s="1"/>
      <c r="BX8" s="1"/>
      <c r="CA8" s="2"/>
      <c r="CB8" s="2"/>
      <c r="CC8" s="2"/>
      <c r="CD8" s="1"/>
      <c r="CE8" s="2"/>
      <c r="CH8" s="2"/>
    </row>
    <row r="9" spans="1:90" ht="12.75" customHeight="1" x14ac:dyDescent="0.25">
      <c r="G9" s="1"/>
      <c r="H9" s="1"/>
      <c r="P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W9" s="1"/>
      <c r="AX9" s="1"/>
      <c r="AY9" s="1"/>
      <c r="BH9" s="1"/>
      <c r="BI9" s="1"/>
      <c r="BL9" s="1"/>
      <c r="BP9" s="1"/>
      <c r="BQ9" s="1"/>
      <c r="BR9" s="1"/>
      <c r="BU9" s="1"/>
      <c r="BV9" s="1"/>
      <c r="BW9" s="1"/>
      <c r="BX9" s="1"/>
      <c r="CA9" s="2"/>
      <c r="CB9" s="2"/>
      <c r="CC9" s="2"/>
      <c r="CD9" s="1"/>
    </row>
  </sheetData>
  <hyperlinks>
    <hyperlink ref="IO95" r:id="rId1" display="/owa_agent/owa/hwskosad.P_FacSelectAtypView?stupidm=3390208&amp;amp;term=200209"/>
    <hyperlink ref="IO275" r:id="rId2" display="/owa_agent/owa/hwskosad.P_FacSelectAtypView?stupidm=3353658&amp;amp;term=200209"/>
  </hyperlinks>
  <pageMargins left="0.75" right="0.75" top="1" bottom="1" header="0.5" footer="0.5"/>
  <pageSetup orientation="portrait" horizontalDpi="4294967293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4"/>
  <sheetViews>
    <sheetView workbookViewId="0">
      <selection activeCell="A6" sqref="A6:IV45"/>
    </sheetView>
  </sheetViews>
  <sheetFormatPr defaultRowHeight="13.2" x14ac:dyDescent="0.25"/>
  <cols>
    <col min="3" max="4" width="10" customWidth="1"/>
    <col min="21" max="25" width="9.109375" style="7" customWidth="1"/>
    <col min="34" max="34" width="9.109375" style="7" customWidth="1"/>
    <col min="42" max="43" width="9.109375" style="2" customWidth="1"/>
    <col min="52" max="67" width="9.109375" style="2" customWidth="1"/>
    <col min="69" max="73" width="9.109375" style="2" customWidth="1"/>
    <col min="75" max="75" width="9.109375" style="2" customWidth="1"/>
  </cols>
  <sheetData>
    <row r="1" spans="1:90" x14ac:dyDescent="0.25">
      <c r="A1" t="s">
        <v>0</v>
      </c>
      <c r="B1" t="s">
        <v>111</v>
      </c>
      <c r="C1" t="s">
        <v>75</v>
      </c>
      <c r="G1" s="1"/>
      <c r="O1" s="1"/>
      <c r="T1" s="6"/>
      <c r="U1" s="6"/>
      <c r="V1" s="6"/>
      <c r="W1" s="6"/>
      <c r="X1" s="6"/>
      <c r="Y1"/>
      <c r="AG1" s="6"/>
      <c r="AH1"/>
      <c r="AO1" s="2"/>
      <c r="AQ1"/>
      <c r="AV1" s="1"/>
      <c r="AW1" s="1"/>
      <c r="AX1" s="1"/>
      <c r="AY1" s="2"/>
      <c r="BO1" s="1"/>
      <c r="BP1" s="2"/>
      <c r="BU1" s="1"/>
      <c r="BV1" s="2"/>
      <c r="BW1" s="1"/>
      <c r="BY1" s="2"/>
      <c r="BZ1" s="2"/>
      <c r="CA1" s="2"/>
      <c r="CB1" s="2"/>
      <c r="CC1" s="1"/>
    </row>
    <row r="2" spans="1:90" x14ac:dyDescent="0.25">
      <c r="A2" t="s">
        <v>2</v>
      </c>
      <c r="B2" t="s">
        <v>76</v>
      </c>
      <c r="G2" s="1"/>
      <c r="O2" s="1"/>
      <c r="T2" s="6"/>
      <c r="U2" s="6"/>
      <c r="V2" s="6"/>
      <c r="W2" s="6"/>
      <c r="X2" s="6"/>
      <c r="Y2"/>
      <c r="AG2" s="6"/>
      <c r="AH2"/>
      <c r="AO2" s="2"/>
      <c r="AQ2"/>
      <c r="AV2" s="1"/>
      <c r="AW2" s="1"/>
      <c r="AX2" s="1"/>
      <c r="AY2" s="2"/>
      <c r="BO2" s="1"/>
      <c r="BP2" s="2"/>
      <c r="BU2" s="1"/>
      <c r="BV2" s="2"/>
      <c r="BW2" s="1"/>
      <c r="BY2" s="2"/>
      <c r="BZ2" s="2"/>
      <c r="CA2" s="2"/>
      <c r="CB2" s="2"/>
      <c r="CC2" s="1"/>
    </row>
    <row r="3" spans="1:90" x14ac:dyDescent="0.25">
      <c r="A3" t="s">
        <v>123</v>
      </c>
      <c r="B3" t="s">
        <v>109</v>
      </c>
      <c r="C3" t="s">
        <v>3</v>
      </c>
      <c r="D3" t="s">
        <v>4</v>
      </c>
      <c r="E3" t="s">
        <v>122</v>
      </c>
      <c r="F3" t="s">
        <v>121</v>
      </c>
      <c r="G3" s="1" t="s">
        <v>5</v>
      </c>
      <c r="H3" s="1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73</v>
      </c>
      <c r="O3" t="s">
        <v>12</v>
      </c>
      <c r="P3" s="1" t="s">
        <v>13</v>
      </c>
      <c r="Q3" t="s">
        <v>125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s="6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s="6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s="2" t="s">
        <v>38</v>
      </c>
      <c r="AQ3" s="2" t="s">
        <v>39</v>
      </c>
      <c r="AR3" t="s">
        <v>40</v>
      </c>
      <c r="AS3" t="s">
        <v>106</v>
      </c>
      <c r="AT3" t="s">
        <v>105</v>
      </c>
      <c r="AU3" t="s">
        <v>129</v>
      </c>
      <c r="AV3" t="s">
        <v>41</v>
      </c>
      <c r="AW3" s="1" t="s">
        <v>42</v>
      </c>
      <c r="AX3" s="1" t="s">
        <v>126</v>
      </c>
      <c r="AY3" s="2" t="s">
        <v>103</v>
      </c>
      <c r="AZ3" s="2" t="s">
        <v>102</v>
      </c>
      <c r="BA3" s="2" t="s">
        <v>101</v>
      </c>
      <c r="BB3" s="2" t="s">
        <v>100</v>
      </c>
      <c r="BC3" s="2" t="s">
        <v>99</v>
      </c>
      <c r="BD3" s="2" t="s">
        <v>98</v>
      </c>
      <c r="BE3" s="2" t="s">
        <v>97</v>
      </c>
      <c r="BF3" s="2" t="s">
        <v>96</v>
      </c>
      <c r="BG3" s="2" t="s">
        <v>95</v>
      </c>
      <c r="BH3" s="2" t="s">
        <v>94</v>
      </c>
      <c r="BI3" s="2" t="s">
        <v>93</v>
      </c>
      <c r="BJ3" s="2" t="s">
        <v>92</v>
      </c>
      <c r="BK3" s="2" t="s">
        <v>91</v>
      </c>
      <c r="BL3" s="2" t="s">
        <v>90</v>
      </c>
      <c r="BM3" s="2" t="s">
        <v>89</v>
      </c>
      <c r="BN3" s="2" t="s">
        <v>88</v>
      </c>
      <c r="BO3" s="2" t="s">
        <v>87</v>
      </c>
      <c r="BP3" s="2" t="s">
        <v>86</v>
      </c>
      <c r="BQ3" s="2" t="s">
        <v>85</v>
      </c>
      <c r="BR3" s="2" t="s">
        <v>84</v>
      </c>
      <c r="BS3" s="2" t="s">
        <v>83</v>
      </c>
      <c r="BT3" s="2" t="s">
        <v>82</v>
      </c>
      <c r="BU3" s="2" t="s">
        <v>81</v>
      </c>
      <c r="BV3" s="2" t="s">
        <v>80</v>
      </c>
      <c r="BW3" s="2" t="s">
        <v>79</v>
      </c>
      <c r="BX3" s="2" t="s">
        <v>78</v>
      </c>
      <c r="BY3" t="s">
        <v>77</v>
      </c>
      <c r="BZ3" s="2" t="s">
        <v>43</v>
      </c>
      <c r="CA3" s="2" t="s">
        <v>130</v>
      </c>
      <c r="CB3" s="2" t="s">
        <v>71</v>
      </c>
      <c r="CC3" s="2" t="s">
        <v>44</v>
      </c>
      <c r="CD3" s="1" t="s">
        <v>45</v>
      </c>
      <c r="CE3" t="s">
        <v>127</v>
      </c>
      <c r="CF3" t="s">
        <v>46</v>
      </c>
      <c r="CG3" t="s">
        <v>47</v>
      </c>
      <c r="CH3" t="s">
        <v>48</v>
      </c>
      <c r="CI3" t="s">
        <v>128</v>
      </c>
      <c r="CJ3" t="s">
        <v>118</v>
      </c>
      <c r="CK3" t="s">
        <v>119</v>
      </c>
      <c r="CL3" t="s">
        <v>120</v>
      </c>
    </row>
    <row r="4" spans="1:90" x14ac:dyDescent="0.25">
      <c r="G4" s="1"/>
      <c r="H4" s="1"/>
      <c r="P4" s="1"/>
      <c r="U4" s="6"/>
      <c r="V4" s="6"/>
      <c r="W4" s="6"/>
      <c r="X4" s="6"/>
      <c r="Y4" s="6"/>
      <c r="AH4" s="6"/>
      <c r="AW4" s="1"/>
      <c r="AX4" s="1"/>
      <c r="AY4" s="1"/>
      <c r="BP4" s="1"/>
      <c r="BV4" s="1"/>
      <c r="BX4" s="1"/>
      <c r="BZ4" s="2"/>
      <c r="CA4" s="2"/>
      <c r="CB4" s="2"/>
      <c r="CC4" s="2"/>
      <c r="CD4" s="1"/>
    </row>
    <row r="5" spans="1:90" ht="12.75" customHeight="1" x14ac:dyDescent="0.25">
      <c r="A5" s="9" t="s">
        <v>124</v>
      </c>
      <c r="B5" t="s">
        <v>110</v>
      </c>
      <c r="C5">
        <v>0</v>
      </c>
      <c r="D5" t="s">
        <v>131</v>
      </c>
      <c r="G5" s="1" t="str">
        <f>IF(H5&gt;=90,"A",IF(H5&gt;=80,"B",IF(H5&gt;=70,"C",IF(H5&gt;=60,"D","F"))))</f>
        <v>A</v>
      </c>
      <c r="H5" s="1">
        <f>P5*0.65+AW5*0.25+CD5*0.1</f>
        <v>91.143589743589729</v>
      </c>
      <c r="I5">
        <v>72</v>
      </c>
      <c r="J5">
        <v>98</v>
      </c>
      <c r="K5">
        <v>98</v>
      </c>
      <c r="L5">
        <f>N5/2</f>
        <v>0</v>
      </c>
      <c r="M5">
        <f>L5</f>
        <v>0</v>
      </c>
      <c r="N5">
        <v>0</v>
      </c>
      <c r="O5">
        <f>COUNTIF(I5:K5,"Ex")</f>
        <v>0</v>
      </c>
      <c r="P5" s="1">
        <f>IF(L5+M5=0,SUM(I5:K5)/(3-O5),(SUM(I5:M5)-MIN(I5:M5))/(4-O5))</f>
        <v>89.333333333333329</v>
      </c>
      <c r="R5" s="2">
        <f>IF(CJ5+CK5&gt;0,10,0)</f>
        <v>10</v>
      </c>
      <c r="S5" s="2">
        <v>7.5</v>
      </c>
      <c r="T5" s="8">
        <v>10</v>
      </c>
      <c r="U5" s="2">
        <v>10</v>
      </c>
      <c r="V5" s="2">
        <v>9</v>
      </c>
      <c r="W5" s="2">
        <v>10</v>
      </c>
      <c r="X5" s="2">
        <v>10</v>
      </c>
      <c r="Y5" s="2">
        <v>10</v>
      </c>
      <c r="Z5" s="2">
        <v>10</v>
      </c>
      <c r="AA5" s="2">
        <v>10</v>
      </c>
      <c r="AB5" s="2">
        <v>10</v>
      </c>
      <c r="AC5" s="2">
        <v>9</v>
      </c>
      <c r="AD5" s="2">
        <v>10</v>
      </c>
      <c r="AE5" s="2">
        <v>10</v>
      </c>
      <c r="AF5" s="2">
        <v>9</v>
      </c>
      <c r="AG5" s="2">
        <v>10</v>
      </c>
      <c r="AH5" s="2">
        <v>10</v>
      </c>
      <c r="AI5" s="2">
        <v>10</v>
      </c>
      <c r="AJ5" s="2">
        <v>9</v>
      </c>
      <c r="AK5" s="2">
        <v>9</v>
      </c>
      <c r="AL5" s="2">
        <v>10</v>
      </c>
      <c r="AM5" s="2">
        <v>10</v>
      </c>
      <c r="AN5" s="2">
        <v>10</v>
      </c>
      <c r="AO5" s="2">
        <v>8</v>
      </c>
      <c r="AP5" s="2">
        <v>10</v>
      </c>
      <c r="AR5" s="2"/>
      <c r="AS5">
        <f>MIN(R5:AR5)</f>
        <v>7.5</v>
      </c>
      <c r="AT5">
        <f>0.5*(COUNTIF(R5:AR5,"&lt;10")+COUNTIF(R5:AR5,"&lt;9.5")+COUNTIF(R5:AR5,"&lt;9")+COUNTIF(R5:AR5,"&lt;8.5")+COUNTIF(R5:AR5,"&lt;8")+COUNTIF(R5:AR5,"&lt;7.5")-6*COUNTIF(R5:AR5,"=0"))-IF(AS5=10,0,IF(AS5=9.5,0.5,IF(AS5=9,1,IF(AS5=8.5,1.5,IF(AS5=8,2,IF(AS5=7.5,2.5,IF(AS5=0,0,3)))))))</f>
        <v>7</v>
      </c>
      <c r="AU5">
        <f>MIN(CF5+CG5+CH5,AT5)</f>
        <v>7</v>
      </c>
      <c r="AV5">
        <f>COUNTIF(R5:AR5,"Ex")</f>
        <v>0</v>
      </c>
      <c r="AW5" s="1">
        <f>(SUM(R5:AR5)-AS5+AU5)/(Activities-1-AV5)*10</f>
        <v>92.307692307692292</v>
      </c>
      <c r="AX5" s="1"/>
      <c r="AY5" s="2" t="s">
        <v>104</v>
      </c>
      <c r="AZ5" s="2">
        <v>5</v>
      </c>
      <c r="BA5" s="2">
        <v>5</v>
      </c>
      <c r="BB5" s="2">
        <v>5</v>
      </c>
      <c r="BC5" s="2">
        <v>5</v>
      </c>
      <c r="BD5" s="2">
        <v>5</v>
      </c>
      <c r="BE5" s="2">
        <v>5</v>
      </c>
      <c r="BF5" s="2">
        <v>5</v>
      </c>
      <c r="BG5" s="2">
        <v>5</v>
      </c>
      <c r="BH5" s="2">
        <v>5</v>
      </c>
      <c r="BI5" s="2" t="s">
        <v>104</v>
      </c>
      <c r="BJ5" s="2">
        <v>5</v>
      </c>
      <c r="BK5" s="2">
        <v>5</v>
      </c>
      <c r="BL5" s="2">
        <v>5</v>
      </c>
      <c r="BM5" s="2">
        <v>5</v>
      </c>
      <c r="BN5" s="2">
        <v>5</v>
      </c>
      <c r="BO5" s="2">
        <v>5</v>
      </c>
      <c r="BP5" s="2" t="s">
        <v>104</v>
      </c>
      <c r="BQ5" s="2">
        <v>5</v>
      </c>
      <c r="BR5" s="2">
        <v>5</v>
      </c>
      <c r="BS5" s="2">
        <v>5</v>
      </c>
      <c r="BT5" s="2">
        <v>5</v>
      </c>
      <c r="BU5" s="2">
        <v>5</v>
      </c>
      <c r="BV5" s="2" t="s">
        <v>104</v>
      </c>
      <c r="BW5" s="2">
        <v>5</v>
      </c>
      <c r="BX5" s="2" t="s">
        <v>104</v>
      </c>
      <c r="BY5" s="2" t="s">
        <v>104</v>
      </c>
      <c r="BZ5">
        <f>SUM(AY5:BY5)</f>
        <v>105</v>
      </c>
      <c r="CA5" s="2">
        <f>CF5+CG5+CH5</f>
        <v>12</v>
      </c>
      <c r="CB5" s="2">
        <v>0</v>
      </c>
      <c r="CC5" s="2">
        <v>0</v>
      </c>
      <c r="CD5" s="1">
        <f>MIN((BZ5+CA5+CB5)/(HwkPoints-CC5)*100,100)</f>
        <v>100</v>
      </c>
      <c r="CF5">
        <v>12</v>
      </c>
      <c r="CG5">
        <v>0</v>
      </c>
      <c r="CH5">
        <v>0</v>
      </c>
      <c r="CJ5">
        <v>14</v>
      </c>
      <c r="CK5">
        <v>3</v>
      </c>
    </row>
    <row r="6" spans="1:90" ht="12.75" customHeight="1" x14ac:dyDescent="0.25">
      <c r="G6" s="1"/>
      <c r="H6" s="1"/>
      <c r="P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W6" s="1"/>
      <c r="AX6" s="1"/>
      <c r="AY6" s="1"/>
      <c r="BP6" s="1"/>
      <c r="BV6" s="1"/>
      <c r="BX6" s="1"/>
      <c r="CA6" s="2"/>
      <c r="CB6" s="2"/>
      <c r="CC6" s="2"/>
      <c r="CD6" s="1"/>
    </row>
    <row r="7" spans="1:90" x14ac:dyDescent="0.25">
      <c r="B7">
        <f>COUNT(H5:H5)</f>
        <v>1</v>
      </c>
      <c r="H7" s="1">
        <f>AVERAGE(H5:H5)</f>
        <v>91.143589743589729</v>
      </c>
      <c r="I7">
        <f>AVERAGE(I5:I5)</f>
        <v>72</v>
      </c>
      <c r="J7">
        <f>AVERAGE(J5:J5)</f>
        <v>98</v>
      </c>
      <c r="K7">
        <f>AVERAGE(K5:K5)</f>
        <v>98</v>
      </c>
      <c r="L7">
        <f>IF(N7&gt;0,SUM(L5:L5)/N7,0)</f>
        <v>0</v>
      </c>
      <c r="N7">
        <f>COUNTIF(N5:N5,"&gt;0")</f>
        <v>0</v>
      </c>
      <c r="P7" s="1"/>
      <c r="AW7" s="1"/>
      <c r="AX7" s="1"/>
      <c r="AY7" s="1"/>
      <c r="BP7" s="1"/>
      <c r="BV7" s="1"/>
      <c r="BX7" s="1"/>
      <c r="BZ7" s="2"/>
      <c r="CA7" s="2"/>
      <c r="CB7" s="2"/>
      <c r="CC7" s="2"/>
      <c r="CD7" s="1"/>
    </row>
    <row r="8" spans="1:90" x14ac:dyDescent="0.25">
      <c r="C8" s="4"/>
      <c r="G8" s="1"/>
      <c r="H8" s="1"/>
      <c r="P8" s="1"/>
      <c r="AW8" s="1"/>
      <c r="AX8" s="1"/>
      <c r="AY8" s="1"/>
      <c r="BP8" s="1"/>
      <c r="BV8" s="1"/>
      <c r="BX8" s="1"/>
      <c r="CA8" s="2"/>
      <c r="CB8" s="2"/>
      <c r="CC8" s="2"/>
      <c r="CD8" s="1"/>
      <c r="CE8" s="2"/>
      <c r="CH8" s="2"/>
    </row>
    <row r="9" spans="1:90" ht="12.75" customHeight="1" x14ac:dyDescent="0.25">
      <c r="G9" s="1"/>
      <c r="H9" s="1"/>
      <c r="P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R9" s="2"/>
      <c r="AW9" s="1"/>
      <c r="AX9" s="1"/>
      <c r="AY9" s="2"/>
      <c r="BP9" s="2"/>
      <c r="BV9" s="2"/>
      <c r="BX9" s="2"/>
      <c r="BY9" s="2"/>
      <c r="CA9" s="2"/>
      <c r="CB9" s="2"/>
      <c r="CC9" s="2"/>
      <c r="CD9" s="1"/>
    </row>
    <row r="10" spans="1:90" ht="12.75" customHeight="1" x14ac:dyDescent="0.25">
      <c r="G10" s="1"/>
      <c r="H10" s="1"/>
      <c r="P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R10" s="2"/>
      <c r="AW10" s="1"/>
      <c r="AX10" s="1"/>
      <c r="AY10" s="2"/>
      <c r="BP10" s="2"/>
      <c r="BV10" s="2"/>
      <c r="BX10" s="2"/>
      <c r="BY10" s="2"/>
      <c r="CA10" s="2"/>
      <c r="CB10" s="2"/>
      <c r="CC10" s="2"/>
      <c r="CD10" s="1"/>
    </row>
    <row r="11" spans="1:90" ht="12.75" customHeight="1" x14ac:dyDescent="0.25">
      <c r="G11" s="1"/>
      <c r="H11" s="1"/>
      <c r="P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R11" s="2"/>
      <c r="AW11" s="1"/>
      <c r="AX11" s="1"/>
      <c r="AY11" s="2"/>
      <c r="BP11" s="2"/>
      <c r="BV11" s="2"/>
      <c r="BX11" s="2"/>
      <c r="BY11" s="2"/>
      <c r="CA11" s="2"/>
      <c r="CB11" s="2"/>
      <c r="CC11" s="2"/>
      <c r="CD11" s="1"/>
    </row>
    <row r="12" spans="1:90" ht="12.75" customHeight="1" x14ac:dyDescent="0.25">
      <c r="G12" s="1"/>
      <c r="H12" s="1"/>
      <c r="P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R12" s="2"/>
      <c r="AW12" s="1"/>
      <c r="AX12" s="1"/>
      <c r="AY12" s="2"/>
      <c r="BP12" s="2"/>
      <c r="BV12" s="2"/>
      <c r="BX12" s="2"/>
      <c r="BY12" s="2"/>
      <c r="CA12" s="2"/>
      <c r="CB12" s="2"/>
      <c r="CC12" s="2"/>
      <c r="CD12" s="1"/>
    </row>
    <row r="13" spans="1:90" ht="12.75" customHeight="1" x14ac:dyDescent="0.25">
      <c r="G13" s="1"/>
      <c r="H13" s="1"/>
      <c r="P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R13" s="2"/>
      <c r="AW13" s="1"/>
      <c r="AX13" s="1"/>
      <c r="AY13" s="2"/>
      <c r="BP13" s="2"/>
      <c r="BV13" s="2"/>
      <c r="BX13" s="2"/>
      <c r="BY13" s="2"/>
      <c r="CA13" s="2"/>
      <c r="CB13" s="2"/>
      <c r="CC13" s="2"/>
      <c r="CD13" s="1"/>
    </row>
    <row r="14" spans="1:90" ht="12.75" customHeight="1" x14ac:dyDescent="0.25">
      <c r="G14" s="1"/>
      <c r="H14" s="1"/>
      <c r="P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R14" s="2"/>
      <c r="AW14" s="1"/>
      <c r="AX14" s="1"/>
      <c r="AY14" s="2"/>
      <c r="BP14" s="2"/>
      <c r="BV14" s="2"/>
      <c r="BX14" s="2"/>
      <c r="BY14" s="2"/>
      <c r="CA14" s="2"/>
      <c r="CB14" s="2"/>
      <c r="CC14" s="2"/>
      <c r="CD14" s="1"/>
    </row>
  </sheetData>
  <hyperlinks>
    <hyperlink ref="IO2" r:id="rId1" display="/owa_agent/owa/hwskosad.P_FacSelectAtypView?stupidm=3390208&amp;amp;term=200209"/>
    <hyperlink ref="IO54" r:id="rId2" display="/owa_agent/owa/hwskosad.P_FacSelectAtypView?stupidm=3390208&amp;amp;term=200209"/>
    <hyperlink ref="IO234" r:id="rId3" display="/owa_agent/owa/hwskosad.P_FacSelectAtypView?stupidm=3353658&amp;amp;term=200209"/>
  </hyperlinks>
  <pageMargins left="0.75" right="0.75" top="1" bottom="1" header="0.5" footer="0.5"/>
  <pageSetup orientation="portrait" horizontalDpi="4294967293" verticalDpi="300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"/>
  <sheetViews>
    <sheetView workbookViewId="0">
      <selection activeCell="A5" sqref="A5:IV5"/>
    </sheetView>
  </sheetViews>
  <sheetFormatPr defaultRowHeight="13.2" x14ac:dyDescent="0.25"/>
  <cols>
    <col min="3" max="4" width="10" customWidth="1"/>
    <col min="25" max="25" width="9.109375" style="7" customWidth="1"/>
    <col min="34" max="34" width="9.109375" style="7" customWidth="1"/>
    <col min="42" max="43" width="9.109375" style="2" customWidth="1"/>
    <col min="53" max="59" width="9.109375" style="2" customWidth="1"/>
    <col min="63" max="67" width="9.109375" style="2" customWidth="1"/>
    <col min="69" max="73" width="9.109375" style="2" customWidth="1"/>
    <col min="75" max="75" width="9.109375" style="2" customWidth="1"/>
  </cols>
  <sheetData>
    <row r="1" spans="1:90" x14ac:dyDescent="0.25">
      <c r="A1" t="s">
        <v>0</v>
      </c>
      <c r="B1" t="s">
        <v>112</v>
      </c>
      <c r="C1" t="s">
        <v>75</v>
      </c>
      <c r="G1" s="1"/>
      <c r="O1" s="1"/>
      <c r="X1" s="6"/>
      <c r="Y1"/>
      <c r="AG1" s="6"/>
      <c r="AH1"/>
      <c r="AO1" s="2"/>
      <c r="AQ1"/>
      <c r="AV1" s="1"/>
      <c r="AW1" s="1"/>
      <c r="AX1" s="1"/>
      <c r="AY1" s="1"/>
      <c r="AZ1" s="2"/>
      <c r="BG1" s="1"/>
      <c r="BH1" s="1"/>
      <c r="BI1" s="1"/>
      <c r="BJ1" s="2"/>
      <c r="BO1" s="1"/>
      <c r="BP1" s="2"/>
      <c r="BU1" s="1"/>
      <c r="BV1" s="2"/>
      <c r="BW1" s="1"/>
      <c r="BY1" s="2"/>
      <c r="BZ1" s="2"/>
      <c r="CA1" s="2"/>
      <c r="CB1" s="2"/>
      <c r="CC1" s="1"/>
    </row>
    <row r="2" spans="1:90" x14ac:dyDescent="0.25">
      <c r="A2" t="s">
        <v>2</v>
      </c>
      <c r="B2" t="s">
        <v>76</v>
      </c>
      <c r="G2" s="1"/>
      <c r="O2" s="1"/>
      <c r="X2" s="6"/>
      <c r="Y2"/>
      <c r="AG2" s="6"/>
      <c r="AH2"/>
      <c r="AO2" s="2"/>
      <c r="AQ2"/>
      <c r="AV2" s="1"/>
      <c r="AW2" s="1"/>
      <c r="AX2" s="1"/>
      <c r="AY2" s="1"/>
      <c r="AZ2" s="2"/>
      <c r="BG2" s="1"/>
      <c r="BH2" s="1"/>
      <c r="BI2" s="1"/>
      <c r="BJ2" s="2"/>
      <c r="BO2" s="1"/>
      <c r="BP2" s="2"/>
      <c r="BU2" s="1"/>
      <c r="BV2" s="2"/>
      <c r="BW2" s="1"/>
      <c r="BY2" s="2"/>
      <c r="BZ2" s="2"/>
      <c r="CA2" s="2"/>
      <c r="CB2" s="2"/>
      <c r="CC2" s="1"/>
    </row>
    <row r="3" spans="1:90" x14ac:dyDescent="0.25">
      <c r="A3" t="s">
        <v>123</v>
      </c>
      <c r="B3" t="s">
        <v>109</v>
      </c>
      <c r="C3" t="s">
        <v>3</v>
      </c>
      <c r="D3" t="s">
        <v>4</v>
      </c>
      <c r="E3" t="s">
        <v>122</v>
      </c>
      <c r="F3" t="s">
        <v>121</v>
      </c>
      <c r="G3" s="1" t="s">
        <v>5</v>
      </c>
      <c r="H3" s="1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73</v>
      </c>
      <c r="O3" t="s">
        <v>12</v>
      </c>
      <c r="P3" s="1" t="s">
        <v>13</v>
      </c>
      <c r="Q3" t="s">
        <v>125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s="6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s="6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s="2" t="s">
        <v>38</v>
      </c>
      <c r="AQ3" s="2" t="s">
        <v>39</v>
      </c>
      <c r="AR3" t="s">
        <v>40</v>
      </c>
      <c r="AS3" t="s">
        <v>106</v>
      </c>
      <c r="AT3" t="s">
        <v>105</v>
      </c>
      <c r="AU3" t="s">
        <v>129</v>
      </c>
      <c r="AV3" t="s">
        <v>41</v>
      </c>
      <c r="AW3" s="1" t="s">
        <v>42</v>
      </c>
      <c r="AX3" s="1" t="s">
        <v>126</v>
      </c>
      <c r="AY3" s="2" t="s">
        <v>103</v>
      </c>
      <c r="AZ3" s="2" t="s">
        <v>102</v>
      </c>
      <c r="BA3" s="2" t="s">
        <v>101</v>
      </c>
      <c r="BB3" s="2" t="s">
        <v>100</v>
      </c>
      <c r="BC3" s="2" t="s">
        <v>99</v>
      </c>
      <c r="BD3" s="2" t="s">
        <v>98</v>
      </c>
      <c r="BE3" s="2" t="s">
        <v>97</v>
      </c>
      <c r="BF3" s="2" t="s">
        <v>96</v>
      </c>
      <c r="BG3" s="2" t="s">
        <v>95</v>
      </c>
      <c r="BH3" s="2" t="s">
        <v>94</v>
      </c>
      <c r="BI3" s="2" t="s">
        <v>93</v>
      </c>
      <c r="BJ3" s="2" t="s">
        <v>92</v>
      </c>
      <c r="BK3" s="2" t="s">
        <v>91</v>
      </c>
      <c r="BL3" s="2" t="s">
        <v>90</v>
      </c>
      <c r="BM3" s="2" t="s">
        <v>89</v>
      </c>
      <c r="BN3" s="2" t="s">
        <v>88</v>
      </c>
      <c r="BO3" s="2" t="s">
        <v>87</v>
      </c>
      <c r="BP3" s="2" t="s">
        <v>86</v>
      </c>
      <c r="BQ3" s="2" t="s">
        <v>85</v>
      </c>
      <c r="BR3" s="2" t="s">
        <v>84</v>
      </c>
      <c r="BS3" s="2" t="s">
        <v>83</v>
      </c>
      <c r="BT3" s="2" t="s">
        <v>82</v>
      </c>
      <c r="BU3" s="2" t="s">
        <v>81</v>
      </c>
      <c r="BV3" s="2" t="s">
        <v>80</v>
      </c>
      <c r="BW3" s="2" t="s">
        <v>79</v>
      </c>
      <c r="BX3" s="2" t="s">
        <v>78</v>
      </c>
      <c r="BY3" t="s">
        <v>77</v>
      </c>
      <c r="BZ3" s="2" t="s">
        <v>43</v>
      </c>
      <c r="CA3" s="2" t="s">
        <v>130</v>
      </c>
      <c r="CB3" s="2" t="s">
        <v>71</v>
      </c>
      <c r="CC3" s="2" t="s">
        <v>44</v>
      </c>
      <c r="CD3" s="1" t="s">
        <v>45</v>
      </c>
      <c r="CE3" t="s">
        <v>127</v>
      </c>
      <c r="CF3" t="s">
        <v>46</v>
      </c>
      <c r="CG3" t="s">
        <v>47</v>
      </c>
      <c r="CH3" t="s">
        <v>48</v>
      </c>
      <c r="CI3" t="s">
        <v>128</v>
      </c>
      <c r="CJ3" t="s">
        <v>118</v>
      </c>
      <c r="CK3" t="s">
        <v>119</v>
      </c>
      <c r="CL3" t="s">
        <v>120</v>
      </c>
    </row>
    <row r="4" spans="1:90" x14ac:dyDescent="0.25">
      <c r="G4" s="1"/>
      <c r="H4" s="1"/>
      <c r="P4" s="1"/>
      <c r="Y4" s="6"/>
      <c r="AH4" s="6"/>
      <c r="AW4" s="1"/>
      <c r="AX4" s="1"/>
      <c r="AY4" s="1"/>
      <c r="AZ4" s="1"/>
      <c r="BH4" s="1"/>
      <c r="BI4" s="1"/>
      <c r="BJ4" s="1"/>
      <c r="BP4" s="1"/>
      <c r="BV4" s="1"/>
      <c r="BX4" s="1"/>
      <c r="BZ4" s="2"/>
      <c r="CA4" s="2"/>
      <c r="CB4" s="2"/>
      <c r="CC4" s="2"/>
      <c r="CD4" s="1"/>
    </row>
    <row r="5" spans="1:90" ht="12.75" customHeight="1" x14ac:dyDescent="0.25">
      <c r="A5" s="9" t="s">
        <v>124</v>
      </c>
      <c r="B5" t="s">
        <v>110</v>
      </c>
      <c r="C5">
        <v>0</v>
      </c>
      <c r="D5" t="s">
        <v>131</v>
      </c>
      <c r="G5" s="1" t="str">
        <f>IF(H5&gt;=90,"A",IF(H5&gt;=80,"B",IF(H5&gt;=70,"C",IF(H5&gt;=60,"D","F"))))</f>
        <v>A</v>
      </c>
      <c r="H5" s="1">
        <f>P5*0.65+AW5*0.25+CD5*0.1</f>
        <v>91.143589743589729</v>
      </c>
      <c r="I5">
        <v>72</v>
      </c>
      <c r="J5">
        <v>98</v>
      </c>
      <c r="K5">
        <v>98</v>
      </c>
      <c r="L5">
        <f>N5/2</f>
        <v>0</v>
      </c>
      <c r="M5">
        <f>L5</f>
        <v>0</v>
      </c>
      <c r="N5">
        <v>0</v>
      </c>
      <c r="O5">
        <f>COUNTIF(I5:K5,"Ex")</f>
        <v>0</v>
      </c>
      <c r="P5" s="1">
        <f>IF(L5+M5=0,SUM(I5:K5)/(3-O5),(SUM(I5:M5)-MIN(I5:M5))/(4-O5))</f>
        <v>89.333333333333329</v>
      </c>
      <c r="R5" s="2">
        <f>IF(CJ5+CK5&gt;0,10,0)</f>
        <v>10</v>
      </c>
      <c r="S5" s="2">
        <v>7.5</v>
      </c>
      <c r="T5" s="8">
        <v>10</v>
      </c>
      <c r="U5" s="2">
        <v>10</v>
      </c>
      <c r="V5" s="2">
        <v>9</v>
      </c>
      <c r="W5" s="2">
        <v>10</v>
      </c>
      <c r="X5" s="2">
        <v>10</v>
      </c>
      <c r="Y5" s="2">
        <v>10</v>
      </c>
      <c r="Z5" s="2">
        <v>10</v>
      </c>
      <c r="AA5" s="2">
        <v>10</v>
      </c>
      <c r="AB5" s="2">
        <v>10</v>
      </c>
      <c r="AC5" s="2">
        <v>9</v>
      </c>
      <c r="AD5" s="2">
        <v>10</v>
      </c>
      <c r="AE5" s="2">
        <v>10</v>
      </c>
      <c r="AF5" s="2">
        <v>9</v>
      </c>
      <c r="AG5" s="2">
        <v>10</v>
      </c>
      <c r="AH5" s="2">
        <v>10</v>
      </c>
      <c r="AI5" s="2">
        <v>10</v>
      </c>
      <c r="AJ5" s="2">
        <v>9</v>
      </c>
      <c r="AK5" s="2">
        <v>9</v>
      </c>
      <c r="AL5" s="2">
        <v>10</v>
      </c>
      <c r="AM5" s="2">
        <v>10</v>
      </c>
      <c r="AN5" s="2">
        <v>10</v>
      </c>
      <c r="AO5" s="2">
        <v>8</v>
      </c>
      <c r="AP5" s="2">
        <v>10</v>
      </c>
      <c r="AR5" s="2"/>
      <c r="AS5">
        <f>MIN(R5:AR5)</f>
        <v>7.5</v>
      </c>
      <c r="AT5">
        <f>0.5*(COUNTIF(R5:AR5,"&lt;10")+COUNTIF(R5:AR5,"&lt;9.5")+COUNTIF(R5:AR5,"&lt;9")+COUNTIF(R5:AR5,"&lt;8.5")+COUNTIF(R5:AR5,"&lt;8")+COUNTIF(R5:AR5,"&lt;7.5")-6*COUNTIF(R5:AR5,"=0"))-IF(AS5=10,0,IF(AS5=9.5,0.5,IF(AS5=9,1,IF(AS5=8.5,1.5,IF(AS5=8,2,IF(AS5=7.5,2.5,IF(AS5=0,0,3)))))))</f>
        <v>7</v>
      </c>
      <c r="AU5">
        <f>MIN(CF5+CG5+CH5,AT5)</f>
        <v>7</v>
      </c>
      <c r="AV5">
        <f>COUNTIF(R5:AR5,"Ex")</f>
        <v>0</v>
      </c>
      <c r="AW5" s="1">
        <f>(SUM(R5:AR5)-AS5+AU5)/(Activities-1-AV5)*10</f>
        <v>92.307692307692292</v>
      </c>
      <c r="AX5" s="1"/>
      <c r="AY5" s="2" t="s">
        <v>104</v>
      </c>
      <c r="AZ5" s="2">
        <v>5</v>
      </c>
      <c r="BA5" s="2">
        <v>5</v>
      </c>
      <c r="BB5" s="2">
        <v>5</v>
      </c>
      <c r="BC5" s="2">
        <v>5</v>
      </c>
      <c r="BD5" s="2">
        <v>5</v>
      </c>
      <c r="BE5" s="2">
        <v>5</v>
      </c>
      <c r="BF5" s="2">
        <v>5</v>
      </c>
      <c r="BG5" s="2">
        <v>5</v>
      </c>
      <c r="BH5" s="2">
        <v>5</v>
      </c>
      <c r="BI5" s="2" t="s">
        <v>104</v>
      </c>
      <c r="BJ5" s="2">
        <v>5</v>
      </c>
      <c r="BK5" s="2">
        <v>5</v>
      </c>
      <c r="BL5" s="2">
        <v>5</v>
      </c>
      <c r="BM5" s="2">
        <v>5</v>
      </c>
      <c r="BN5" s="2">
        <v>5</v>
      </c>
      <c r="BO5" s="2">
        <v>5</v>
      </c>
      <c r="BP5" s="2" t="s">
        <v>104</v>
      </c>
      <c r="BQ5" s="2">
        <v>5</v>
      </c>
      <c r="BR5" s="2">
        <v>5</v>
      </c>
      <c r="BS5" s="2">
        <v>5</v>
      </c>
      <c r="BT5" s="2">
        <v>5</v>
      </c>
      <c r="BU5" s="2">
        <v>5</v>
      </c>
      <c r="BV5" s="2" t="s">
        <v>104</v>
      </c>
      <c r="BW5" s="2">
        <v>5</v>
      </c>
      <c r="BX5" s="2" t="s">
        <v>104</v>
      </c>
      <c r="BY5" s="2" t="s">
        <v>104</v>
      </c>
      <c r="BZ5">
        <f>SUM(AY5:BY5)</f>
        <v>105</v>
      </c>
      <c r="CA5" s="2">
        <f>CF5+CG5+CH5</f>
        <v>12</v>
      </c>
      <c r="CB5" s="2">
        <v>0</v>
      </c>
      <c r="CC5" s="2">
        <v>0</v>
      </c>
      <c r="CD5" s="1">
        <f>MIN((BZ5+CA5+CB5)/(HwkPoints-CC5)*100,100)</f>
        <v>100</v>
      </c>
      <c r="CF5">
        <v>12</v>
      </c>
      <c r="CG5">
        <v>0</v>
      </c>
      <c r="CH5">
        <v>0</v>
      </c>
      <c r="CJ5">
        <v>14</v>
      </c>
      <c r="CK5">
        <v>3</v>
      </c>
    </row>
    <row r="6" spans="1:90" ht="12.75" customHeight="1" x14ac:dyDescent="0.25">
      <c r="G6" s="1"/>
      <c r="H6" s="1"/>
      <c r="P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W6" s="1"/>
      <c r="AX6" s="1"/>
      <c r="AY6" s="1"/>
      <c r="AZ6" s="1"/>
      <c r="BH6" s="1"/>
      <c r="BI6" s="1"/>
      <c r="BJ6" s="1"/>
      <c r="BP6" s="1"/>
      <c r="BV6" s="1"/>
      <c r="BX6" s="1"/>
      <c r="CA6" s="2"/>
      <c r="CB6" s="2"/>
      <c r="CC6" s="2"/>
      <c r="CD6" s="1"/>
    </row>
    <row r="7" spans="1:90" x14ac:dyDescent="0.25">
      <c r="B7">
        <f>COUNT(H5:H5)</f>
        <v>1</v>
      </c>
      <c r="H7" s="1">
        <f>AVERAGE(H5:H5)</f>
        <v>91.143589743589729</v>
      </c>
      <c r="I7">
        <f>AVERAGE(I5:I5)</f>
        <v>72</v>
      </c>
      <c r="J7">
        <f>AVERAGE(J5:J5)</f>
        <v>98</v>
      </c>
      <c r="K7">
        <f>AVERAGE(K5:K5)</f>
        <v>98</v>
      </c>
      <c r="L7">
        <f>IF(N7&gt;0,SUM(L5:L5)/N7,0)</f>
        <v>0</v>
      </c>
      <c r="N7">
        <f>COUNTIF(N5:N5,"&gt;0")</f>
        <v>0</v>
      </c>
      <c r="P7" s="1"/>
      <c r="AW7" s="1"/>
      <c r="AX7" s="1"/>
      <c r="AY7" s="1"/>
      <c r="AZ7" s="1"/>
      <c r="BH7" s="1"/>
      <c r="BI7" s="1"/>
      <c r="BJ7" s="1"/>
      <c r="BP7" s="1"/>
      <c r="BV7" s="1"/>
      <c r="BX7" s="1"/>
      <c r="BZ7" s="2"/>
      <c r="CA7" s="2"/>
      <c r="CB7" s="2"/>
      <c r="CC7" s="2"/>
      <c r="CD7" s="1"/>
    </row>
    <row r="8" spans="1:90" x14ac:dyDescent="0.25">
      <c r="C8" s="4"/>
      <c r="G8" s="1"/>
      <c r="H8" s="1"/>
      <c r="P8" s="1"/>
      <c r="AW8" s="1"/>
      <c r="AX8" s="1"/>
      <c r="AY8" s="1"/>
      <c r="AZ8" s="1"/>
      <c r="BH8" s="1"/>
      <c r="BI8" s="1"/>
      <c r="BJ8" s="1"/>
      <c r="BP8" s="1"/>
      <c r="BV8" s="1"/>
      <c r="BX8" s="1"/>
      <c r="CA8" s="2"/>
      <c r="CB8" s="2"/>
      <c r="CC8" s="2"/>
      <c r="CD8" s="1"/>
      <c r="CE8" s="2"/>
      <c r="CH8" s="2"/>
    </row>
    <row r="9" spans="1:90" ht="12.75" customHeight="1" x14ac:dyDescent="0.25">
      <c r="G9" s="1"/>
      <c r="H9" s="1"/>
      <c r="P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W9" s="1"/>
      <c r="AX9" s="1"/>
      <c r="AY9" s="1"/>
      <c r="AZ9" s="1"/>
      <c r="BH9" s="1"/>
      <c r="BI9" s="1"/>
      <c r="BJ9" s="1"/>
      <c r="BP9" s="1"/>
      <c r="BV9" s="1"/>
      <c r="BX9" s="1"/>
      <c r="CA9" s="2"/>
      <c r="CB9" s="2"/>
      <c r="CC9" s="2"/>
      <c r="CD9" s="1"/>
    </row>
  </sheetData>
  <hyperlinks>
    <hyperlink ref="IO65449" r:id="rId1" display="/owa_agent/owa/hwskosad.P_FacSelectAtypView?stupidm=3390208&amp;amp;term=200209"/>
    <hyperlink ref="IO185" r:id="rId2" display="/owa_agent/owa/hwskosad.P_FacSelectAtypView?stupidm=3353658&amp;amp;term=200209"/>
  </hyperlinks>
  <pageMargins left="0.75" right="0.75" top="1" bottom="1" header="0.5" footer="0.5"/>
  <pageSetup orientation="portrait" horizontalDpi="4294967293" verticalDpi="300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"/>
  <sheetViews>
    <sheetView workbookViewId="0">
      <selection activeCell="A5" sqref="A5:IV5"/>
    </sheetView>
  </sheetViews>
  <sheetFormatPr defaultRowHeight="13.2" x14ac:dyDescent="0.25"/>
  <cols>
    <col min="3" max="4" width="10" customWidth="1"/>
    <col min="23" max="26" width="9.109375" style="7" customWidth="1"/>
    <col min="34" max="34" width="9.109375" style="7" customWidth="1"/>
    <col min="42" max="43" width="9.109375" style="2" customWidth="1"/>
    <col min="52" max="52" width="9.109375" style="2" customWidth="1"/>
    <col min="58" max="58" width="9.109375" style="2" customWidth="1"/>
    <col min="60" max="60" width="9.109375" style="2" customWidth="1"/>
    <col min="65" max="67" width="9.109375" style="2" customWidth="1"/>
    <col min="69" max="69" width="9.109375" style="2" customWidth="1"/>
  </cols>
  <sheetData>
    <row r="1" spans="1:90" x14ac:dyDescent="0.25">
      <c r="A1" t="s">
        <v>0</v>
      </c>
      <c r="B1" t="s">
        <v>113</v>
      </c>
      <c r="C1" t="s">
        <v>75</v>
      </c>
      <c r="G1" s="1"/>
      <c r="O1" s="1"/>
      <c r="V1" s="6"/>
      <c r="W1" s="6"/>
      <c r="X1" s="6"/>
      <c r="Y1" s="6"/>
      <c r="Z1"/>
      <c r="AG1" s="6"/>
      <c r="AH1"/>
      <c r="AO1" s="2"/>
      <c r="AQ1"/>
      <c r="AV1" s="1"/>
      <c r="AW1" s="1"/>
      <c r="AX1" s="1"/>
      <c r="AY1" s="2"/>
      <c r="AZ1" s="1"/>
      <c r="BA1" s="1"/>
      <c r="BB1" s="1"/>
      <c r="BC1" s="1"/>
      <c r="BD1" s="1"/>
      <c r="BE1" s="2"/>
      <c r="BF1" s="1"/>
      <c r="BG1" s="2"/>
      <c r="BH1" s="1"/>
      <c r="BI1" s="1"/>
      <c r="BJ1" s="1"/>
      <c r="BK1" s="1"/>
      <c r="BL1" s="2"/>
      <c r="BO1" s="1"/>
      <c r="BP1" s="2"/>
      <c r="BQ1" s="1"/>
      <c r="BR1" s="1"/>
      <c r="BS1" s="1"/>
      <c r="BT1" s="1"/>
      <c r="BU1" s="1"/>
      <c r="BV1" s="1"/>
      <c r="BW1" s="1"/>
      <c r="BY1" s="2"/>
      <c r="BZ1" s="2"/>
      <c r="CA1" s="2"/>
      <c r="CB1" s="2"/>
      <c r="CC1" s="1"/>
    </row>
    <row r="2" spans="1:90" x14ac:dyDescent="0.25">
      <c r="A2" t="s">
        <v>2</v>
      </c>
      <c r="B2" t="s">
        <v>76</v>
      </c>
      <c r="G2" s="1"/>
      <c r="O2" s="1"/>
      <c r="V2" s="6"/>
      <c r="W2" s="6"/>
      <c r="X2" s="6"/>
      <c r="Y2" s="6"/>
      <c r="Z2"/>
      <c r="AG2" s="6"/>
      <c r="AH2"/>
      <c r="AO2" s="2"/>
      <c r="AQ2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  <c r="BG2" s="2"/>
      <c r="BH2" s="1"/>
      <c r="BI2" s="1"/>
      <c r="BJ2" s="1"/>
      <c r="BK2" s="1"/>
      <c r="BL2" s="2"/>
      <c r="BO2" s="1"/>
      <c r="BP2" s="2"/>
      <c r="BQ2" s="1"/>
      <c r="BR2" s="1"/>
      <c r="BS2" s="1"/>
      <c r="BT2" s="1"/>
      <c r="BU2" s="1"/>
      <c r="BV2" s="1"/>
      <c r="BW2" s="1"/>
      <c r="BY2" s="2"/>
      <c r="BZ2" s="2"/>
      <c r="CA2" s="2"/>
      <c r="CB2" s="2"/>
      <c r="CC2" s="1"/>
    </row>
    <row r="3" spans="1:90" x14ac:dyDescent="0.25">
      <c r="A3" t="s">
        <v>123</v>
      </c>
      <c r="B3" t="s">
        <v>109</v>
      </c>
      <c r="C3" t="s">
        <v>3</v>
      </c>
      <c r="D3" t="s">
        <v>4</v>
      </c>
      <c r="E3" t="s">
        <v>122</v>
      </c>
      <c r="F3" t="s">
        <v>121</v>
      </c>
      <c r="G3" s="1" t="s">
        <v>5</v>
      </c>
      <c r="H3" s="1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73</v>
      </c>
      <c r="O3" t="s">
        <v>12</v>
      </c>
      <c r="P3" s="1" t="s">
        <v>13</v>
      </c>
      <c r="Q3" t="s">
        <v>125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s="6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s="6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s="2" t="s">
        <v>38</v>
      </c>
      <c r="AQ3" s="2" t="s">
        <v>39</v>
      </c>
      <c r="AR3" t="s">
        <v>40</v>
      </c>
      <c r="AS3" t="s">
        <v>106</v>
      </c>
      <c r="AT3" t="s">
        <v>105</v>
      </c>
      <c r="AU3" t="s">
        <v>129</v>
      </c>
      <c r="AV3" t="s">
        <v>41</v>
      </c>
      <c r="AW3" s="1" t="s">
        <v>42</v>
      </c>
      <c r="AX3" s="1" t="s">
        <v>126</v>
      </c>
      <c r="AY3" s="2" t="s">
        <v>103</v>
      </c>
      <c r="AZ3" s="2" t="s">
        <v>102</v>
      </c>
      <c r="BA3" s="2" t="s">
        <v>101</v>
      </c>
      <c r="BB3" s="2" t="s">
        <v>100</v>
      </c>
      <c r="BC3" s="2" t="s">
        <v>99</v>
      </c>
      <c r="BD3" s="2" t="s">
        <v>98</v>
      </c>
      <c r="BE3" s="2" t="s">
        <v>97</v>
      </c>
      <c r="BF3" s="2" t="s">
        <v>96</v>
      </c>
      <c r="BG3" s="2" t="s">
        <v>95</v>
      </c>
      <c r="BH3" s="2" t="s">
        <v>94</v>
      </c>
      <c r="BI3" s="2" t="s">
        <v>93</v>
      </c>
      <c r="BJ3" s="2" t="s">
        <v>92</v>
      </c>
      <c r="BK3" s="2" t="s">
        <v>91</v>
      </c>
      <c r="BL3" s="2" t="s">
        <v>90</v>
      </c>
      <c r="BM3" s="2" t="s">
        <v>89</v>
      </c>
      <c r="BN3" s="2" t="s">
        <v>88</v>
      </c>
      <c r="BO3" s="2" t="s">
        <v>87</v>
      </c>
      <c r="BP3" s="2" t="s">
        <v>86</v>
      </c>
      <c r="BQ3" s="2" t="s">
        <v>85</v>
      </c>
      <c r="BR3" s="2" t="s">
        <v>84</v>
      </c>
      <c r="BS3" s="2" t="s">
        <v>83</v>
      </c>
      <c r="BT3" s="2" t="s">
        <v>82</v>
      </c>
      <c r="BU3" s="2" t="s">
        <v>81</v>
      </c>
      <c r="BV3" s="2" t="s">
        <v>80</v>
      </c>
      <c r="BW3" s="2" t="s">
        <v>79</v>
      </c>
      <c r="BX3" s="2" t="s">
        <v>78</v>
      </c>
      <c r="BY3" t="s">
        <v>77</v>
      </c>
      <c r="BZ3" s="2" t="s">
        <v>43</v>
      </c>
      <c r="CA3" s="2" t="s">
        <v>130</v>
      </c>
      <c r="CB3" s="2" t="s">
        <v>71</v>
      </c>
      <c r="CC3" s="2" t="s">
        <v>44</v>
      </c>
      <c r="CD3" s="1" t="s">
        <v>45</v>
      </c>
      <c r="CE3" t="s">
        <v>127</v>
      </c>
      <c r="CF3" t="s">
        <v>46</v>
      </c>
      <c r="CG3" t="s">
        <v>47</v>
      </c>
      <c r="CH3" t="s">
        <v>48</v>
      </c>
      <c r="CI3" t="s">
        <v>128</v>
      </c>
      <c r="CJ3" t="s">
        <v>118</v>
      </c>
      <c r="CK3" t="s">
        <v>119</v>
      </c>
      <c r="CL3" t="s">
        <v>120</v>
      </c>
    </row>
    <row r="4" spans="1:90" x14ac:dyDescent="0.25">
      <c r="G4" s="1"/>
      <c r="H4" s="1"/>
      <c r="P4" s="1"/>
      <c r="W4" s="6"/>
      <c r="X4" s="6"/>
      <c r="Y4" s="6"/>
      <c r="Z4" s="6"/>
      <c r="AH4" s="6"/>
      <c r="AW4" s="1"/>
      <c r="AX4" s="1"/>
      <c r="AY4" s="1"/>
      <c r="BA4" s="1"/>
      <c r="BB4" s="1"/>
      <c r="BC4" s="1"/>
      <c r="BD4" s="1"/>
      <c r="BE4" s="1"/>
      <c r="BG4" s="1"/>
      <c r="BI4" s="1"/>
      <c r="BJ4" s="1"/>
      <c r="BK4" s="1"/>
      <c r="BL4" s="1"/>
      <c r="BP4" s="1"/>
      <c r="BR4" s="1"/>
      <c r="BS4" s="1"/>
      <c r="BT4" s="1"/>
      <c r="BU4" s="1"/>
      <c r="BV4" s="1"/>
      <c r="BW4" s="1"/>
      <c r="BX4" s="1"/>
      <c r="BZ4" s="2"/>
      <c r="CA4" s="2"/>
      <c r="CB4" s="2"/>
      <c r="CC4" s="2"/>
      <c r="CD4" s="1"/>
    </row>
    <row r="5" spans="1:90" ht="12.75" customHeight="1" x14ac:dyDescent="0.25">
      <c r="A5" s="9" t="s">
        <v>124</v>
      </c>
      <c r="B5" t="s">
        <v>110</v>
      </c>
      <c r="C5">
        <v>0</v>
      </c>
      <c r="D5" t="s">
        <v>131</v>
      </c>
      <c r="G5" s="1" t="str">
        <f>IF(H5&gt;=90,"A",IF(H5&gt;=80,"B",IF(H5&gt;=70,"C",IF(H5&gt;=60,"D","F"))))</f>
        <v>A</v>
      </c>
      <c r="H5" s="1">
        <f>P5*0.65+AW5*0.25+CD5*0.1</f>
        <v>91.143589743589729</v>
      </c>
      <c r="I5">
        <v>72</v>
      </c>
      <c r="J5">
        <v>98</v>
      </c>
      <c r="K5">
        <v>98</v>
      </c>
      <c r="L5">
        <f>N5/2</f>
        <v>0</v>
      </c>
      <c r="M5">
        <f>L5</f>
        <v>0</v>
      </c>
      <c r="N5">
        <v>0</v>
      </c>
      <c r="O5">
        <f>COUNTIF(I5:K5,"Ex")</f>
        <v>0</v>
      </c>
      <c r="P5" s="1">
        <f>IF(L5+M5=0,SUM(I5:K5)/(3-O5),(SUM(I5:M5)-MIN(I5:M5))/(4-O5))</f>
        <v>89.333333333333329</v>
      </c>
      <c r="R5" s="2">
        <f>IF(CJ5+CK5&gt;0,10,0)</f>
        <v>10</v>
      </c>
      <c r="S5" s="2">
        <v>7.5</v>
      </c>
      <c r="T5" s="8">
        <v>10</v>
      </c>
      <c r="U5" s="2">
        <v>10</v>
      </c>
      <c r="V5" s="2">
        <v>9</v>
      </c>
      <c r="W5" s="2">
        <v>10</v>
      </c>
      <c r="X5" s="2">
        <v>10</v>
      </c>
      <c r="Y5" s="2">
        <v>10</v>
      </c>
      <c r="Z5" s="2">
        <v>10</v>
      </c>
      <c r="AA5" s="2">
        <v>10</v>
      </c>
      <c r="AB5" s="2">
        <v>10</v>
      </c>
      <c r="AC5" s="2">
        <v>9</v>
      </c>
      <c r="AD5" s="2">
        <v>10</v>
      </c>
      <c r="AE5" s="2">
        <v>10</v>
      </c>
      <c r="AF5" s="2">
        <v>9</v>
      </c>
      <c r="AG5" s="2">
        <v>10</v>
      </c>
      <c r="AH5" s="2">
        <v>10</v>
      </c>
      <c r="AI5" s="2">
        <v>10</v>
      </c>
      <c r="AJ5" s="2">
        <v>9</v>
      </c>
      <c r="AK5" s="2">
        <v>9</v>
      </c>
      <c r="AL5" s="2">
        <v>10</v>
      </c>
      <c r="AM5" s="2">
        <v>10</v>
      </c>
      <c r="AN5" s="2">
        <v>10</v>
      </c>
      <c r="AO5" s="2">
        <v>8</v>
      </c>
      <c r="AP5" s="2">
        <v>10</v>
      </c>
      <c r="AR5" s="2"/>
      <c r="AS5">
        <f>MIN(R5:AR5)</f>
        <v>7.5</v>
      </c>
      <c r="AT5">
        <f>0.5*(COUNTIF(R5:AR5,"&lt;10")+COUNTIF(R5:AR5,"&lt;9.5")+COUNTIF(R5:AR5,"&lt;9")+COUNTIF(R5:AR5,"&lt;8.5")+COUNTIF(R5:AR5,"&lt;8")+COUNTIF(R5:AR5,"&lt;7.5")-6*COUNTIF(R5:AR5,"=0"))-IF(AS5=10,0,IF(AS5=9.5,0.5,IF(AS5=9,1,IF(AS5=8.5,1.5,IF(AS5=8,2,IF(AS5=7.5,2.5,IF(AS5=0,0,3)))))))</f>
        <v>7</v>
      </c>
      <c r="AU5">
        <f>MIN(CF5+CG5+CH5,AT5)</f>
        <v>7</v>
      </c>
      <c r="AV5">
        <f>COUNTIF(R5:AR5,"Ex")</f>
        <v>0</v>
      </c>
      <c r="AW5" s="1">
        <f>(SUM(R5:AR5)-AS5+AU5)/(Activities-1-AV5)*10</f>
        <v>92.307692307692292</v>
      </c>
      <c r="AX5" s="1"/>
      <c r="AY5" s="2" t="s">
        <v>104</v>
      </c>
      <c r="AZ5" s="2">
        <v>5</v>
      </c>
      <c r="BA5" s="2">
        <v>5</v>
      </c>
      <c r="BB5" s="2">
        <v>5</v>
      </c>
      <c r="BC5" s="2">
        <v>5</v>
      </c>
      <c r="BD5" s="2">
        <v>5</v>
      </c>
      <c r="BE5" s="2">
        <v>5</v>
      </c>
      <c r="BF5" s="2">
        <v>5</v>
      </c>
      <c r="BG5" s="2">
        <v>5</v>
      </c>
      <c r="BH5" s="2">
        <v>5</v>
      </c>
      <c r="BI5" s="2" t="s">
        <v>104</v>
      </c>
      <c r="BJ5" s="2">
        <v>5</v>
      </c>
      <c r="BK5" s="2">
        <v>5</v>
      </c>
      <c r="BL5" s="2">
        <v>5</v>
      </c>
      <c r="BM5" s="2">
        <v>5</v>
      </c>
      <c r="BN5" s="2">
        <v>5</v>
      </c>
      <c r="BO5" s="2">
        <v>5</v>
      </c>
      <c r="BP5" s="2" t="s">
        <v>104</v>
      </c>
      <c r="BQ5" s="2">
        <v>5</v>
      </c>
      <c r="BR5" s="2">
        <v>5</v>
      </c>
      <c r="BS5" s="2">
        <v>5</v>
      </c>
      <c r="BT5" s="2">
        <v>5</v>
      </c>
      <c r="BU5" s="2">
        <v>5</v>
      </c>
      <c r="BV5" s="2" t="s">
        <v>104</v>
      </c>
      <c r="BW5" s="2">
        <v>5</v>
      </c>
      <c r="BX5" s="2" t="s">
        <v>104</v>
      </c>
      <c r="BY5" s="2" t="s">
        <v>104</v>
      </c>
      <c r="BZ5">
        <f>SUM(AY5:BY5)</f>
        <v>105</v>
      </c>
      <c r="CA5" s="2">
        <f>CF5+CG5+CH5</f>
        <v>12</v>
      </c>
      <c r="CB5" s="2">
        <v>0</v>
      </c>
      <c r="CC5" s="2">
        <v>0</v>
      </c>
      <c r="CD5" s="1">
        <f>MIN((BZ5+CA5+CB5)/(HwkPoints-CC5)*100,100)</f>
        <v>100</v>
      </c>
      <c r="CF5">
        <v>12</v>
      </c>
      <c r="CG5">
        <v>0</v>
      </c>
      <c r="CH5">
        <v>0</v>
      </c>
      <c r="CJ5">
        <v>14</v>
      </c>
      <c r="CK5">
        <v>3</v>
      </c>
    </row>
    <row r="6" spans="1:90" ht="12.75" customHeight="1" x14ac:dyDescent="0.25">
      <c r="G6" s="1"/>
      <c r="H6" s="1"/>
      <c r="P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W6" s="1"/>
      <c r="AX6" s="1"/>
      <c r="AY6" s="1"/>
      <c r="BA6" s="1"/>
      <c r="BB6" s="1"/>
      <c r="BC6" s="1"/>
      <c r="BD6" s="1"/>
      <c r="BE6" s="1"/>
      <c r="BG6" s="1"/>
      <c r="BI6" s="1"/>
      <c r="BJ6" s="1"/>
      <c r="BK6" s="1"/>
      <c r="BL6" s="1"/>
      <c r="BP6" s="1"/>
      <c r="BR6" s="1"/>
      <c r="BS6" s="1"/>
      <c r="BT6" s="1"/>
      <c r="BU6" s="1"/>
      <c r="BV6" s="1"/>
      <c r="BW6" s="1"/>
      <c r="BX6" s="1"/>
      <c r="CA6" s="2"/>
      <c r="CB6" s="2"/>
      <c r="CC6" s="2"/>
      <c r="CD6" s="1"/>
    </row>
    <row r="7" spans="1:90" x14ac:dyDescent="0.25">
      <c r="B7">
        <f>COUNT(H5:H5)</f>
        <v>1</v>
      </c>
      <c r="H7" s="1">
        <f>AVERAGE(H5:H5)</f>
        <v>91.143589743589729</v>
      </c>
      <c r="I7">
        <f>AVERAGE(I5:I5)</f>
        <v>72</v>
      </c>
      <c r="J7">
        <f>AVERAGE(J5:J5)</f>
        <v>98</v>
      </c>
      <c r="K7">
        <f>AVERAGE(K5:K5)</f>
        <v>98</v>
      </c>
      <c r="L7">
        <f>IF(N7&gt;0,SUM(L5:L5)/N7,0)</f>
        <v>0</v>
      </c>
      <c r="N7">
        <f>COUNTIF(N5:N5,"&gt;0")</f>
        <v>0</v>
      </c>
      <c r="P7" s="1"/>
      <c r="AW7" s="1"/>
      <c r="AX7" s="1"/>
      <c r="AY7" s="1"/>
      <c r="BA7" s="1"/>
      <c r="BB7" s="1"/>
      <c r="BC7" s="1"/>
      <c r="BD7" s="1"/>
      <c r="BE7" s="1"/>
      <c r="BG7" s="1"/>
      <c r="BI7" s="1"/>
      <c r="BJ7" s="1"/>
      <c r="BK7" s="1"/>
      <c r="BL7" s="1"/>
      <c r="BP7" s="1"/>
      <c r="BR7" s="1"/>
      <c r="BS7" s="1"/>
      <c r="BT7" s="1"/>
      <c r="BU7" s="1"/>
      <c r="BV7" s="1"/>
      <c r="BW7" s="1"/>
      <c r="BX7" s="1"/>
      <c r="BZ7" s="2"/>
      <c r="CA7" s="2"/>
      <c r="CB7" s="2"/>
      <c r="CC7" s="2"/>
      <c r="CD7" s="1"/>
    </row>
    <row r="8" spans="1:90" x14ac:dyDescent="0.25">
      <c r="C8" s="4"/>
      <c r="G8" s="1"/>
      <c r="H8" s="1"/>
      <c r="P8" s="1"/>
      <c r="AW8" s="1"/>
      <c r="AX8" s="1"/>
      <c r="AY8" s="1"/>
      <c r="BA8" s="1"/>
      <c r="BB8" s="1"/>
      <c r="BC8" s="1"/>
      <c r="BD8" s="1"/>
      <c r="BE8" s="1"/>
      <c r="BG8" s="1"/>
      <c r="BI8" s="1"/>
      <c r="BJ8" s="1"/>
      <c r="BK8" s="1"/>
      <c r="BL8" s="1"/>
      <c r="BP8" s="1"/>
      <c r="BR8" s="1"/>
      <c r="BS8" s="1"/>
      <c r="BT8" s="1"/>
      <c r="BU8" s="1"/>
      <c r="BV8" s="1"/>
      <c r="BW8" s="1"/>
      <c r="BX8" s="1"/>
      <c r="CA8" s="2"/>
      <c r="CB8" s="2"/>
      <c r="CC8" s="2"/>
      <c r="CD8" s="1"/>
      <c r="CE8" s="2"/>
      <c r="CH8" s="2"/>
    </row>
  </sheetData>
  <hyperlinks>
    <hyperlink ref="IO65401" r:id="rId1" display="/owa_agent/owa/hwskosad.P_FacSelectAtypView?stupidm=3390208&amp;amp;term=200209"/>
    <hyperlink ref="IO4" r:id="rId2" display="/owa_agent/owa/hwskosad.P_FacSelectAtypView?stupidm=3390208&amp;amp;term=200209"/>
    <hyperlink ref="IO137" r:id="rId3" display="/owa_agent/owa/hwskosad.P_FacSelectAtypView?stupidm=3353658&amp;amp;term=200209"/>
  </hyperlinks>
  <pageMargins left="0.75" right="0.75" top="1" bottom="1" header="0.5" footer="0.5"/>
  <pageSetup orientation="portrait" horizontalDpi="4294967292" verticalDpi="300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"/>
  <sheetViews>
    <sheetView workbookViewId="0">
      <selection activeCell="A5" sqref="A5:IV5"/>
    </sheetView>
  </sheetViews>
  <sheetFormatPr defaultRowHeight="13.2" x14ac:dyDescent="0.25"/>
  <cols>
    <col min="3" max="4" width="10" customWidth="1"/>
    <col min="24" max="25" width="9.109375" style="7" customWidth="1"/>
    <col min="34" max="34" width="9.109375" style="7" customWidth="1"/>
    <col min="42" max="43" width="9.109375" style="2" customWidth="1"/>
    <col min="53" max="60" width="9.109375" style="2" customWidth="1"/>
    <col min="62" max="67" width="9.109375" style="2" customWidth="1"/>
    <col min="69" max="73" width="9.109375" style="2" customWidth="1"/>
    <col min="75" max="75" width="9.109375" style="2" customWidth="1"/>
  </cols>
  <sheetData>
    <row r="1" spans="1:90" x14ac:dyDescent="0.25">
      <c r="A1" t="s">
        <v>0</v>
      </c>
      <c r="B1" t="s">
        <v>114</v>
      </c>
      <c r="C1" t="s">
        <v>75</v>
      </c>
      <c r="G1" s="1"/>
      <c r="O1" s="1"/>
      <c r="W1" s="6"/>
      <c r="X1" s="6"/>
      <c r="Y1"/>
      <c r="AG1" s="6"/>
      <c r="AH1"/>
      <c r="AO1" s="2"/>
      <c r="AQ1"/>
      <c r="AV1" s="1"/>
      <c r="AW1" s="1"/>
      <c r="AX1" s="1"/>
      <c r="AY1" s="1"/>
      <c r="AZ1" s="2"/>
      <c r="BH1" s="1"/>
      <c r="BI1" s="2"/>
      <c r="BO1" s="1"/>
      <c r="BP1" s="2"/>
      <c r="BU1" s="1"/>
      <c r="BV1" s="2"/>
      <c r="BW1" s="1"/>
      <c r="BY1" s="2"/>
      <c r="BZ1" s="2"/>
      <c r="CA1" s="2"/>
      <c r="CB1" s="2"/>
      <c r="CC1" s="1"/>
    </row>
    <row r="2" spans="1:90" x14ac:dyDescent="0.25">
      <c r="A2" t="s">
        <v>2</v>
      </c>
      <c r="B2" t="s">
        <v>76</v>
      </c>
      <c r="G2" s="1"/>
      <c r="O2" s="1"/>
      <c r="W2" s="6"/>
      <c r="X2" s="6"/>
      <c r="Y2"/>
      <c r="AG2" s="6"/>
      <c r="AH2"/>
      <c r="AO2" s="2"/>
      <c r="AQ2"/>
      <c r="AV2" s="1"/>
      <c r="AW2" s="1"/>
      <c r="AX2" s="1"/>
      <c r="AY2" s="1"/>
      <c r="AZ2" s="2"/>
      <c r="BH2" s="1"/>
      <c r="BI2" s="2"/>
      <c r="BO2" s="1"/>
      <c r="BP2" s="2"/>
      <c r="BU2" s="1"/>
      <c r="BV2" s="2"/>
      <c r="BW2" s="1"/>
      <c r="BY2" s="2"/>
      <c r="BZ2" s="2"/>
      <c r="CA2" s="2"/>
      <c r="CB2" s="2"/>
      <c r="CC2" s="1"/>
    </row>
    <row r="3" spans="1:90" x14ac:dyDescent="0.25">
      <c r="A3" t="s">
        <v>123</v>
      </c>
      <c r="B3" t="s">
        <v>109</v>
      </c>
      <c r="C3" t="s">
        <v>3</v>
      </c>
      <c r="D3" t="s">
        <v>4</v>
      </c>
      <c r="E3" t="s">
        <v>122</v>
      </c>
      <c r="F3" t="s">
        <v>121</v>
      </c>
      <c r="G3" s="1" t="s">
        <v>5</v>
      </c>
      <c r="H3" s="1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73</v>
      </c>
      <c r="O3" t="s">
        <v>12</v>
      </c>
      <c r="P3" s="1" t="s">
        <v>13</v>
      </c>
      <c r="Q3" t="s">
        <v>125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s="6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s="6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s="2" t="s">
        <v>38</v>
      </c>
      <c r="AQ3" s="2" t="s">
        <v>39</v>
      </c>
      <c r="AR3" t="s">
        <v>40</v>
      </c>
      <c r="AS3" t="s">
        <v>106</v>
      </c>
      <c r="AT3" t="s">
        <v>105</v>
      </c>
      <c r="AU3" t="s">
        <v>129</v>
      </c>
      <c r="AV3" t="s">
        <v>41</v>
      </c>
      <c r="AW3" s="1" t="s">
        <v>42</v>
      </c>
      <c r="AX3" s="1" t="s">
        <v>126</v>
      </c>
      <c r="AY3" s="2" t="s">
        <v>103</v>
      </c>
      <c r="AZ3" s="2" t="s">
        <v>102</v>
      </c>
      <c r="BA3" s="2" t="s">
        <v>101</v>
      </c>
      <c r="BB3" s="2" t="s">
        <v>100</v>
      </c>
      <c r="BC3" s="2" t="s">
        <v>99</v>
      </c>
      <c r="BD3" s="2" t="s">
        <v>98</v>
      </c>
      <c r="BE3" s="2" t="s">
        <v>97</v>
      </c>
      <c r="BF3" s="2" t="s">
        <v>96</v>
      </c>
      <c r="BG3" s="2" t="s">
        <v>95</v>
      </c>
      <c r="BH3" s="2" t="s">
        <v>94</v>
      </c>
      <c r="BI3" s="2" t="s">
        <v>93</v>
      </c>
      <c r="BJ3" s="2" t="s">
        <v>92</v>
      </c>
      <c r="BK3" s="2" t="s">
        <v>91</v>
      </c>
      <c r="BL3" s="2" t="s">
        <v>90</v>
      </c>
      <c r="BM3" s="2" t="s">
        <v>89</v>
      </c>
      <c r="BN3" s="2" t="s">
        <v>88</v>
      </c>
      <c r="BO3" s="2" t="s">
        <v>87</v>
      </c>
      <c r="BP3" s="2" t="s">
        <v>86</v>
      </c>
      <c r="BQ3" s="2" t="s">
        <v>85</v>
      </c>
      <c r="BR3" s="2" t="s">
        <v>84</v>
      </c>
      <c r="BS3" s="2" t="s">
        <v>83</v>
      </c>
      <c r="BT3" s="2" t="s">
        <v>82</v>
      </c>
      <c r="BU3" s="2" t="s">
        <v>81</v>
      </c>
      <c r="BV3" s="2" t="s">
        <v>80</v>
      </c>
      <c r="BW3" s="2" t="s">
        <v>79</v>
      </c>
      <c r="BX3" s="2" t="s">
        <v>78</v>
      </c>
      <c r="BY3" t="s">
        <v>77</v>
      </c>
      <c r="BZ3" s="2" t="s">
        <v>43</v>
      </c>
      <c r="CA3" s="2" t="s">
        <v>130</v>
      </c>
      <c r="CB3" s="2" t="s">
        <v>71</v>
      </c>
      <c r="CC3" s="2" t="s">
        <v>44</v>
      </c>
      <c r="CD3" s="1" t="s">
        <v>45</v>
      </c>
      <c r="CE3" t="s">
        <v>127</v>
      </c>
      <c r="CF3" t="s">
        <v>46</v>
      </c>
      <c r="CG3" t="s">
        <v>47</v>
      </c>
      <c r="CH3" t="s">
        <v>48</v>
      </c>
      <c r="CI3" t="s">
        <v>128</v>
      </c>
      <c r="CJ3" t="s">
        <v>118</v>
      </c>
      <c r="CK3" t="s">
        <v>119</v>
      </c>
      <c r="CL3" t="s">
        <v>120</v>
      </c>
    </row>
    <row r="4" spans="1:90" x14ac:dyDescent="0.25">
      <c r="G4" s="1"/>
      <c r="H4" s="1"/>
      <c r="P4" s="1"/>
      <c r="X4" s="6"/>
      <c r="Y4" s="6"/>
      <c r="AH4" s="6"/>
      <c r="AW4" s="1"/>
      <c r="AX4" s="1"/>
      <c r="AY4" s="1"/>
      <c r="AZ4" s="1"/>
      <c r="BI4" s="1"/>
      <c r="BP4" s="1"/>
      <c r="BV4" s="1"/>
      <c r="BX4" s="1"/>
      <c r="BZ4" s="2"/>
      <c r="CA4" s="2"/>
      <c r="CB4" s="2"/>
      <c r="CC4" s="2"/>
      <c r="CD4" s="1"/>
    </row>
    <row r="5" spans="1:90" ht="12.75" customHeight="1" x14ac:dyDescent="0.25">
      <c r="A5" s="9" t="s">
        <v>124</v>
      </c>
      <c r="B5" t="s">
        <v>110</v>
      </c>
      <c r="C5">
        <v>0</v>
      </c>
      <c r="D5" t="s">
        <v>131</v>
      </c>
      <c r="G5" s="1" t="str">
        <f>IF(H5&gt;=90,"A",IF(H5&gt;=80,"B",IF(H5&gt;=70,"C",IF(H5&gt;=60,"D","F"))))</f>
        <v>A</v>
      </c>
      <c r="H5" s="1">
        <f>P5*0.65+AW5*0.25+CD5*0.1</f>
        <v>91.143589743589729</v>
      </c>
      <c r="I5">
        <v>72</v>
      </c>
      <c r="J5">
        <v>98</v>
      </c>
      <c r="K5">
        <v>98</v>
      </c>
      <c r="L5">
        <f>N5/2</f>
        <v>0</v>
      </c>
      <c r="M5">
        <f>L5</f>
        <v>0</v>
      </c>
      <c r="N5">
        <v>0</v>
      </c>
      <c r="O5">
        <f>COUNTIF(I5:K5,"Ex")</f>
        <v>0</v>
      </c>
      <c r="P5" s="1">
        <f>IF(L5+M5=0,SUM(I5:K5)/(3-O5),(SUM(I5:M5)-MIN(I5:M5))/(4-O5))</f>
        <v>89.333333333333329</v>
      </c>
      <c r="R5" s="2">
        <f>IF(CJ5+CK5&gt;0,10,0)</f>
        <v>10</v>
      </c>
      <c r="S5" s="2">
        <v>7.5</v>
      </c>
      <c r="T5" s="8">
        <v>10</v>
      </c>
      <c r="U5" s="2">
        <v>10</v>
      </c>
      <c r="V5" s="2">
        <v>9</v>
      </c>
      <c r="W5" s="2">
        <v>10</v>
      </c>
      <c r="X5" s="2">
        <v>10</v>
      </c>
      <c r="Y5" s="2">
        <v>10</v>
      </c>
      <c r="Z5" s="2">
        <v>10</v>
      </c>
      <c r="AA5" s="2">
        <v>10</v>
      </c>
      <c r="AB5" s="2">
        <v>10</v>
      </c>
      <c r="AC5" s="2">
        <v>9</v>
      </c>
      <c r="AD5" s="2">
        <v>10</v>
      </c>
      <c r="AE5" s="2">
        <v>10</v>
      </c>
      <c r="AF5" s="2">
        <v>9</v>
      </c>
      <c r="AG5" s="2">
        <v>10</v>
      </c>
      <c r="AH5" s="2">
        <v>10</v>
      </c>
      <c r="AI5" s="2">
        <v>10</v>
      </c>
      <c r="AJ5" s="2">
        <v>9</v>
      </c>
      <c r="AK5" s="2">
        <v>9</v>
      </c>
      <c r="AL5" s="2">
        <v>10</v>
      </c>
      <c r="AM5" s="2">
        <v>10</v>
      </c>
      <c r="AN5" s="2">
        <v>10</v>
      </c>
      <c r="AO5" s="2">
        <v>8</v>
      </c>
      <c r="AP5" s="2">
        <v>10</v>
      </c>
      <c r="AR5" s="2"/>
      <c r="AS5">
        <f>MIN(R5:AR5)</f>
        <v>7.5</v>
      </c>
      <c r="AT5">
        <f>0.5*(COUNTIF(R5:AR5,"&lt;10")+COUNTIF(R5:AR5,"&lt;9.5")+COUNTIF(R5:AR5,"&lt;9")+COUNTIF(R5:AR5,"&lt;8.5")+COUNTIF(R5:AR5,"&lt;8")+COUNTIF(R5:AR5,"&lt;7.5")-6*COUNTIF(R5:AR5,"=0"))-IF(AS5=10,0,IF(AS5=9.5,0.5,IF(AS5=9,1,IF(AS5=8.5,1.5,IF(AS5=8,2,IF(AS5=7.5,2.5,IF(AS5=0,0,3)))))))</f>
        <v>7</v>
      </c>
      <c r="AU5">
        <f>MIN(CF5+CG5+CH5,AT5)</f>
        <v>7</v>
      </c>
      <c r="AV5">
        <f>COUNTIF(R5:AR5,"Ex")</f>
        <v>0</v>
      </c>
      <c r="AW5" s="1">
        <f>(SUM(R5:AR5)-AS5+AU5)/(Activities-1-AV5)*10</f>
        <v>92.307692307692292</v>
      </c>
      <c r="AX5" s="1"/>
      <c r="AY5" s="2" t="s">
        <v>104</v>
      </c>
      <c r="AZ5" s="2">
        <v>5</v>
      </c>
      <c r="BA5" s="2">
        <v>5</v>
      </c>
      <c r="BB5" s="2">
        <v>5</v>
      </c>
      <c r="BC5" s="2">
        <v>5</v>
      </c>
      <c r="BD5" s="2">
        <v>5</v>
      </c>
      <c r="BE5" s="2">
        <v>5</v>
      </c>
      <c r="BF5" s="2">
        <v>5</v>
      </c>
      <c r="BG5" s="2">
        <v>5</v>
      </c>
      <c r="BH5" s="2">
        <v>5</v>
      </c>
      <c r="BI5" s="2" t="s">
        <v>104</v>
      </c>
      <c r="BJ5" s="2">
        <v>5</v>
      </c>
      <c r="BK5" s="2">
        <v>5</v>
      </c>
      <c r="BL5" s="2">
        <v>5</v>
      </c>
      <c r="BM5" s="2">
        <v>5</v>
      </c>
      <c r="BN5" s="2">
        <v>5</v>
      </c>
      <c r="BO5" s="2">
        <v>5</v>
      </c>
      <c r="BP5" s="2" t="s">
        <v>104</v>
      </c>
      <c r="BQ5" s="2">
        <v>5</v>
      </c>
      <c r="BR5" s="2">
        <v>5</v>
      </c>
      <c r="BS5" s="2">
        <v>5</v>
      </c>
      <c r="BT5" s="2">
        <v>5</v>
      </c>
      <c r="BU5" s="2">
        <v>5</v>
      </c>
      <c r="BV5" s="2" t="s">
        <v>104</v>
      </c>
      <c r="BW5" s="2">
        <v>5</v>
      </c>
      <c r="BX5" s="2" t="s">
        <v>104</v>
      </c>
      <c r="BY5" s="2" t="s">
        <v>104</v>
      </c>
      <c r="BZ5">
        <f>SUM(AY5:BY5)</f>
        <v>105</v>
      </c>
      <c r="CA5" s="2">
        <f>CF5+CG5+CH5</f>
        <v>12</v>
      </c>
      <c r="CB5" s="2">
        <v>0</v>
      </c>
      <c r="CC5" s="2">
        <v>0</v>
      </c>
      <c r="CD5" s="1">
        <f>MIN((BZ5+CA5+CB5)/(HwkPoints-CC5)*100,100)</f>
        <v>100</v>
      </c>
      <c r="CF5">
        <v>12</v>
      </c>
      <c r="CG5">
        <v>0</v>
      </c>
      <c r="CH5">
        <v>0</v>
      </c>
      <c r="CJ5">
        <v>14</v>
      </c>
      <c r="CK5">
        <v>3</v>
      </c>
    </row>
    <row r="6" spans="1:90" ht="12.75" customHeight="1" x14ac:dyDescent="0.25">
      <c r="G6" s="1"/>
      <c r="H6" s="1"/>
      <c r="P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W6" s="1"/>
      <c r="AX6" s="1"/>
      <c r="AY6" s="1"/>
      <c r="AZ6" s="1"/>
      <c r="BI6" s="1"/>
      <c r="BP6" s="1"/>
      <c r="BV6" s="1"/>
      <c r="BX6" s="1"/>
      <c r="CA6" s="2"/>
      <c r="CB6" s="2"/>
      <c r="CC6" s="2"/>
      <c r="CD6" s="1"/>
    </row>
    <row r="7" spans="1:90" x14ac:dyDescent="0.25">
      <c r="B7">
        <f>COUNT(H5:H5)</f>
        <v>1</v>
      </c>
      <c r="H7" s="1">
        <f>AVERAGE(H5:H5)</f>
        <v>91.143589743589729</v>
      </c>
      <c r="I7">
        <f>AVERAGE(I5:I5)</f>
        <v>72</v>
      </c>
      <c r="J7">
        <f>AVERAGE(J5:J5)</f>
        <v>98</v>
      </c>
      <c r="K7">
        <f>AVERAGE(K5:K5)</f>
        <v>98</v>
      </c>
      <c r="L7">
        <f>IF(N7&gt;0,SUM(L5:L5)/N7,0)</f>
        <v>0</v>
      </c>
      <c r="N7">
        <f>COUNTIF(N5:N5,"&gt;0")</f>
        <v>0</v>
      </c>
      <c r="P7" s="1"/>
      <c r="AW7" s="1"/>
      <c r="AX7" s="1"/>
      <c r="AY7" s="1"/>
      <c r="AZ7" s="1"/>
      <c r="BI7" s="1"/>
      <c r="BP7" s="1"/>
      <c r="BV7" s="1"/>
      <c r="BX7" s="1"/>
      <c r="BZ7" s="2"/>
      <c r="CA7" s="2"/>
      <c r="CB7" s="2"/>
      <c r="CC7" s="2"/>
      <c r="CD7" s="1"/>
    </row>
    <row r="8" spans="1:90" x14ac:dyDescent="0.25">
      <c r="C8" s="4"/>
      <c r="G8" s="1"/>
      <c r="H8" s="1"/>
      <c r="P8" s="1"/>
      <c r="AW8" s="1"/>
      <c r="AX8" s="1"/>
      <c r="AY8" s="1"/>
      <c r="AZ8" s="1"/>
      <c r="BI8" s="1"/>
      <c r="BP8" s="1"/>
      <c r="BV8" s="1"/>
      <c r="BX8" s="1"/>
      <c r="CA8" s="2"/>
      <c r="CB8" s="2"/>
      <c r="CC8" s="2"/>
      <c r="CD8" s="1"/>
      <c r="CE8" s="2"/>
      <c r="CH8" s="2"/>
    </row>
    <row r="9" spans="1:90" ht="12.75" customHeight="1" x14ac:dyDescent="0.25">
      <c r="G9" s="1"/>
      <c r="H9" s="1"/>
      <c r="P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R9" s="2"/>
      <c r="AW9" s="1"/>
      <c r="AX9" s="1"/>
      <c r="AY9" s="2"/>
      <c r="AZ9" s="1"/>
      <c r="BI9" s="2"/>
      <c r="BP9" s="2"/>
      <c r="BV9" s="2"/>
      <c r="BX9" s="2"/>
      <c r="BY9" s="2"/>
      <c r="CA9" s="2"/>
      <c r="CB9" s="2"/>
      <c r="CC9" s="2"/>
      <c r="CD9" s="1"/>
    </row>
  </sheetData>
  <hyperlinks>
    <hyperlink ref="IO65358" r:id="rId1" display="/owa_agent/owa/hwskosad.P_FacSelectAtypView?stupidm=3390208&amp;amp;term=200209"/>
    <hyperlink ref="IO65450" r:id="rId2" display="/owa_agent/owa/hwskosad.P_FacSelectAtypView?stupidm=3390208&amp;amp;term=200209"/>
    <hyperlink ref="IO94" r:id="rId3" display="/owa_agent/owa/hwskosad.P_FacSelectAtypView?stupidm=3353658&amp;amp;term=200209"/>
  </hyperlinks>
  <pageMargins left="0.75" right="0.75" top="1" bottom="1" header="0.5" footer="0.5"/>
  <pageSetup orientation="portrait" horizontalDpi="4294967293" verticalDpi="300" r:id="rId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"/>
  <sheetViews>
    <sheetView workbookViewId="0">
      <selection activeCell="A5" sqref="A5:IV5"/>
    </sheetView>
  </sheetViews>
  <sheetFormatPr defaultRowHeight="13.2" x14ac:dyDescent="0.25"/>
  <cols>
    <col min="3" max="4" width="10" customWidth="1"/>
    <col min="25" max="26" width="9.109375" style="7" customWidth="1"/>
    <col min="34" max="34" width="9.109375" style="7" customWidth="1"/>
    <col min="42" max="43" width="9.109375" style="2" customWidth="1"/>
    <col min="52" max="59" width="9.109375" style="2" customWidth="1"/>
    <col min="62" max="63" width="9.109375" style="2" customWidth="1"/>
    <col min="65" max="66" width="9.109375" style="2" customWidth="1"/>
  </cols>
  <sheetData>
    <row r="1" spans="1:90" x14ac:dyDescent="0.25">
      <c r="A1" t="s">
        <v>0</v>
      </c>
      <c r="B1" t="s">
        <v>115</v>
      </c>
      <c r="C1" t="s">
        <v>75</v>
      </c>
      <c r="G1" s="1"/>
      <c r="O1" s="1"/>
      <c r="X1" s="6"/>
      <c r="Y1" s="6"/>
      <c r="Z1"/>
      <c r="AG1" s="6"/>
      <c r="AH1"/>
      <c r="AO1" s="2"/>
      <c r="AQ1"/>
      <c r="AV1" s="1"/>
      <c r="AW1" s="1"/>
      <c r="AX1" s="1"/>
      <c r="AY1" s="2"/>
      <c r="BG1" s="1"/>
      <c r="BH1" s="1"/>
      <c r="BI1" s="2"/>
      <c r="BK1" s="1"/>
      <c r="BL1" s="2"/>
      <c r="BN1" s="1"/>
      <c r="BO1" s="1"/>
      <c r="BP1" s="1"/>
      <c r="BQ1" s="1"/>
      <c r="BR1" s="1"/>
      <c r="BS1" s="1"/>
      <c r="BT1" s="1"/>
      <c r="BU1" s="1"/>
      <c r="BV1" s="1"/>
      <c r="BW1" s="1"/>
      <c r="BY1" s="2"/>
      <c r="BZ1" s="2"/>
      <c r="CA1" s="2"/>
      <c r="CB1" s="2"/>
      <c r="CC1" s="1"/>
    </row>
    <row r="2" spans="1:90" x14ac:dyDescent="0.25">
      <c r="A2" t="s">
        <v>2</v>
      </c>
      <c r="B2" t="s">
        <v>76</v>
      </c>
      <c r="G2" s="1"/>
      <c r="O2" s="1"/>
      <c r="X2" s="6"/>
      <c r="Y2" s="6"/>
      <c r="Z2"/>
      <c r="AG2" s="6"/>
      <c r="AH2"/>
      <c r="AO2" s="2"/>
      <c r="AQ2"/>
      <c r="AV2" s="1"/>
      <c r="AW2" s="1"/>
      <c r="AX2" s="1"/>
      <c r="AY2" s="2"/>
      <c r="BG2" s="1"/>
      <c r="BH2" s="1"/>
      <c r="BI2" s="2"/>
      <c r="BK2" s="1"/>
      <c r="BL2" s="2"/>
      <c r="BN2" s="1"/>
      <c r="BO2" s="1"/>
      <c r="BP2" s="1"/>
      <c r="BQ2" s="1"/>
      <c r="BR2" s="1"/>
      <c r="BS2" s="1"/>
      <c r="BT2" s="1"/>
      <c r="BU2" s="1"/>
      <c r="BV2" s="1"/>
      <c r="BW2" s="1"/>
      <c r="BY2" s="2"/>
      <c r="BZ2" s="2"/>
      <c r="CA2" s="2"/>
      <c r="CB2" s="2"/>
      <c r="CC2" s="1"/>
    </row>
    <row r="3" spans="1:90" x14ac:dyDescent="0.25">
      <c r="A3" t="s">
        <v>123</v>
      </c>
      <c r="B3" t="s">
        <v>109</v>
      </c>
      <c r="C3" t="s">
        <v>3</v>
      </c>
      <c r="D3" t="s">
        <v>4</v>
      </c>
      <c r="E3" t="s">
        <v>122</v>
      </c>
      <c r="F3" t="s">
        <v>121</v>
      </c>
      <c r="G3" s="1" t="s">
        <v>5</v>
      </c>
      <c r="H3" s="1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73</v>
      </c>
      <c r="O3" t="s">
        <v>12</v>
      </c>
      <c r="P3" s="1" t="s">
        <v>13</v>
      </c>
      <c r="Q3" t="s">
        <v>125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s="6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s="6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s="2" t="s">
        <v>38</v>
      </c>
      <c r="AQ3" s="2" t="s">
        <v>39</v>
      </c>
      <c r="AR3" t="s">
        <v>40</v>
      </c>
      <c r="AS3" t="s">
        <v>106</v>
      </c>
      <c r="AT3" t="s">
        <v>105</v>
      </c>
      <c r="AU3" t="s">
        <v>129</v>
      </c>
      <c r="AV3" t="s">
        <v>41</v>
      </c>
      <c r="AW3" s="1" t="s">
        <v>42</v>
      </c>
      <c r="AX3" s="1" t="s">
        <v>126</v>
      </c>
      <c r="AY3" s="2" t="s">
        <v>103</v>
      </c>
      <c r="AZ3" s="2" t="s">
        <v>102</v>
      </c>
      <c r="BA3" s="2" t="s">
        <v>101</v>
      </c>
      <c r="BB3" s="2" t="s">
        <v>100</v>
      </c>
      <c r="BC3" s="2" t="s">
        <v>99</v>
      </c>
      <c r="BD3" s="2" t="s">
        <v>98</v>
      </c>
      <c r="BE3" s="2" t="s">
        <v>97</v>
      </c>
      <c r="BF3" s="2" t="s">
        <v>96</v>
      </c>
      <c r="BG3" s="2" t="s">
        <v>95</v>
      </c>
      <c r="BH3" s="2" t="s">
        <v>94</v>
      </c>
      <c r="BI3" s="2" t="s">
        <v>93</v>
      </c>
      <c r="BJ3" s="2" t="s">
        <v>92</v>
      </c>
      <c r="BK3" s="2" t="s">
        <v>91</v>
      </c>
      <c r="BL3" s="2" t="s">
        <v>90</v>
      </c>
      <c r="BM3" s="2" t="s">
        <v>89</v>
      </c>
      <c r="BN3" s="2" t="s">
        <v>88</v>
      </c>
      <c r="BO3" s="2" t="s">
        <v>87</v>
      </c>
      <c r="BP3" s="2" t="s">
        <v>86</v>
      </c>
      <c r="BQ3" s="2" t="s">
        <v>85</v>
      </c>
      <c r="BR3" s="2" t="s">
        <v>84</v>
      </c>
      <c r="BS3" s="2" t="s">
        <v>83</v>
      </c>
      <c r="BT3" s="2" t="s">
        <v>82</v>
      </c>
      <c r="BU3" s="2" t="s">
        <v>81</v>
      </c>
      <c r="BV3" s="2" t="s">
        <v>80</v>
      </c>
      <c r="BW3" s="2" t="s">
        <v>79</v>
      </c>
      <c r="BX3" s="2" t="s">
        <v>78</v>
      </c>
      <c r="BY3" t="s">
        <v>77</v>
      </c>
      <c r="BZ3" s="2" t="s">
        <v>43</v>
      </c>
      <c r="CA3" s="2" t="s">
        <v>130</v>
      </c>
      <c r="CB3" s="2" t="s">
        <v>71</v>
      </c>
      <c r="CC3" s="2" t="s">
        <v>44</v>
      </c>
      <c r="CD3" s="1" t="s">
        <v>45</v>
      </c>
      <c r="CE3" t="s">
        <v>127</v>
      </c>
      <c r="CF3" t="s">
        <v>46</v>
      </c>
      <c r="CG3" t="s">
        <v>47</v>
      </c>
      <c r="CH3" t="s">
        <v>48</v>
      </c>
      <c r="CI3" t="s">
        <v>128</v>
      </c>
      <c r="CJ3" t="s">
        <v>118</v>
      </c>
      <c r="CK3" t="s">
        <v>119</v>
      </c>
      <c r="CL3" t="s">
        <v>120</v>
      </c>
    </row>
    <row r="4" spans="1:90" x14ac:dyDescent="0.25">
      <c r="G4" s="1"/>
      <c r="H4" s="1"/>
      <c r="P4" s="1"/>
      <c r="Y4" s="6"/>
      <c r="Z4" s="6"/>
      <c r="AH4" s="6"/>
      <c r="AW4" s="1"/>
      <c r="AX4" s="1"/>
      <c r="AY4" s="1"/>
      <c r="BH4" s="1"/>
      <c r="BI4" s="1"/>
      <c r="BL4" s="1"/>
      <c r="BO4" s="1"/>
      <c r="BP4" s="1"/>
      <c r="BQ4" s="1"/>
      <c r="BR4" s="1"/>
      <c r="BS4" s="1"/>
      <c r="BT4" s="1"/>
      <c r="BU4" s="1"/>
      <c r="BV4" s="1"/>
      <c r="BW4" s="1"/>
      <c r="BX4" s="1"/>
      <c r="BZ4" s="2"/>
      <c r="CA4" s="2"/>
      <c r="CB4" s="2"/>
      <c r="CC4" s="2"/>
      <c r="CD4" s="1"/>
    </row>
    <row r="5" spans="1:90" ht="12.75" customHeight="1" x14ac:dyDescent="0.25">
      <c r="A5" s="9" t="s">
        <v>124</v>
      </c>
      <c r="B5" t="s">
        <v>110</v>
      </c>
      <c r="C5">
        <v>0</v>
      </c>
      <c r="D5" t="s">
        <v>131</v>
      </c>
      <c r="G5" s="1" t="str">
        <f>IF(H5&gt;=90,"A",IF(H5&gt;=80,"B",IF(H5&gt;=70,"C",IF(H5&gt;=60,"D","F"))))</f>
        <v>A</v>
      </c>
      <c r="H5" s="1">
        <f>P5*0.65+AW5*0.25+CD5*0.1</f>
        <v>91.143589743589729</v>
      </c>
      <c r="I5">
        <v>72</v>
      </c>
      <c r="J5">
        <v>98</v>
      </c>
      <c r="K5">
        <v>98</v>
      </c>
      <c r="L5">
        <f>N5/2</f>
        <v>0</v>
      </c>
      <c r="M5">
        <f>L5</f>
        <v>0</v>
      </c>
      <c r="N5">
        <v>0</v>
      </c>
      <c r="O5">
        <f>COUNTIF(I5:K5,"Ex")</f>
        <v>0</v>
      </c>
      <c r="P5" s="1">
        <f>IF(L5+M5=0,SUM(I5:K5)/(3-O5),(SUM(I5:M5)-MIN(I5:M5))/(4-O5))</f>
        <v>89.333333333333329</v>
      </c>
      <c r="R5" s="2">
        <f>IF(CJ5+CK5&gt;0,10,0)</f>
        <v>10</v>
      </c>
      <c r="S5" s="2">
        <v>7.5</v>
      </c>
      <c r="T5" s="8">
        <v>10</v>
      </c>
      <c r="U5" s="2">
        <v>10</v>
      </c>
      <c r="V5" s="2">
        <v>9</v>
      </c>
      <c r="W5" s="2">
        <v>10</v>
      </c>
      <c r="X5" s="2">
        <v>10</v>
      </c>
      <c r="Y5" s="2">
        <v>10</v>
      </c>
      <c r="Z5" s="2">
        <v>10</v>
      </c>
      <c r="AA5" s="2">
        <v>10</v>
      </c>
      <c r="AB5" s="2">
        <v>10</v>
      </c>
      <c r="AC5" s="2">
        <v>9</v>
      </c>
      <c r="AD5" s="2">
        <v>10</v>
      </c>
      <c r="AE5" s="2">
        <v>10</v>
      </c>
      <c r="AF5" s="2">
        <v>9</v>
      </c>
      <c r="AG5" s="2">
        <v>10</v>
      </c>
      <c r="AH5" s="2">
        <v>10</v>
      </c>
      <c r="AI5" s="2">
        <v>10</v>
      </c>
      <c r="AJ5" s="2">
        <v>9</v>
      </c>
      <c r="AK5" s="2">
        <v>9</v>
      </c>
      <c r="AL5" s="2">
        <v>10</v>
      </c>
      <c r="AM5" s="2">
        <v>10</v>
      </c>
      <c r="AN5" s="2">
        <v>10</v>
      </c>
      <c r="AO5" s="2">
        <v>8</v>
      </c>
      <c r="AP5" s="2">
        <v>10</v>
      </c>
      <c r="AR5" s="2"/>
      <c r="AS5">
        <f>MIN(R5:AR5)</f>
        <v>7.5</v>
      </c>
      <c r="AT5">
        <f>0.5*(COUNTIF(R5:AR5,"&lt;10")+COUNTIF(R5:AR5,"&lt;9.5")+COUNTIF(R5:AR5,"&lt;9")+COUNTIF(R5:AR5,"&lt;8.5")+COUNTIF(R5:AR5,"&lt;8")+COUNTIF(R5:AR5,"&lt;7.5")-6*COUNTIF(R5:AR5,"=0"))-IF(AS5=10,0,IF(AS5=9.5,0.5,IF(AS5=9,1,IF(AS5=8.5,1.5,IF(AS5=8,2,IF(AS5=7.5,2.5,IF(AS5=0,0,3)))))))</f>
        <v>7</v>
      </c>
      <c r="AU5">
        <f>MIN(CF5+CG5+CH5,AT5)</f>
        <v>7</v>
      </c>
      <c r="AV5">
        <f>COUNTIF(R5:AR5,"Ex")</f>
        <v>0</v>
      </c>
      <c r="AW5" s="1">
        <f>(SUM(R5:AR5)-AS5+AU5)/(Activities-1-AV5)*10</f>
        <v>92.307692307692292</v>
      </c>
      <c r="AX5" s="1"/>
      <c r="AY5" s="2" t="s">
        <v>104</v>
      </c>
      <c r="AZ5" s="2">
        <v>5</v>
      </c>
      <c r="BA5" s="2">
        <v>5</v>
      </c>
      <c r="BB5" s="2">
        <v>5</v>
      </c>
      <c r="BC5" s="2">
        <v>5</v>
      </c>
      <c r="BD5" s="2">
        <v>5</v>
      </c>
      <c r="BE5" s="2">
        <v>5</v>
      </c>
      <c r="BF5" s="2">
        <v>5</v>
      </c>
      <c r="BG5" s="2">
        <v>5</v>
      </c>
      <c r="BH5" s="2">
        <v>5</v>
      </c>
      <c r="BI5" s="2" t="s">
        <v>104</v>
      </c>
      <c r="BJ5" s="2">
        <v>5</v>
      </c>
      <c r="BK5" s="2">
        <v>5</v>
      </c>
      <c r="BL5" s="2">
        <v>5</v>
      </c>
      <c r="BM5" s="2">
        <v>5</v>
      </c>
      <c r="BN5" s="2">
        <v>5</v>
      </c>
      <c r="BO5" s="2">
        <v>5</v>
      </c>
      <c r="BP5" s="2" t="s">
        <v>104</v>
      </c>
      <c r="BQ5" s="2">
        <v>5</v>
      </c>
      <c r="BR5" s="2">
        <v>5</v>
      </c>
      <c r="BS5" s="2">
        <v>5</v>
      </c>
      <c r="BT5" s="2">
        <v>5</v>
      </c>
      <c r="BU5" s="2">
        <v>5</v>
      </c>
      <c r="BV5" s="2" t="s">
        <v>104</v>
      </c>
      <c r="BW5" s="2">
        <v>5</v>
      </c>
      <c r="BX5" s="2" t="s">
        <v>104</v>
      </c>
      <c r="BY5" s="2" t="s">
        <v>104</v>
      </c>
      <c r="BZ5">
        <f>SUM(AY5:BY5)</f>
        <v>105</v>
      </c>
      <c r="CA5" s="2">
        <f>CF5+CG5+CH5</f>
        <v>12</v>
      </c>
      <c r="CB5" s="2">
        <v>0</v>
      </c>
      <c r="CC5" s="2">
        <v>0</v>
      </c>
      <c r="CD5" s="1">
        <f>MIN((BZ5+CA5+CB5)/(HwkPoints-CC5)*100,100)</f>
        <v>100</v>
      </c>
      <c r="CF5">
        <v>12</v>
      </c>
      <c r="CG5">
        <v>0</v>
      </c>
      <c r="CH5">
        <v>0</v>
      </c>
      <c r="CJ5">
        <v>14</v>
      </c>
      <c r="CK5">
        <v>3</v>
      </c>
    </row>
    <row r="6" spans="1:90" ht="12.75" customHeight="1" x14ac:dyDescent="0.25">
      <c r="G6" s="1"/>
      <c r="H6" s="1"/>
      <c r="P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W6" s="1"/>
      <c r="AX6" s="1"/>
      <c r="AY6" s="1"/>
      <c r="BH6" s="1"/>
      <c r="BI6" s="1"/>
      <c r="BL6" s="1"/>
      <c r="BO6" s="1"/>
      <c r="BP6" s="1"/>
      <c r="BQ6" s="1"/>
      <c r="BR6" s="1"/>
      <c r="BS6" s="1"/>
      <c r="BT6" s="1"/>
      <c r="BU6" s="1"/>
      <c r="BV6" s="1"/>
      <c r="BW6" s="1"/>
      <c r="BX6" s="1"/>
      <c r="CA6" s="2"/>
      <c r="CB6" s="2"/>
      <c r="CC6" s="2"/>
      <c r="CD6" s="1"/>
    </row>
    <row r="7" spans="1:90" x14ac:dyDescent="0.25">
      <c r="B7">
        <f>COUNT(H5:H5)</f>
        <v>1</v>
      </c>
      <c r="H7" s="1">
        <f>AVERAGE(H5:H5)</f>
        <v>91.143589743589729</v>
      </c>
      <c r="I7">
        <f>AVERAGE(I5:I5)</f>
        <v>72</v>
      </c>
      <c r="J7">
        <f>AVERAGE(J5:J5)</f>
        <v>98</v>
      </c>
      <c r="K7">
        <f>AVERAGE(K5:K5)</f>
        <v>98</v>
      </c>
      <c r="L7">
        <f>IF(N7&gt;0,SUM(L5:L5)/N7,0)</f>
        <v>0</v>
      </c>
      <c r="N7">
        <f>COUNTIF(N5:N5,"&gt;0")</f>
        <v>0</v>
      </c>
      <c r="P7" s="1"/>
      <c r="AW7" s="1"/>
      <c r="AX7" s="1"/>
      <c r="AY7" s="1"/>
      <c r="BH7" s="1"/>
      <c r="BI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Z7" s="2"/>
      <c r="CA7" s="2"/>
      <c r="CB7" s="2"/>
      <c r="CC7" s="2"/>
      <c r="CD7" s="1"/>
    </row>
    <row r="8" spans="1:90" x14ac:dyDescent="0.25">
      <c r="C8" s="4"/>
      <c r="G8" s="1"/>
      <c r="H8" s="1"/>
      <c r="P8" s="1"/>
      <c r="AW8" s="1"/>
      <c r="AX8" s="1"/>
      <c r="AY8" s="1"/>
      <c r="BH8" s="1"/>
      <c r="BI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CA8" s="2"/>
      <c r="CB8" s="2"/>
      <c r="CC8" s="2"/>
      <c r="CD8" s="1"/>
      <c r="CE8" s="2"/>
      <c r="CH8" s="2"/>
    </row>
  </sheetData>
  <hyperlinks>
    <hyperlink ref="IO65308" r:id="rId1" display="/owa_agent/owa/hwskosad.P_FacSelectAtypView?stupidm=3390208&amp;amp;term=200209"/>
    <hyperlink ref="IO65400" r:id="rId2" display="/owa_agent/owa/hwskosad.P_FacSelectAtypView?stupidm=3390208&amp;amp;term=200209"/>
    <hyperlink ref="IO44" r:id="rId3" display="/owa_agent/owa/hwskosad.P_FacSelectAtypView?stupidm=3353658&amp;amp;term=200209"/>
  </hyperlinks>
  <pageMargins left="0.75" right="0.75" top="1" bottom="1" header="0.5" footer="0.5"/>
  <pageSetup orientation="portrait" horizontalDpi="4294967293" verticalDpi="0" r:id="rId4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"/>
  <sheetViews>
    <sheetView workbookViewId="0">
      <selection activeCell="A5" sqref="A5:IV5"/>
    </sheetView>
  </sheetViews>
  <sheetFormatPr defaultRowHeight="13.2" x14ac:dyDescent="0.25"/>
  <cols>
    <col min="3" max="4" width="10" customWidth="1"/>
    <col min="25" max="25" width="9.109375" style="7" customWidth="1"/>
    <col min="34" max="34" width="9.109375" style="7" customWidth="1"/>
    <col min="42" max="43" width="9.109375" style="2" customWidth="1"/>
    <col min="52" max="67" width="9.109375" style="2" customWidth="1"/>
    <col min="69" max="73" width="9.109375" style="2" customWidth="1"/>
    <col min="75" max="75" width="9.109375" style="2" customWidth="1"/>
  </cols>
  <sheetData>
    <row r="1" spans="1:90" x14ac:dyDescent="0.25">
      <c r="A1" t="s">
        <v>0</v>
      </c>
      <c r="B1" t="s">
        <v>116</v>
      </c>
      <c r="C1" t="s">
        <v>75</v>
      </c>
      <c r="G1" s="1"/>
      <c r="O1" s="1"/>
      <c r="X1" s="6"/>
      <c r="Y1"/>
      <c r="AG1" s="6"/>
      <c r="AH1"/>
      <c r="AO1" s="2"/>
      <c r="AQ1"/>
      <c r="AV1" s="1"/>
      <c r="AW1" s="1"/>
      <c r="AX1" s="1"/>
      <c r="AY1" s="2"/>
      <c r="BO1" s="1"/>
      <c r="BP1" s="2"/>
      <c r="BU1" s="1"/>
      <c r="BV1" s="2"/>
      <c r="BW1" s="1"/>
      <c r="BY1" s="2"/>
      <c r="BZ1" s="2"/>
      <c r="CA1" s="2"/>
      <c r="CB1" s="2"/>
      <c r="CC1" s="1"/>
    </row>
    <row r="2" spans="1:90" x14ac:dyDescent="0.25">
      <c r="A2" t="s">
        <v>2</v>
      </c>
      <c r="B2" t="s">
        <v>76</v>
      </c>
      <c r="G2" s="1"/>
      <c r="O2" s="1"/>
      <c r="X2" s="6"/>
      <c r="Y2"/>
      <c r="AG2" s="6"/>
      <c r="AH2"/>
      <c r="AO2" s="2"/>
      <c r="AQ2"/>
      <c r="AV2" s="1"/>
      <c r="AW2" s="1"/>
      <c r="AX2" s="1"/>
      <c r="AY2" s="2"/>
      <c r="BO2" s="1"/>
      <c r="BP2" s="2"/>
      <c r="BU2" s="1"/>
      <c r="BV2" s="2"/>
      <c r="BW2" s="1"/>
      <c r="BY2" s="2"/>
      <c r="BZ2" s="2"/>
      <c r="CA2" s="2"/>
      <c r="CB2" s="2"/>
      <c r="CC2" s="1"/>
    </row>
    <row r="3" spans="1:90" x14ac:dyDescent="0.25">
      <c r="A3" t="s">
        <v>123</v>
      </c>
      <c r="B3" t="s">
        <v>109</v>
      </c>
      <c r="C3" t="s">
        <v>3</v>
      </c>
      <c r="D3" t="s">
        <v>4</v>
      </c>
      <c r="E3" t="s">
        <v>122</v>
      </c>
      <c r="F3" t="s">
        <v>121</v>
      </c>
      <c r="G3" s="1" t="s">
        <v>5</v>
      </c>
      <c r="H3" s="1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73</v>
      </c>
      <c r="O3" t="s">
        <v>12</v>
      </c>
      <c r="P3" s="1" t="s">
        <v>13</v>
      </c>
      <c r="Q3" t="s">
        <v>125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s="6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s="6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s="2" t="s">
        <v>38</v>
      </c>
      <c r="AQ3" s="2" t="s">
        <v>39</v>
      </c>
      <c r="AR3" t="s">
        <v>40</v>
      </c>
      <c r="AS3" t="s">
        <v>106</v>
      </c>
      <c r="AT3" t="s">
        <v>105</v>
      </c>
      <c r="AU3" t="s">
        <v>129</v>
      </c>
      <c r="AV3" t="s">
        <v>41</v>
      </c>
      <c r="AW3" s="1" t="s">
        <v>42</v>
      </c>
      <c r="AX3" s="1" t="s">
        <v>126</v>
      </c>
      <c r="AY3" s="2" t="s">
        <v>103</v>
      </c>
      <c r="AZ3" s="2" t="s">
        <v>102</v>
      </c>
      <c r="BA3" s="2" t="s">
        <v>101</v>
      </c>
      <c r="BB3" s="2" t="s">
        <v>100</v>
      </c>
      <c r="BC3" s="2" t="s">
        <v>99</v>
      </c>
      <c r="BD3" s="2" t="s">
        <v>98</v>
      </c>
      <c r="BE3" s="2" t="s">
        <v>97</v>
      </c>
      <c r="BF3" s="2" t="s">
        <v>96</v>
      </c>
      <c r="BG3" s="2" t="s">
        <v>95</v>
      </c>
      <c r="BH3" s="2" t="s">
        <v>94</v>
      </c>
      <c r="BI3" s="2" t="s">
        <v>93</v>
      </c>
      <c r="BJ3" s="2" t="s">
        <v>92</v>
      </c>
      <c r="BK3" s="2" t="s">
        <v>91</v>
      </c>
      <c r="BL3" s="2" t="s">
        <v>90</v>
      </c>
      <c r="BM3" s="2" t="s">
        <v>89</v>
      </c>
      <c r="BN3" s="2" t="s">
        <v>88</v>
      </c>
      <c r="BO3" s="2" t="s">
        <v>87</v>
      </c>
      <c r="BP3" s="2" t="s">
        <v>86</v>
      </c>
      <c r="BQ3" s="2" t="s">
        <v>85</v>
      </c>
      <c r="BR3" s="2" t="s">
        <v>84</v>
      </c>
      <c r="BS3" s="2" t="s">
        <v>83</v>
      </c>
      <c r="BT3" s="2" t="s">
        <v>82</v>
      </c>
      <c r="BU3" s="2" t="s">
        <v>81</v>
      </c>
      <c r="BV3" s="2" t="s">
        <v>80</v>
      </c>
      <c r="BW3" s="2" t="s">
        <v>79</v>
      </c>
      <c r="BX3" s="2" t="s">
        <v>78</v>
      </c>
      <c r="BY3" t="s">
        <v>77</v>
      </c>
      <c r="BZ3" s="2" t="s">
        <v>43</v>
      </c>
      <c r="CA3" s="2" t="s">
        <v>130</v>
      </c>
      <c r="CB3" s="2" t="s">
        <v>71</v>
      </c>
      <c r="CC3" s="2" t="s">
        <v>44</v>
      </c>
      <c r="CD3" s="1" t="s">
        <v>45</v>
      </c>
      <c r="CE3" t="s">
        <v>127</v>
      </c>
      <c r="CF3" t="s">
        <v>46</v>
      </c>
      <c r="CG3" t="s">
        <v>47</v>
      </c>
      <c r="CH3" t="s">
        <v>48</v>
      </c>
      <c r="CI3" t="s">
        <v>128</v>
      </c>
      <c r="CJ3" t="s">
        <v>118</v>
      </c>
      <c r="CK3" t="s">
        <v>119</v>
      </c>
      <c r="CL3" t="s">
        <v>120</v>
      </c>
    </row>
    <row r="4" spans="1:90" x14ac:dyDescent="0.25">
      <c r="G4" s="1"/>
      <c r="H4" s="1"/>
      <c r="P4" s="1"/>
      <c r="Y4" s="6"/>
      <c r="AH4" s="6"/>
      <c r="AW4" s="1"/>
      <c r="AX4" s="1"/>
      <c r="AY4" s="1"/>
      <c r="BP4" s="1"/>
      <c r="BV4" s="1"/>
      <c r="BX4" s="1"/>
      <c r="BZ4" s="2"/>
      <c r="CA4" s="2"/>
      <c r="CB4" s="2"/>
      <c r="CC4" s="2"/>
      <c r="CD4" s="1"/>
    </row>
    <row r="5" spans="1:90" ht="12.75" customHeight="1" x14ac:dyDescent="0.25">
      <c r="A5" s="9" t="s">
        <v>124</v>
      </c>
      <c r="B5" t="s">
        <v>110</v>
      </c>
      <c r="C5">
        <v>0</v>
      </c>
      <c r="D5" t="s">
        <v>131</v>
      </c>
      <c r="G5" s="1" t="str">
        <f>IF(H5&gt;=90,"A",IF(H5&gt;=80,"B",IF(H5&gt;=70,"C",IF(H5&gt;=60,"D","F"))))</f>
        <v>A</v>
      </c>
      <c r="H5" s="1">
        <f>P5*0.65+AW5*0.25+CD5*0.1</f>
        <v>91.143589743589729</v>
      </c>
      <c r="I5">
        <v>72</v>
      </c>
      <c r="J5">
        <v>98</v>
      </c>
      <c r="K5">
        <v>98</v>
      </c>
      <c r="L5">
        <f>N5/2</f>
        <v>0</v>
      </c>
      <c r="M5">
        <f>L5</f>
        <v>0</v>
      </c>
      <c r="N5">
        <v>0</v>
      </c>
      <c r="O5">
        <f>COUNTIF(I5:K5,"Ex")</f>
        <v>0</v>
      </c>
      <c r="P5" s="1">
        <f>IF(L5+M5=0,SUM(I5:K5)/(3-O5),(SUM(I5:M5)-MIN(I5:M5))/(4-O5))</f>
        <v>89.333333333333329</v>
      </c>
      <c r="R5" s="2">
        <f>IF(CJ5+CK5&gt;0,10,0)</f>
        <v>10</v>
      </c>
      <c r="S5" s="2">
        <v>7.5</v>
      </c>
      <c r="T5" s="8">
        <v>10</v>
      </c>
      <c r="U5" s="2">
        <v>10</v>
      </c>
      <c r="V5" s="2">
        <v>9</v>
      </c>
      <c r="W5" s="2">
        <v>10</v>
      </c>
      <c r="X5" s="2">
        <v>10</v>
      </c>
      <c r="Y5" s="2">
        <v>10</v>
      </c>
      <c r="Z5" s="2">
        <v>10</v>
      </c>
      <c r="AA5" s="2">
        <v>10</v>
      </c>
      <c r="AB5" s="2">
        <v>10</v>
      </c>
      <c r="AC5" s="2">
        <v>9</v>
      </c>
      <c r="AD5" s="2">
        <v>10</v>
      </c>
      <c r="AE5" s="2">
        <v>10</v>
      </c>
      <c r="AF5" s="2">
        <v>9</v>
      </c>
      <c r="AG5" s="2">
        <v>10</v>
      </c>
      <c r="AH5" s="2">
        <v>10</v>
      </c>
      <c r="AI5" s="2">
        <v>10</v>
      </c>
      <c r="AJ5" s="2">
        <v>9</v>
      </c>
      <c r="AK5" s="2">
        <v>9</v>
      </c>
      <c r="AL5" s="2">
        <v>10</v>
      </c>
      <c r="AM5" s="2">
        <v>10</v>
      </c>
      <c r="AN5" s="2">
        <v>10</v>
      </c>
      <c r="AO5" s="2">
        <v>8</v>
      </c>
      <c r="AP5" s="2">
        <v>10</v>
      </c>
      <c r="AR5" s="2"/>
      <c r="AS5">
        <f>MIN(R5:AR5)</f>
        <v>7.5</v>
      </c>
      <c r="AT5">
        <f>0.5*(COUNTIF(R5:AR5,"&lt;10")+COUNTIF(R5:AR5,"&lt;9.5")+COUNTIF(R5:AR5,"&lt;9")+COUNTIF(R5:AR5,"&lt;8.5")+COUNTIF(R5:AR5,"&lt;8")+COUNTIF(R5:AR5,"&lt;7.5")-6*COUNTIF(R5:AR5,"=0"))-IF(AS5=10,0,IF(AS5=9.5,0.5,IF(AS5=9,1,IF(AS5=8.5,1.5,IF(AS5=8,2,IF(AS5=7.5,2.5,IF(AS5=0,0,3)))))))</f>
        <v>7</v>
      </c>
      <c r="AU5">
        <f>MIN(CF5+CG5+CH5,AT5)</f>
        <v>7</v>
      </c>
      <c r="AV5">
        <f>COUNTIF(R5:AR5,"Ex")</f>
        <v>0</v>
      </c>
      <c r="AW5" s="1">
        <f>(SUM(R5:AR5)-AS5+AU5)/(Activities-1-AV5)*10</f>
        <v>92.307692307692292</v>
      </c>
      <c r="AX5" s="1"/>
      <c r="AY5" s="2" t="s">
        <v>104</v>
      </c>
      <c r="AZ5" s="2">
        <v>5</v>
      </c>
      <c r="BA5" s="2">
        <v>5</v>
      </c>
      <c r="BB5" s="2">
        <v>5</v>
      </c>
      <c r="BC5" s="2">
        <v>5</v>
      </c>
      <c r="BD5" s="2">
        <v>5</v>
      </c>
      <c r="BE5" s="2">
        <v>5</v>
      </c>
      <c r="BF5" s="2">
        <v>5</v>
      </c>
      <c r="BG5" s="2">
        <v>5</v>
      </c>
      <c r="BH5" s="2">
        <v>5</v>
      </c>
      <c r="BI5" s="2" t="s">
        <v>104</v>
      </c>
      <c r="BJ5" s="2">
        <v>5</v>
      </c>
      <c r="BK5" s="2">
        <v>5</v>
      </c>
      <c r="BL5" s="2">
        <v>5</v>
      </c>
      <c r="BM5" s="2">
        <v>5</v>
      </c>
      <c r="BN5" s="2">
        <v>5</v>
      </c>
      <c r="BO5" s="2">
        <v>5</v>
      </c>
      <c r="BP5" s="2" t="s">
        <v>104</v>
      </c>
      <c r="BQ5" s="2">
        <v>5</v>
      </c>
      <c r="BR5" s="2">
        <v>5</v>
      </c>
      <c r="BS5" s="2">
        <v>5</v>
      </c>
      <c r="BT5" s="2">
        <v>5</v>
      </c>
      <c r="BU5" s="2">
        <v>5</v>
      </c>
      <c r="BV5" s="2" t="s">
        <v>104</v>
      </c>
      <c r="BW5" s="2">
        <v>5</v>
      </c>
      <c r="BX5" s="2" t="s">
        <v>104</v>
      </c>
      <c r="BY5" s="2" t="s">
        <v>104</v>
      </c>
      <c r="BZ5">
        <f>SUM(AY5:BY5)</f>
        <v>105</v>
      </c>
      <c r="CA5" s="2">
        <f>CF5+CG5+CH5</f>
        <v>12</v>
      </c>
      <c r="CB5" s="2">
        <v>0</v>
      </c>
      <c r="CC5" s="2">
        <v>0</v>
      </c>
      <c r="CD5" s="1">
        <f>MIN((BZ5+CA5+CB5)/(HwkPoints-CC5)*100,100)</f>
        <v>100</v>
      </c>
      <c r="CF5">
        <v>12</v>
      </c>
      <c r="CG5">
        <v>0</v>
      </c>
      <c r="CH5">
        <v>0</v>
      </c>
      <c r="CJ5">
        <v>14</v>
      </c>
      <c r="CK5">
        <v>3</v>
      </c>
    </row>
    <row r="6" spans="1:90" ht="12.75" customHeight="1" x14ac:dyDescent="0.25">
      <c r="G6" s="1"/>
      <c r="H6" s="1"/>
      <c r="P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W6" s="1"/>
      <c r="AX6" s="1"/>
      <c r="AY6" s="1"/>
      <c r="BP6" s="1"/>
      <c r="BV6" s="1"/>
      <c r="BX6" s="1"/>
      <c r="CA6" s="2"/>
      <c r="CB6" s="2"/>
      <c r="CC6" s="2"/>
      <c r="CD6" s="1"/>
    </row>
    <row r="7" spans="1:90" x14ac:dyDescent="0.25">
      <c r="B7">
        <f>COUNT(H5:H5)</f>
        <v>1</v>
      </c>
      <c r="H7" s="1">
        <f>AVERAGE(H5:H5)</f>
        <v>91.143589743589729</v>
      </c>
      <c r="I7">
        <f>AVERAGE(I5:I5)</f>
        <v>72</v>
      </c>
      <c r="J7">
        <f>AVERAGE(J5:J5)</f>
        <v>98</v>
      </c>
      <c r="K7">
        <f>AVERAGE(K5:K5)</f>
        <v>98</v>
      </c>
      <c r="L7">
        <f>IF(N7&gt;0,SUM(L5:L5)/N7,0)</f>
        <v>0</v>
      </c>
      <c r="N7">
        <f>COUNTIF(N5:N5,"&gt;0")</f>
        <v>0</v>
      </c>
      <c r="P7" s="1"/>
      <c r="AW7" s="1"/>
      <c r="AX7" s="1"/>
      <c r="AY7" s="1"/>
      <c r="BP7" s="1"/>
      <c r="BV7" s="1"/>
      <c r="BX7" s="1"/>
      <c r="BZ7" s="2"/>
      <c r="CA7" s="2"/>
      <c r="CB7" s="2"/>
      <c r="CC7" s="2"/>
      <c r="CD7" s="1"/>
    </row>
    <row r="8" spans="1:90" x14ac:dyDescent="0.25">
      <c r="C8" s="4"/>
      <c r="G8" s="1"/>
      <c r="H8" s="1"/>
      <c r="P8" s="1"/>
      <c r="AW8" s="1"/>
      <c r="AX8" s="1"/>
      <c r="AY8" s="1"/>
      <c r="BP8" s="1"/>
      <c r="BV8" s="1"/>
      <c r="BX8" s="1"/>
      <c r="CA8" s="2"/>
      <c r="CB8" s="2"/>
      <c r="CC8" s="2"/>
      <c r="CD8" s="1"/>
      <c r="CE8" s="2"/>
      <c r="CH8" s="2"/>
    </row>
  </sheetData>
  <hyperlinks>
    <hyperlink ref="IO65264" r:id="rId1" display="/owa_agent/owa/hwskosad.P_FacSelectAtypView?stupidm=3390208&amp;amp;term=200209"/>
    <hyperlink ref="IO65356" r:id="rId2" display="/owa_agent/owa/hwskosad.P_FacSelectAtypView?stupidm=3390208&amp;amp;term=200209"/>
  </hyperlinks>
  <pageMargins left="0.75" right="0.75" top="1" bottom="1" header="0.5" footer="0.5"/>
  <pageSetup orientation="portrait" horizontalDpi="4294967293" verticalDpi="300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"/>
  <sheetViews>
    <sheetView workbookViewId="0">
      <selection activeCell="A5" sqref="A5:IV5"/>
    </sheetView>
  </sheetViews>
  <sheetFormatPr defaultRowHeight="13.2" x14ac:dyDescent="0.25"/>
  <cols>
    <col min="3" max="4" width="10" customWidth="1"/>
    <col min="25" max="25" width="9.109375" style="7" customWidth="1"/>
    <col min="34" max="34" width="9.109375" style="7" customWidth="1"/>
    <col min="42" max="43" width="9.109375" style="2" customWidth="1"/>
    <col min="53" max="56" width="9.109375" style="2" customWidth="1"/>
    <col min="62" max="62" width="9.109375" style="2" customWidth="1"/>
    <col min="65" max="65" width="9.109375" style="2" customWidth="1"/>
  </cols>
  <sheetData>
    <row r="1" spans="1:90" x14ac:dyDescent="0.25">
      <c r="A1" t="s">
        <v>0</v>
      </c>
      <c r="B1" t="s">
        <v>117</v>
      </c>
      <c r="C1" t="s">
        <v>75</v>
      </c>
      <c r="G1" s="1"/>
      <c r="O1" s="1"/>
      <c r="X1" s="6"/>
      <c r="Y1"/>
      <c r="AG1" s="6"/>
      <c r="AH1"/>
      <c r="AO1" s="2"/>
      <c r="AQ1"/>
      <c r="AV1" s="1"/>
      <c r="AW1" s="1"/>
      <c r="AX1" s="1"/>
      <c r="AY1" s="1"/>
      <c r="AZ1" s="2"/>
      <c r="BD1" s="1"/>
      <c r="BE1" s="1"/>
      <c r="BF1" s="1"/>
      <c r="BG1" s="1"/>
      <c r="BH1" s="1"/>
      <c r="BI1" s="2"/>
      <c r="BJ1" s="1"/>
      <c r="BK1" s="1"/>
      <c r="BL1" s="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Y1" s="2"/>
      <c r="BZ1" s="2"/>
      <c r="CA1" s="2"/>
      <c r="CB1" s="2"/>
      <c r="CC1" s="1"/>
    </row>
    <row r="2" spans="1:90" x14ac:dyDescent="0.25">
      <c r="A2" t="s">
        <v>2</v>
      </c>
      <c r="B2" t="s">
        <v>76</v>
      </c>
      <c r="G2" s="1"/>
      <c r="O2" s="1"/>
      <c r="X2" s="6"/>
      <c r="Y2"/>
      <c r="AG2" s="6"/>
      <c r="AH2"/>
      <c r="AO2" s="2"/>
      <c r="AQ2"/>
      <c r="AV2" s="1"/>
      <c r="AW2" s="1"/>
      <c r="AX2" s="1"/>
      <c r="AY2" s="1"/>
      <c r="AZ2" s="2"/>
      <c r="BD2" s="1"/>
      <c r="BE2" s="1"/>
      <c r="BF2" s="1"/>
      <c r="BG2" s="1"/>
      <c r="BH2" s="1"/>
      <c r="BI2" s="2"/>
      <c r="BJ2" s="1"/>
      <c r="BK2" s="1"/>
      <c r="BL2" s="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Y2" s="2"/>
      <c r="BZ2" s="2"/>
      <c r="CA2" s="2"/>
      <c r="CB2" s="2"/>
      <c r="CC2" s="1"/>
    </row>
    <row r="3" spans="1:90" x14ac:dyDescent="0.25">
      <c r="A3" t="s">
        <v>123</v>
      </c>
      <c r="B3" t="s">
        <v>109</v>
      </c>
      <c r="C3" t="s">
        <v>3</v>
      </c>
      <c r="D3" t="s">
        <v>4</v>
      </c>
      <c r="E3" t="s">
        <v>122</v>
      </c>
      <c r="F3" t="s">
        <v>121</v>
      </c>
      <c r="G3" s="1" t="s">
        <v>5</v>
      </c>
      <c r="H3" s="1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73</v>
      </c>
      <c r="O3" t="s">
        <v>12</v>
      </c>
      <c r="P3" s="1" t="s">
        <v>13</v>
      </c>
      <c r="Q3" t="s">
        <v>125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s="6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s="6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s="2" t="s">
        <v>38</v>
      </c>
      <c r="AQ3" s="2" t="s">
        <v>39</v>
      </c>
      <c r="AR3" t="s">
        <v>40</v>
      </c>
      <c r="AS3" t="s">
        <v>106</v>
      </c>
      <c r="AT3" t="s">
        <v>105</v>
      </c>
      <c r="AU3" t="s">
        <v>129</v>
      </c>
      <c r="AV3" t="s">
        <v>41</v>
      </c>
      <c r="AW3" s="1" t="s">
        <v>42</v>
      </c>
      <c r="AX3" s="1" t="s">
        <v>126</v>
      </c>
      <c r="AY3" s="2" t="s">
        <v>103</v>
      </c>
      <c r="AZ3" s="2" t="s">
        <v>102</v>
      </c>
      <c r="BA3" s="2" t="s">
        <v>101</v>
      </c>
      <c r="BB3" s="2" t="s">
        <v>100</v>
      </c>
      <c r="BC3" s="2" t="s">
        <v>99</v>
      </c>
      <c r="BD3" s="2" t="s">
        <v>98</v>
      </c>
      <c r="BE3" s="2" t="s">
        <v>97</v>
      </c>
      <c r="BF3" s="2" t="s">
        <v>96</v>
      </c>
      <c r="BG3" s="2" t="s">
        <v>95</v>
      </c>
      <c r="BH3" s="2" t="s">
        <v>94</v>
      </c>
      <c r="BI3" s="2" t="s">
        <v>93</v>
      </c>
      <c r="BJ3" s="2" t="s">
        <v>92</v>
      </c>
      <c r="BK3" s="2" t="s">
        <v>91</v>
      </c>
      <c r="BL3" s="2" t="s">
        <v>90</v>
      </c>
      <c r="BM3" s="2" t="s">
        <v>89</v>
      </c>
      <c r="BN3" s="2" t="s">
        <v>88</v>
      </c>
      <c r="BO3" s="2" t="s">
        <v>87</v>
      </c>
      <c r="BP3" s="2" t="s">
        <v>86</v>
      </c>
      <c r="BQ3" s="2" t="s">
        <v>85</v>
      </c>
      <c r="BR3" s="2" t="s">
        <v>84</v>
      </c>
      <c r="BS3" s="2" t="s">
        <v>83</v>
      </c>
      <c r="BT3" s="2" t="s">
        <v>82</v>
      </c>
      <c r="BU3" s="2" t="s">
        <v>81</v>
      </c>
      <c r="BV3" s="2" t="s">
        <v>80</v>
      </c>
      <c r="BW3" s="2" t="s">
        <v>79</v>
      </c>
      <c r="BX3" s="2" t="s">
        <v>78</v>
      </c>
      <c r="BY3" t="s">
        <v>77</v>
      </c>
      <c r="BZ3" s="2" t="s">
        <v>43</v>
      </c>
      <c r="CA3" s="2" t="s">
        <v>130</v>
      </c>
      <c r="CB3" s="2" t="s">
        <v>71</v>
      </c>
      <c r="CC3" s="2" t="s">
        <v>44</v>
      </c>
      <c r="CD3" s="1" t="s">
        <v>45</v>
      </c>
      <c r="CE3" t="s">
        <v>127</v>
      </c>
      <c r="CF3" t="s">
        <v>46</v>
      </c>
      <c r="CG3" t="s">
        <v>47</v>
      </c>
      <c r="CH3" t="s">
        <v>48</v>
      </c>
      <c r="CI3" t="s">
        <v>128</v>
      </c>
      <c r="CJ3" t="s">
        <v>118</v>
      </c>
      <c r="CK3" t="s">
        <v>119</v>
      </c>
      <c r="CL3" t="s">
        <v>120</v>
      </c>
    </row>
    <row r="4" spans="1:90" x14ac:dyDescent="0.25">
      <c r="G4" s="1"/>
      <c r="H4" s="1"/>
      <c r="P4" s="1"/>
      <c r="Y4" s="6"/>
      <c r="AH4" s="6"/>
      <c r="AW4" s="1"/>
      <c r="AX4" s="1"/>
      <c r="AY4" s="1"/>
      <c r="AZ4" s="1"/>
      <c r="BE4" s="1"/>
      <c r="BF4" s="1"/>
      <c r="BG4" s="1"/>
      <c r="BH4" s="1"/>
      <c r="BI4" s="1"/>
      <c r="BK4" s="1"/>
      <c r="BL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Z4" s="2"/>
      <c r="CA4" s="2"/>
      <c r="CB4" s="2"/>
      <c r="CC4" s="2"/>
      <c r="CD4" s="1"/>
    </row>
    <row r="5" spans="1:90" ht="12" customHeight="1" x14ac:dyDescent="0.25">
      <c r="A5" s="9" t="s">
        <v>124</v>
      </c>
      <c r="B5" t="s">
        <v>110</v>
      </c>
      <c r="C5">
        <v>0</v>
      </c>
      <c r="D5" t="s">
        <v>131</v>
      </c>
      <c r="G5" s="1" t="str">
        <f>IF(H5&gt;=90,"A",IF(H5&gt;=80,"B",IF(H5&gt;=70,"C",IF(H5&gt;=60,"D","F"))))</f>
        <v>A</v>
      </c>
      <c r="H5" s="1">
        <f>P5*0.65+AW5*0.25+CD5*0.1</f>
        <v>91.143589743589729</v>
      </c>
      <c r="I5">
        <v>72</v>
      </c>
      <c r="J5">
        <v>98</v>
      </c>
      <c r="K5">
        <v>98</v>
      </c>
      <c r="L5">
        <f>N5/2</f>
        <v>0</v>
      </c>
      <c r="M5">
        <f>L5</f>
        <v>0</v>
      </c>
      <c r="N5">
        <v>0</v>
      </c>
      <c r="O5">
        <f>COUNTIF(I5:K5,"Ex")</f>
        <v>0</v>
      </c>
      <c r="P5" s="1">
        <f>IF(L5+M5=0,SUM(I5:K5)/(3-O5),(SUM(I5:M5)-MIN(I5:M5))/(4-O5))</f>
        <v>89.333333333333329</v>
      </c>
      <c r="R5" s="2">
        <f>IF(CJ5+CK5&gt;0,10,0)</f>
        <v>10</v>
      </c>
      <c r="S5" s="2">
        <v>7.5</v>
      </c>
      <c r="T5" s="8">
        <v>10</v>
      </c>
      <c r="U5" s="2">
        <v>10</v>
      </c>
      <c r="V5" s="2">
        <v>9</v>
      </c>
      <c r="W5" s="2">
        <v>10</v>
      </c>
      <c r="X5" s="2">
        <v>10</v>
      </c>
      <c r="Y5" s="2">
        <v>10</v>
      </c>
      <c r="Z5" s="2">
        <v>10</v>
      </c>
      <c r="AA5" s="2">
        <v>10</v>
      </c>
      <c r="AB5" s="2">
        <v>10</v>
      </c>
      <c r="AC5" s="2">
        <v>9</v>
      </c>
      <c r="AD5" s="2">
        <v>10</v>
      </c>
      <c r="AE5" s="2">
        <v>10</v>
      </c>
      <c r="AF5" s="2">
        <v>9</v>
      </c>
      <c r="AG5" s="2">
        <v>10</v>
      </c>
      <c r="AH5" s="2">
        <v>10</v>
      </c>
      <c r="AI5" s="2">
        <v>10</v>
      </c>
      <c r="AJ5" s="2">
        <v>9</v>
      </c>
      <c r="AK5" s="2">
        <v>9</v>
      </c>
      <c r="AL5" s="2">
        <v>10</v>
      </c>
      <c r="AM5" s="2">
        <v>10</v>
      </c>
      <c r="AN5" s="2">
        <v>10</v>
      </c>
      <c r="AO5" s="2">
        <v>8</v>
      </c>
      <c r="AP5" s="2">
        <v>10</v>
      </c>
      <c r="AR5" s="2"/>
      <c r="AS5">
        <f>MIN(R5:AR5)</f>
        <v>7.5</v>
      </c>
      <c r="AT5">
        <f>0.5*(COUNTIF(R5:AR5,"&lt;10")+COUNTIF(R5:AR5,"&lt;9.5")+COUNTIF(R5:AR5,"&lt;9")+COUNTIF(R5:AR5,"&lt;8.5")+COUNTIF(R5:AR5,"&lt;8")+COUNTIF(R5:AR5,"&lt;7.5")-6*COUNTIF(R5:AR5,"=0"))-IF(AS5=10,0,IF(AS5=9.5,0.5,IF(AS5=9,1,IF(AS5=8.5,1.5,IF(AS5=8,2,IF(AS5=7.5,2.5,IF(AS5=0,0,3)))))))</f>
        <v>7</v>
      </c>
      <c r="AU5">
        <f>MIN(CF5+CG5+CH5,AT5)</f>
        <v>7</v>
      </c>
      <c r="AV5">
        <f>COUNTIF(R5:AR5,"Ex")</f>
        <v>0</v>
      </c>
      <c r="AW5" s="1">
        <f>(SUM(R5:AR5)-AS5+AU5)/(Activities-1-AV5)*10</f>
        <v>92.307692307692292</v>
      </c>
      <c r="AX5" s="1"/>
      <c r="AY5" s="2" t="s">
        <v>104</v>
      </c>
      <c r="AZ5" s="2">
        <v>5</v>
      </c>
      <c r="BA5" s="2">
        <v>5</v>
      </c>
      <c r="BB5" s="2">
        <v>5</v>
      </c>
      <c r="BC5" s="2">
        <v>5</v>
      </c>
      <c r="BD5" s="2">
        <v>5</v>
      </c>
      <c r="BE5" s="2">
        <v>5</v>
      </c>
      <c r="BF5" s="2">
        <v>5</v>
      </c>
      <c r="BG5" s="2">
        <v>5</v>
      </c>
      <c r="BH5" s="2">
        <v>5</v>
      </c>
      <c r="BI5" s="2" t="s">
        <v>104</v>
      </c>
      <c r="BJ5" s="2">
        <v>5</v>
      </c>
      <c r="BK5" s="2">
        <v>5</v>
      </c>
      <c r="BL5" s="2">
        <v>5</v>
      </c>
      <c r="BM5" s="2">
        <v>5</v>
      </c>
      <c r="BN5" s="2">
        <v>5</v>
      </c>
      <c r="BO5" s="2">
        <v>5</v>
      </c>
      <c r="BP5" s="2" t="s">
        <v>104</v>
      </c>
      <c r="BQ5" s="2">
        <v>5</v>
      </c>
      <c r="BR5" s="2">
        <v>5</v>
      </c>
      <c r="BS5" s="2">
        <v>5</v>
      </c>
      <c r="BT5" s="2">
        <v>5</v>
      </c>
      <c r="BU5" s="2">
        <v>5</v>
      </c>
      <c r="BV5" s="2" t="s">
        <v>104</v>
      </c>
      <c r="BW5" s="2">
        <v>5</v>
      </c>
      <c r="BX5" s="2" t="s">
        <v>104</v>
      </c>
      <c r="BY5" s="2" t="s">
        <v>104</v>
      </c>
      <c r="BZ5">
        <f>SUM(AY5:BY5)</f>
        <v>105</v>
      </c>
      <c r="CA5" s="2">
        <f>CF5+CG5+CH5</f>
        <v>12</v>
      </c>
      <c r="CB5" s="2">
        <v>0</v>
      </c>
      <c r="CC5" s="2">
        <v>0</v>
      </c>
      <c r="CD5" s="1">
        <f>MIN((BZ5+CA5+CB5)/(HwkPoints-CC5)*100,100)</f>
        <v>100</v>
      </c>
      <c r="CF5">
        <v>12</v>
      </c>
      <c r="CG5">
        <v>0</v>
      </c>
      <c r="CH5">
        <v>0</v>
      </c>
      <c r="CJ5">
        <v>14</v>
      </c>
      <c r="CK5">
        <v>3</v>
      </c>
    </row>
    <row r="6" spans="1:90" ht="12.75" customHeight="1" x14ac:dyDescent="0.25">
      <c r="G6" s="1"/>
      <c r="H6" s="1"/>
      <c r="P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W6" s="1"/>
      <c r="AX6" s="1"/>
      <c r="AY6" s="1"/>
      <c r="AZ6" s="1"/>
      <c r="BE6" s="1"/>
      <c r="BF6" s="1"/>
      <c r="BG6" s="1"/>
      <c r="BH6" s="1"/>
      <c r="BI6" s="1"/>
      <c r="BK6" s="1"/>
      <c r="BL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CA6" s="2"/>
      <c r="CB6" s="2"/>
      <c r="CC6" s="2"/>
      <c r="CD6" s="1"/>
    </row>
    <row r="7" spans="1:90" x14ac:dyDescent="0.25">
      <c r="B7">
        <f>COUNT(H5:H5)</f>
        <v>1</v>
      </c>
      <c r="H7" s="1">
        <f>AVERAGE(H5:H5)</f>
        <v>91.143589743589729</v>
      </c>
      <c r="I7">
        <f>AVERAGE(I5:I5)</f>
        <v>72</v>
      </c>
      <c r="J7">
        <f>AVERAGE(J5:J5)</f>
        <v>98</v>
      </c>
      <c r="K7">
        <f>AVERAGE(K5:K5)</f>
        <v>98</v>
      </c>
      <c r="L7">
        <f>IF(N7&gt;0,SUM(L5:L5)/N7,0)</f>
        <v>0</v>
      </c>
      <c r="N7">
        <f>COUNTIF(N5:N5,"&gt;0")</f>
        <v>0</v>
      </c>
      <c r="P7" s="1"/>
      <c r="AW7" s="1"/>
      <c r="AX7" s="1"/>
      <c r="AY7" s="1"/>
      <c r="AZ7" s="1"/>
      <c r="BE7" s="1"/>
      <c r="BF7" s="1"/>
      <c r="BG7" s="1"/>
      <c r="BH7" s="1"/>
      <c r="BI7" s="1"/>
      <c r="BK7" s="1"/>
      <c r="BL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Z7" s="2"/>
      <c r="CA7" s="2"/>
      <c r="CB7" s="2"/>
      <c r="CC7" s="2"/>
      <c r="CD7" s="1"/>
    </row>
    <row r="8" spans="1:90" x14ac:dyDescent="0.25">
      <c r="C8" s="4"/>
      <c r="G8" s="1"/>
      <c r="H8" s="1"/>
      <c r="P8" s="1"/>
      <c r="AW8" s="1"/>
      <c r="AX8" s="1"/>
      <c r="AY8" s="1"/>
      <c r="AZ8" s="1"/>
      <c r="BE8" s="1"/>
      <c r="BF8" s="1"/>
      <c r="BG8" s="1"/>
      <c r="BH8" s="1"/>
      <c r="BI8" s="1"/>
      <c r="BK8" s="1"/>
      <c r="BL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CA8" s="2"/>
      <c r="CB8" s="2"/>
      <c r="CC8" s="2"/>
      <c r="CD8" s="1"/>
      <c r="CE8" s="2"/>
      <c r="CH8" s="2"/>
    </row>
  </sheetData>
  <hyperlinks>
    <hyperlink ref="C4" r:id="rId1" display="/owa_agent/owa/hwskosad.P_FacSelectAtypView?stupidm=3353658&amp;amp;term=200209"/>
    <hyperlink ref="IO65242" r:id="rId2" display="/owa_agent/owa/hwskosad.P_FacSelectAtypView?stupidm=3390208&amp;amp;term=200209"/>
    <hyperlink ref="IO65334" r:id="rId3" display="/owa_agent/owa/hwskosad.P_FacSelectAtypView?stupidm=3390208&amp;amp;term=200209"/>
  </hyperlinks>
  <pageMargins left="0.75" right="0.75" top="1" bottom="1" header="0.5" footer="0.5"/>
  <pageSetup orientation="portrait" horizontalDpi="4294967293" verticalDpi="300" r:id="rId4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/>
  </sheetViews>
  <sheetFormatPr defaultRowHeight="13.2" x14ac:dyDescent="0.25"/>
  <cols>
    <col min="8" max="14" width="9.109375" style="1" customWidth="1"/>
  </cols>
  <sheetData>
    <row r="1" spans="1:20" x14ac:dyDescent="0.25">
      <c r="B1" t="s">
        <v>55</v>
      </c>
      <c r="C1" t="s">
        <v>7</v>
      </c>
      <c r="D1" t="s">
        <v>8</v>
      </c>
      <c r="E1" t="s">
        <v>9</v>
      </c>
      <c r="F1" t="s">
        <v>73</v>
      </c>
      <c r="G1" t="s">
        <v>74</v>
      </c>
      <c r="H1" s="1" t="s">
        <v>56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20" x14ac:dyDescent="0.25">
      <c r="A2" t="s">
        <v>49</v>
      </c>
      <c r="B2">
        <f>'Sec01'!B7</f>
        <v>1</v>
      </c>
      <c r="C2">
        <f>'Sec01'!I7</f>
        <v>72</v>
      </c>
      <c r="D2">
        <f>'Sec01'!J7</f>
        <v>98</v>
      </c>
      <c r="E2">
        <f>'Sec01'!K7</f>
        <v>98</v>
      </c>
      <c r="F2">
        <f>'Sec01'!L7</f>
        <v>0</v>
      </c>
      <c r="G2">
        <f>'Sec01'!N7</f>
        <v>0</v>
      </c>
      <c r="H2" s="1">
        <f>'Sec01'!H7</f>
        <v>91.143589743589729</v>
      </c>
      <c r="J2" s="1">
        <f>COUNTIF('Sec01'!G5:G5,"A")</f>
        <v>1</v>
      </c>
      <c r="K2" s="1">
        <f>COUNTIF('Sec01'!G5:G5,"B")</f>
        <v>0</v>
      </c>
      <c r="L2" s="1">
        <f>COUNTIF('Sec01'!G5:G5,"C")</f>
        <v>0</v>
      </c>
      <c r="M2" s="1">
        <f>COUNTIF('Sec01'!G5:G5,"D")</f>
        <v>0</v>
      </c>
      <c r="N2" s="1">
        <f>COUNTIF('Sec01'!G5:G5,"F")</f>
        <v>0</v>
      </c>
      <c r="P2">
        <f>B2*C2</f>
        <v>72</v>
      </c>
      <c r="Q2">
        <f>B2*D2</f>
        <v>98</v>
      </c>
      <c r="R2">
        <f>B2*E2</f>
        <v>98</v>
      </c>
      <c r="S2">
        <f>F2*G2</f>
        <v>0</v>
      </c>
      <c r="T2">
        <f>B2*H2</f>
        <v>91.143589743589729</v>
      </c>
    </row>
    <row r="3" spans="1:20" x14ac:dyDescent="0.25">
      <c r="A3" t="s">
        <v>50</v>
      </c>
      <c r="B3">
        <f>'Sec02'!B7</f>
        <v>1</v>
      </c>
      <c r="C3">
        <f>'Sec02'!I7</f>
        <v>72</v>
      </c>
      <c r="D3">
        <f>'Sec02'!J7</f>
        <v>98</v>
      </c>
      <c r="E3">
        <f>'Sec02'!K7</f>
        <v>98</v>
      </c>
      <c r="F3">
        <f>'Sec02'!L7</f>
        <v>0</v>
      </c>
      <c r="G3">
        <f>'Sec02'!N7</f>
        <v>0</v>
      </c>
      <c r="H3" s="1">
        <f>'Sec02'!H7</f>
        <v>91.143589743589729</v>
      </c>
      <c r="J3" s="1">
        <f>COUNTIF('Sec02'!G5:G5,"A")</f>
        <v>1</v>
      </c>
      <c r="K3" s="1">
        <f>COUNTIF('Sec02'!G5:G5,"B")</f>
        <v>0</v>
      </c>
      <c r="L3" s="1">
        <f>COUNTIF('Sec02'!G5:G5,"C")</f>
        <v>0</v>
      </c>
      <c r="M3" s="1">
        <f>COUNTIF('Sec02'!G5:G5,"D")</f>
        <v>0</v>
      </c>
      <c r="N3" s="1">
        <f>COUNTIF('Sec02'!G5:G5,"F")</f>
        <v>0</v>
      </c>
      <c r="P3">
        <f t="shared" ref="P3:P8" si="0">B3*C3</f>
        <v>72</v>
      </c>
      <c r="Q3">
        <f t="shared" ref="Q3:Q8" si="1">B3*D3</f>
        <v>98</v>
      </c>
      <c r="R3">
        <f t="shared" ref="R3:R8" si="2">B3*E3</f>
        <v>98</v>
      </c>
      <c r="S3">
        <f t="shared" ref="S3:S9" si="3">F3*G3</f>
        <v>0</v>
      </c>
      <c r="T3">
        <f t="shared" ref="T3:T8" si="4">B3*H3</f>
        <v>91.143589743589729</v>
      </c>
    </row>
    <row r="4" spans="1:20" x14ac:dyDescent="0.25">
      <c r="A4" t="s">
        <v>51</v>
      </c>
      <c r="B4">
        <f>'Sec03'!B7</f>
        <v>1</v>
      </c>
      <c r="C4">
        <f>'Sec03'!I7</f>
        <v>72</v>
      </c>
      <c r="D4">
        <f>'Sec03'!J7</f>
        <v>98</v>
      </c>
      <c r="E4">
        <f>'Sec03'!K7</f>
        <v>98</v>
      </c>
      <c r="F4">
        <f>'Sec03'!L7</f>
        <v>0</v>
      </c>
      <c r="G4">
        <f>'Sec03'!N7</f>
        <v>0</v>
      </c>
      <c r="H4" s="1">
        <f>'Sec03'!H7</f>
        <v>91.143589743589729</v>
      </c>
      <c r="J4" s="1">
        <f>COUNTIF('Sec03'!G5:G5,"A")</f>
        <v>1</v>
      </c>
      <c r="K4" s="1">
        <f>COUNTIF('Sec03'!G5:G5,"B")</f>
        <v>0</v>
      </c>
      <c r="L4" s="1">
        <f>COUNTIF('Sec03'!G5:G5,"C")</f>
        <v>0</v>
      </c>
      <c r="M4" s="1">
        <f>COUNTIF('Sec03'!G5:G5,"D")</f>
        <v>0</v>
      </c>
      <c r="N4" s="1">
        <f>COUNTIF('Sec03'!G5:G5,"F")</f>
        <v>0</v>
      </c>
      <c r="P4">
        <f t="shared" si="0"/>
        <v>72</v>
      </c>
      <c r="Q4">
        <f t="shared" si="1"/>
        <v>98</v>
      </c>
      <c r="R4">
        <f t="shared" si="2"/>
        <v>98</v>
      </c>
      <c r="S4">
        <f t="shared" si="3"/>
        <v>0</v>
      </c>
      <c r="T4">
        <f t="shared" si="4"/>
        <v>91.143589743589729</v>
      </c>
    </row>
    <row r="5" spans="1:20" x14ac:dyDescent="0.25">
      <c r="A5" t="s">
        <v>52</v>
      </c>
      <c r="B5">
        <f>'Sec05'!B7</f>
        <v>1</v>
      </c>
      <c r="C5">
        <f>'Sec05'!I7</f>
        <v>72</v>
      </c>
      <c r="D5">
        <f>'Sec05'!J7</f>
        <v>98</v>
      </c>
      <c r="E5">
        <f>'Sec05'!K7</f>
        <v>98</v>
      </c>
      <c r="F5">
        <f>'Sec05'!L7</f>
        <v>0</v>
      </c>
      <c r="G5">
        <f>'Sec05'!N7</f>
        <v>0</v>
      </c>
      <c r="H5" s="1">
        <f>'Sec05'!H7</f>
        <v>91.143589743589729</v>
      </c>
      <c r="J5" s="1">
        <f>COUNTIF('Sec05'!G5:G5,"A")</f>
        <v>1</v>
      </c>
      <c r="K5" s="1">
        <f>COUNTIF('Sec05'!G5:G5,"B")</f>
        <v>0</v>
      </c>
      <c r="L5" s="1">
        <f>COUNTIF('Sec05'!G5:G5,"C")</f>
        <v>0</v>
      </c>
      <c r="M5" s="1">
        <f>COUNTIF('Sec05'!G5:G5,"D")</f>
        <v>0</v>
      </c>
      <c r="N5" s="1">
        <f>COUNTIF('Sec05'!G5:G5,"F")</f>
        <v>0</v>
      </c>
      <c r="P5">
        <f t="shared" si="0"/>
        <v>72</v>
      </c>
      <c r="Q5">
        <f t="shared" si="1"/>
        <v>98</v>
      </c>
      <c r="R5">
        <f t="shared" si="2"/>
        <v>98</v>
      </c>
      <c r="S5">
        <f t="shared" si="3"/>
        <v>0</v>
      </c>
      <c r="T5">
        <f t="shared" si="4"/>
        <v>91.143589743589729</v>
      </c>
    </row>
    <row r="6" spans="1:20" x14ac:dyDescent="0.25">
      <c r="A6" t="s">
        <v>107</v>
      </c>
      <c r="B6">
        <f>'Sec06'!B7</f>
        <v>1</v>
      </c>
      <c r="C6">
        <f>'Sec06'!I7</f>
        <v>72</v>
      </c>
      <c r="D6">
        <f>'Sec06'!J7</f>
        <v>98</v>
      </c>
      <c r="E6">
        <f>'Sec06'!K7</f>
        <v>98</v>
      </c>
      <c r="F6">
        <f>'Sec06'!L7</f>
        <v>0</v>
      </c>
      <c r="G6">
        <f>'Sec06'!N7</f>
        <v>0</v>
      </c>
      <c r="H6" s="1">
        <f>'Sec06'!H7</f>
        <v>91.143589743589729</v>
      </c>
      <c r="J6" s="1">
        <f>COUNTIF('Sec06'!G5:G5,"A")</f>
        <v>1</v>
      </c>
      <c r="K6" s="1">
        <f>COUNTIF('Sec06'!G5:G5,"B")</f>
        <v>0</v>
      </c>
      <c r="L6" s="1">
        <f>COUNTIF('Sec06'!G5:G5,"C")</f>
        <v>0</v>
      </c>
      <c r="M6" s="1">
        <f>COUNTIF('Sec06'!G5:G5,"D")</f>
        <v>0</v>
      </c>
      <c r="N6" s="1">
        <f>COUNTIF('Sec06'!G5:G5,"F")</f>
        <v>0</v>
      </c>
      <c r="P6">
        <f t="shared" si="0"/>
        <v>72</v>
      </c>
      <c r="Q6">
        <f t="shared" si="1"/>
        <v>98</v>
      </c>
      <c r="R6">
        <f t="shared" si="2"/>
        <v>98</v>
      </c>
      <c r="S6">
        <f t="shared" si="3"/>
        <v>0</v>
      </c>
      <c r="T6">
        <f t="shared" si="4"/>
        <v>91.143589743589729</v>
      </c>
    </row>
    <row r="7" spans="1:20" x14ac:dyDescent="0.25">
      <c r="A7" t="s">
        <v>53</v>
      </c>
      <c r="B7">
        <f>'Sec07'!B7</f>
        <v>1</v>
      </c>
      <c r="C7">
        <f>'Sec07'!I7</f>
        <v>72</v>
      </c>
      <c r="D7">
        <f>'Sec07'!J7</f>
        <v>98</v>
      </c>
      <c r="E7">
        <f>'Sec07'!K7</f>
        <v>98</v>
      </c>
      <c r="F7">
        <f>'Sec07'!L7</f>
        <v>0</v>
      </c>
      <c r="G7">
        <f>'Sec07'!N7</f>
        <v>0</v>
      </c>
      <c r="H7" s="1">
        <f>'Sec07'!H7</f>
        <v>91.143589743589729</v>
      </c>
      <c r="J7" s="1">
        <f>COUNTIF('Sec07'!G5:G5,"A")</f>
        <v>1</v>
      </c>
      <c r="K7" s="1">
        <f>COUNTIF('Sec07'!G5:G5,"B")</f>
        <v>0</v>
      </c>
      <c r="L7" s="1">
        <f>COUNTIF('Sec07'!G5:G5,"C")</f>
        <v>0</v>
      </c>
      <c r="M7" s="1">
        <f>COUNTIF('Sec07'!G5:G5,"D")</f>
        <v>0</v>
      </c>
      <c r="N7" s="1">
        <f>COUNTIF('Sec07'!G5:G5,"F")</f>
        <v>0</v>
      </c>
      <c r="P7">
        <f t="shared" si="0"/>
        <v>72</v>
      </c>
      <c r="Q7">
        <f t="shared" si="1"/>
        <v>98</v>
      </c>
      <c r="R7">
        <f t="shared" si="2"/>
        <v>98</v>
      </c>
      <c r="S7">
        <f t="shared" si="3"/>
        <v>0</v>
      </c>
      <c r="T7">
        <f t="shared" si="4"/>
        <v>91.143589743589729</v>
      </c>
    </row>
    <row r="8" spans="1:20" x14ac:dyDescent="0.25">
      <c r="A8" t="s">
        <v>108</v>
      </c>
      <c r="B8">
        <f>'Sec08'!B7</f>
        <v>1</v>
      </c>
      <c r="C8">
        <f>'Sec08'!I7</f>
        <v>72</v>
      </c>
      <c r="D8">
        <f>'Sec08'!J7</f>
        <v>98</v>
      </c>
      <c r="E8">
        <f>'Sec08'!K7</f>
        <v>98</v>
      </c>
      <c r="F8">
        <f>'Sec08'!L7</f>
        <v>0</v>
      </c>
      <c r="G8">
        <f>'Sec08'!N7</f>
        <v>0</v>
      </c>
      <c r="H8" s="1">
        <f>'Sec08'!H7</f>
        <v>91.143589743589729</v>
      </c>
      <c r="J8" s="1">
        <f>COUNTIF('Sec08'!G5:G5,"A")</f>
        <v>1</v>
      </c>
      <c r="K8" s="1">
        <f>COUNTIF('Sec08'!G5:G5,"B")</f>
        <v>0</v>
      </c>
      <c r="L8" s="1">
        <f>COUNTIF('Sec08'!G5:G5,"C")</f>
        <v>0</v>
      </c>
      <c r="M8" s="1">
        <f>COUNTIF('Sec08'!G5:G5,"D")</f>
        <v>0</v>
      </c>
      <c r="N8" s="1">
        <f>COUNTIF('Sec08'!G5:G5,"F")</f>
        <v>0</v>
      </c>
      <c r="P8">
        <f t="shared" si="0"/>
        <v>72</v>
      </c>
      <c r="Q8">
        <f t="shared" si="1"/>
        <v>98</v>
      </c>
      <c r="R8">
        <f t="shared" si="2"/>
        <v>98</v>
      </c>
      <c r="S8">
        <f t="shared" si="3"/>
        <v>0</v>
      </c>
      <c r="T8">
        <f t="shared" si="4"/>
        <v>91.143589743589729</v>
      </c>
    </row>
    <row r="9" spans="1:20" x14ac:dyDescent="0.25">
      <c r="A9" t="s">
        <v>54</v>
      </c>
      <c r="B9">
        <f>'Sec10'!B7</f>
        <v>1</v>
      </c>
      <c r="C9">
        <f>'Sec10'!I7</f>
        <v>72</v>
      </c>
      <c r="D9">
        <f>'Sec10'!J7</f>
        <v>98</v>
      </c>
      <c r="E9">
        <f>'Sec10'!K7</f>
        <v>98</v>
      </c>
      <c r="F9">
        <f>'Sec10'!L7</f>
        <v>0</v>
      </c>
      <c r="G9">
        <f>'Sec10'!N7</f>
        <v>0</v>
      </c>
      <c r="H9" s="1">
        <f>'Sec10'!H7</f>
        <v>91.143589743589729</v>
      </c>
      <c r="J9" s="1">
        <f>COUNTIF('Sec10'!G5:G5,"A")</f>
        <v>1</v>
      </c>
      <c r="K9" s="1">
        <f>COUNTIF('Sec10'!G5:G5,"B")</f>
        <v>0</v>
      </c>
      <c r="L9" s="1">
        <f>COUNTIF('Sec10'!G5:G5,"C")</f>
        <v>0</v>
      </c>
      <c r="M9" s="1">
        <f>COUNTIF('Sec10'!G5:G5,"D")</f>
        <v>0</v>
      </c>
      <c r="N9" s="1">
        <f>COUNTIF('Sec10'!G5:G5,"F")</f>
        <v>0</v>
      </c>
      <c r="P9">
        <f>B9*C9</f>
        <v>72</v>
      </c>
      <c r="Q9">
        <f>B9*D9</f>
        <v>98</v>
      </c>
      <c r="R9">
        <f>B9*E9</f>
        <v>98</v>
      </c>
      <c r="S9">
        <f t="shared" si="3"/>
        <v>0</v>
      </c>
      <c r="T9">
        <f>B9*H9</f>
        <v>91.143589743589729</v>
      </c>
    </row>
    <row r="11" spans="1:20" x14ac:dyDescent="0.25">
      <c r="A11" t="s">
        <v>57</v>
      </c>
      <c r="B11">
        <f>SUM(B2:B9)</f>
        <v>8</v>
      </c>
      <c r="C11">
        <f>SUM(P2:P9)/B11</f>
        <v>72</v>
      </c>
      <c r="D11">
        <f>SUM(Q2:Q9)/B11</f>
        <v>98</v>
      </c>
      <c r="E11">
        <f>SUM(R2:R9)/B11</f>
        <v>98</v>
      </c>
      <c r="F11">
        <f>IF(G11&gt;0,SUM(S2:S9)/G11,0)</f>
        <v>0</v>
      </c>
      <c r="G11">
        <f>SUM(G2:G9)</f>
        <v>0</v>
      </c>
      <c r="H11" s="1">
        <f>SUM(T2:T9)/B11</f>
        <v>91.143589743589715</v>
      </c>
      <c r="J11" s="1">
        <f>SUM(J2:J9)</f>
        <v>8</v>
      </c>
      <c r="K11" s="1">
        <f>SUM(K2:K9)</f>
        <v>0</v>
      </c>
      <c r="L11" s="1">
        <f>SUM(L2:L9)</f>
        <v>0</v>
      </c>
      <c r="M11" s="1">
        <f>SUM(M2:M9)</f>
        <v>0</v>
      </c>
      <c r="N11" s="1">
        <f>SUM(N2:N9)</f>
        <v>0</v>
      </c>
    </row>
    <row r="12" spans="1:20" x14ac:dyDescent="0.25">
      <c r="J12" s="5">
        <f>J11/B11</f>
        <v>1</v>
      </c>
      <c r="K12" s="5">
        <f>K11/B11</f>
        <v>0</v>
      </c>
      <c r="L12" s="5">
        <f>L11/B11</f>
        <v>0</v>
      </c>
      <c r="M12" s="5">
        <f>M11/B11</f>
        <v>0</v>
      </c>
      <c r="N12" s="5">
        <f>N11/B11</f>
        <v>0</v>
      </c>
    </row>
    <row r="14" spans="1:20" x14ac:dyDescent="0.25">
      <c r="A14" t="s">
        <v>63</v>
      </c>
    </row>
    <row r="15" spans="1:20" x14ac:dyDescent="0.25">
      <c r="A15" t="s">
        <v>72</v>
      </c>
      <c r="C15">
        <v>27</v>
      </c>
    </row>
    <row r="16" spans="1:20" x14ac:dyDescent="0.25">
      <c r="A16" t="s">
        <v>64</v>
      </c>
      <c r="C16">
        <v>105</v>
      </c>
    </row>
    <row r="17" spans="1:3" x14ac:dyDescent="0.25">
      <c r="A17" t="s">
        <v>69</v>
      </c>
      <c r="C17">
        <v>5</v>
      </c>
    </row>
    <row r="18" spans="1:3" x14ac:dyDescent="0.25">
      <c r="A18" t="s">
        <v>70</v>
      </c>
      <c r="C18">
        <f>C16-C17</f>
        <v>100</v>
      </c>
    </row>
    <row r="19" spans="1:3" x14ac:dyDescent="0.25">
      <c r="A19" t="s">
        <v>65</v>
      </c>
      <c r="C19">
        <v>90</v>
      </c>
    </row>
    <row r="20" spans="1:3" x14ac:dyDescent="0.25">
      <c r="A20" t="s">
        <v>66</v>
      </c>
      <c r="C20">
        <v>80</v>
      </c>
    </row>
    <row r="21" spans="1:3" x14ac:dyDescent="0.25">
      <c r="A21" t="s">
        <v>67</v>
      </c>
      <c r="C21">
        <v>70</v>
      </c>
    </row>
    <row r="22" spans="1:3" x14ac:dyDescent="0.25">
      <c r="A22" t="s">
        <v>68</v>
      </c>
      <c r="C22">
        <v>60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Sec01</vt:lpstr>
      <vt:lpstr>Sec02</vt:lpstr>
      <vt:lpstr>Sec03</vt:lpstr>
      <vt:lpstr>Sec05</vt:lpstr>
      <vt:lpstr>Sec06</vt:lpstr>
      <vt:lpstr>Sec07</vt:lpstr>
      <vt:lpstr>Sec08</vt:lpstr>
      <vt:lpstr>Sec10</vt:lpstr>
      <vt:lpstr>Course</vt:lpstr>
      <vt:lpstr>Activities</vt:lpstr>
      <vt:lpstr>ACutoff</vt:lpstr>
      <vt:lpstr>BCutoff</vt:lpstr>
      <vt:lpstr>CCutoff</vt:lpstr>
      <vt:lpstr>DCutoff</vt:lpstr>
      <vt:lpstr>HwkPoints</vt:lpstr>
    </vt:vector>
  </TitlesOfParts>
  <Company>Rensselaer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Summary Faculty Class List</dc:title>
  <dc:creator>Gary Bedrosian</dc:creator>
  <cp:lastModifiedBy>Aniket Gupta</cp:lastModifiedBy>
  <cp:lastPrinted>2002-12-17T16:25:35Z</cp:lastPrinted>
  <dcterms:created xsi:type="dcterms:W3CDTF">2002-09-27T16:57:09Z</dcterms:created>
  <dcterms:modified xsi:type="dcterms:W3CDTF">2024-02-03T22:17:41Z</dcterms:modified>
</cp:coreProperties>
</file>