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193D8D42-3529-48E8-9B96-32C48B10C93F}" xr6:coauthVersionLast="47" xr6:coauthVersionMax="47" xr10:uidLastSave="{00000000-0000-0000-0000-000000000000}"/>
  <bookViews>
    <workbookView xWindow="3348" yWindow="3348" windowWidth="17280" windowHeight="8880" firstSheet="4" activeTab="11"/>
  </bookViews>
  <sheets>
    <sheet name="Sec01" sheetId="1" r:id="rId1"/>
    <sheet name="Sec02" sheetId="472" r:id="rId2"/>
    <sheet name="Sec03" sheetId="38348" r:id="rId3"/>
    <sheet name="Sec04" sheetId="109" r:id="rId4"/>
    <sheet name="Sec05" sheetId="124" r:id="rId5"/>
    <sheet name="Sec07" sheetId="109" r:id="rId6"/>
    <sheet name="Sec10" sheetId="97" r:id="rId7"/>
    <sheet name="Sec11" sheetId="111" r:id="rId8"/>
    <sheet name="Sec12" sheetId="38350" r:id="rId9"/>
    <sheet name="Sec14" sheetId="38351" r:id="rId10"/>
    <sheet name="Sec15" sheetId="38352" r:id="rId11"/>
    <sheet name="Course" sheetId="38349" r:id="rId12"/>
  </sheets>
  <definedNames>
    <definedName name="Activities">Course!$C$18</definedName>
    <definedName name="ACutoff">Course!$C$25</definedName>
    <definedName name="BCutoff">Course!$C$26</definedName>
    <definedName name="CCutoff">Course!$C$27</definedName>
    <definedName name="DCutoff">Course!$C$28</definedName>
    <definedName name="HwkPoints">Course!$C$24</definedName>
    <definedName name="QuizPoints">Course!$C$21</definedName>
    <definedName name="TABLE" localSheetId="0">'Sec01'!#REF!</definedName>
    <definedName name="TABLE" localSheetId="8">'Sec12'!#REF!</definedName>
    <definedName name="TABLE_2" localSheetId="0">'Sec01'!#REF!</definedName>
    <definedName name="TABLE_3" localSheetId="0">'Sec01'!#REF!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8349" l="1"/>
  <c r="C24" i="38349"/>
  <c r="L5" i="1"/>
  <c r="N5" i="1"/>
  <c r="AQ5" i="1"/>
  <c r="AR5" i="1" s="1"/>
  <c r="AU5" i="1"/>
  <c r="AV5" i="1"/>
  <c r="AY5" i="1"/>
  <c r="BB5" i="1"/>
  <c r="BE5" i="1" s="1"/>
  <c r="H7" i="1"/>
  <c r="C2" i="38349" s="1"/>
  <c r="I7" i="1"/>
  <c r="D2" i="38349" s="1"/>
  <c r="J7" i="1"/>
  <c r="E2" i="38349" s="1"/>
  <c r="L5" i="472"/>
  <c r="N5" i="472"/>
  <c r="G5" i="472" s="1"/>
  <c r="AQ5" i="472"/>
  <c r="AR5" i="472" s="1"/>
  <c r="AU5" i="472"/>
  <c r="AV5" i="472"/>
  <c r="AY5" i="472"/>
  <c r="BB5" i="472"/>
  <c r="BE5" i="472" s="1"/>
  <c r="H7" i="472"/>
  <c r="C3" i="38349" s="1"/>
  <c r="I7" i="472"/>
  <c r="D3" i="38349" s="1"/>
  <c r="J7" i="472"/>
  <c r="E3" i="38349" s="1"/>
  <c r="L5" i="38348"/>
  <c r="N5" i="38348"/>
  <c r="G5" i="38348" s="1"/>
  <c r="AQ5" i="38348"/>
  <c r="AR5" i="38348" s="1"/>
  <c r="AU5" i="38348"/>
  <c r="AV5" i="38348"/>
  <c r="AY5" i="38348"/>
  <c r="BB5" i="38348"/>
  <c r="BE5" i="38348" s="1"/>
  <c r="H7" i="38348"/>
  <c r="C4" i="38349" s="1"/>
  <c r="I7" i="38348"/>
  <c r="D4" i="38349" s="1"/>
  <c r="J7" i="38348"/>
  <c r="E4" i="38349" s="1"/>
  <c r="L5" i="109"/>
  <c r="N5" i="109"/>
  <c r="AQ5" i="109"/>
  <c r="AR5" i="109" s="1"/>
  <c r="AU5" i="109"/>
  <c r="AV5" i="109"/>
  <c r="AY5" i="109"/>
  <c r="BB5" i="109"/>
  <c r="BE5" i="109" s="1"/>
  <c r="H7" i="109"/>
  <c r="C5" i="38349" s="1"/>
  <c r="I7" i="109"/>
  <c r="D5" i="38349" s="1"/>
  <c r="J7" i="109"/>
  <c r="E5" i="38349" s="1"/>
  <c r="L5" i="124"/>
  <c r="N5" i="124"/>
  <c r="AQ5" i="124"/>
  <c r="AR5" i="124" s="1"/>
  <c r="G5" i="124" s="1"/>
  <c r="AU5" i="124"/>
  <c r="AV5" i="124"/>
  <c r="AY5" i="124"/>
  <c r="BB5" i="124"/>
  <c r="BE5" i="124" s="1"/>
  <c r="H7" i="124"/>
  <c r="C6" i="38349" s="1"/>
  <c r="I7" i="124"/>
  <c r="D6" i="38349" s="1"/>
  <c r="J7" i="124"/>
  <c r="E6" i="38349" s="1"/>
  <c r="L5" i="109"/>
  <c r="N5" i="109"/>
  <c r="AQ5" i="109"/>
  <c r="AR5" i="109" s="1"/>
  <c r="G5" i="109" s="1"/>
  <c r="AU5" i="109"/>
  <c r="AV5" i="109"/>
  <c r="AY5" i="109"/>
  <c r="BB5" i="109"/>
  <c r="BE5" i="109" s="1"/>
  <c r="H7" i="109"/>
  <c r="C7" i="38349" s="1"/>
  <c r="I7" i="109"/>
  <c r="D7" i="38349" s="1"/>
  <c r="J7" i="109"/>
  <c r="E7" i="38349" s="1"/>
  <c r="L5" i="97"/>
  <c r="N5" i="97"/>
  <c r="G5" i="97" s="1"/>
  <c r="AQ5" i="97"/>
  <c r="AR5" i="97" s="1"/>
  <c r="AU5" i="97"/>
  <c r="AV5" i="97"/>
  <c r="AY5" i="97"/>
  <c r="BB5" i="97"/>
  <c r="BE5" i="97" s="1"/>
  <c r="H7" i="97"/>
  <c r="C8" i="38349" s="1"/>
  <c r="I7" i="97"/>
  <c r="D8" i="38349" s="1"/>
  <c r="J7" i="97"/>
  <c r="E8" i="38349" s="1"/>
  <c r="L5" i="111"/>
  <c r="N5" i="111"/>
  <c r="AQ5" i="111"/>
  <c r="AR5" i="111" s="1"/>
  <c r="AU5" i="111"/>
  <c r="AV5" i="111"/>
  <c r="AY5" i="111"/>
  <c r="BB5" i="111"/>
  <c r="BE5" i="111" s="1"/>
  <c r="H7" i="111"/>
  <c r="C9" i="38349" s="1"/>
  <c r="I7" i="111"/>
  <c r="D9" i="38349" s="1"/>
  <c r="J7" i="111"/>
  <c r="E9" i="38349" s="1"/>
  <c r="L5" i="38350"/>
  <c r="N5" i="38350"/>
  <c r="AQ5" i="38350"/>
  <c r="AR5" i="38350" s="1"/>
  <c r="AU5" i="38350"/>
  <c r="AY5" i="38350" s="1"/>
  <c r="AV5" i="38350"/>
  <c r="BB5" i="38350"/>
  <c r="BE5" i="38350" s="1"/>
  <c r="H7" i="38350"/>
  <c r="C10" i="38349" s="1"/>
  <c r="I7" i="38350"/>
  <c r="D10" i="38349" s="1"/>
  <c r="J7" i="38350"/>
  <c r="E10" i="38349" s="1"/>
  <c r="L5" i="38351"/>
  <c r="N5" i="38351"/>
  <c r="AQ5" i="38351"/>
  <c r="AR5" i="38351" s="1"/>
  <c r="AU5" i="38351"/>
  <c r="AY5" i="38351" s="1"/>
  <c r="AV5" i="38351"/>
  <c r="BB5" i="38351"/>
  <c r="BE5" i="38351" s="1"/>
  <c r="H7" i="38351"/>
  <c r="C11" i="38349" s="1"/>
  <c r="I7" i="38351"/>
  <c r="D11" i="38349" s="1"/>
  <c r="J7" i="38351"/>
  <c r="E11" i="38349" s="1"/>
  <c r="L5" i="38352"/>
  <c r="N5" i="38352"/>
  <c r="AQ5" i="38352"/>
  <c r="AR5" i="38352" s="1"/>
  <c r="AU5" i="38352"/>
  <c r="AY5" i="38352" s="1"/>
  <c r="AV5" i="38352"/>
  <c r="BB5" i="38352"/>
  <c r="BE5" i="38352" s="1"/>
  <c r="H7" i="38352"/>
  <c r="C12" i="38349" s="1"/>
  <c r="I7" i="38352"/>
  <c r="D12" i="38349" s="1"/>
  <c r="J7" i="38352"/>
  <c r="E12" i="38349" s="1"/>
  <c r="F5" i="109" l="1"/>
  <c r="A7" i="109"/>
  <c r="B7" i="38349" s="1"/>
  <c r="G7" i="109"/>
  <c r="F7" i="38349" s="1"/>
  <c r="F5" i="38348"/>
  <c r="A7" i="38348"/>
  <c r="B4" i="38349" s="1"/>
  <c r="G7" i="38348"/>
  <c r="F4" i="38349" s="1"/>
  <c r="G5" i="38352"/>
  <c r="F5" i="472"/>
  <c r="A7" i="472"/>
  <c r="B3" i="38349" s="1"/>
  <c r="G7" i="472"/>
  <c r="F3" i="38349" s="1"/>
  <c r="G5" i="38351"/>
  <c r="F5" i="124"/>
  <c r="A7" i="124"/>
  <c r="B6" i="38349" s="1"/>
  <c r="G7" i="124"/>
  <c r="F6" i="38349" s="1"/>
  <c r="G5" i="38350"/>
  <c r="G5" i="1"/>
  <c r="F5" i="97"/>
  <c r="A7" i="97"/>
  <c r="B8" i="38349" s="1"/>
  <c r="G7" i="97"/>
  <c r="F8" i="38349" s="1"/>
  <c r="G5" i="111"/>
  <c r="G5" i="109"/>
  <c r="F5" i="38350" l="1"/>
  <c r="A7" i="38350"/>
  <c r="B10" i="38349" s="1"/>
  <c r="G7" i="38350"/>
  <c r="F10" i="38349" s="1"/>
  <c r="F5" i="38352"/>
  <c r="A7" i="38352"/>
  <c r="B12" i="38349" s="1"/>
  <c r="G7" i="38352"/>
  <c r="F12" i="38349" s="1"/>
  <c r="H3" i="38349"/>
  <c r="I3" i="38349"/>
  <c r="J3" i="38349"/>
  <c r="K3" i="38349"/>
  <c r="L3" i="38349"/>
  <c r="N6" i="38349"/>
  <c r="O6" i="38349"/>
  <c r="P6" i="38349"/>
  <c r="Q6" i="38349"/>
  <c r="P4" i="38349"/>
  <c r="Q4" i="38349"/>
  <c r="N4" i="38349"/>
  <c r="O4" i="38349"/>
  <c r="F5" i="109"/>
  <c r="A7" i="109"/>
  <c r="B5" i="38349" s="1"/>
  <c r="G7" i="109"/>
  <c r="F5" i="38349" s="1"/>
  <c r="F5" i="111"/>
  <c r="A7" i="111"/>
  <c r="B9" i="38349" s="1"/>
  <c r="G7" i="111"/>
  <c r="F9" i="38349" s="1"/>
  <c r="K6" i="38349"/>
  <c r="L6" i="38349"/>
  <c r="H6" i="38349"/>
  <c r="I6" i="38349"/>
  <c r="J6" i="38349"/>
  <c r="H4" i="38349"/>
  <c r="I4" i="38349"/>
  <c r="J4" i="38349"/>
  <c r="K4" i="38349"/>
  <c r="L4" i="38349"/>
  <c r="F5" i="1"/>
  <c r="A7" i="1"/>
  <c r="B2" i="38349" s="1"/>
  <c r="G7" i="1"/>
  <c r="F2" i="38349" s="1"/>
  <c r="F5" i="38351"/>
  <c r="A7" i="38351"/>
  <c r="B11" i="38349" s="1"/>
  <c r="G7" i="38351"/>
  <c r="F11" i="38349" s="1"/>
  <c r="N7" i="38349"/>
  <c r="O7" i="38349"/>
  <c r="P7" i="38349"/>
  <c r="Q7" i="38349"/>
  <c r="P8" i="38349"/>
  <c r="Q8" i="38349"/>
  <c r="N8" i="38349"/>
  <c r="O8" i="38349"/>
  <c r="H8" i="38349"/>
  <c r="I8" i="38349"/>
  <c r="J8" i="38349"/>
  <c r="K8" i="38349"/>
  <c r="L8" i="38349"/>
  <c r="N3" i="38349"/>
  <c r="O3" i="38349"/>
  <c r="P3" i="38349"/>
  <c r="Q3" i="38349"/>
  <c r="H7" i="38349"/>
  <c r="I7" i="38349"/>
  <c r="J7" i="38349"/>
  <c r="K7" i="38349"/>
  <c r="L7" i="38349"/>
  <c r="N11" i="38349" l="1"/>
  <c r="O11" i="38349"/>
  <c r="P11" i="38349"/>
  <c r="Q11" i="38349"/>
  <c r="N9" i="38349"/>
  <c r="O9" i="38349"/>
  <c r="P9" i="38349"/>
  <c r="Q9" i="38349"/>
  <c r="H11" i="38349"/>
  <c r="I11" i="38349"/>
  <c r="J11" i="38349"/>
  <c r="K11" i="38349"/>
  <c r="L11" i="38349"/>
  <c r="I9" i="38349"/>
  <c r="J9" i="38349"/>
  <c r="K9" i="38349"/>
  <c r="L9" i="38349"/>
  <c r="H9" i="38349"/>
  <c r="N2" i="38349"/>
  <c r="B14" i="38349"/>
  <c r="O2" i="38349"/>
  <c r="P2" i="38349"/>
  <c r="Q2" i="38349"/>
  <c r="N5" i="38349"/>
  <c r="O5" i="38349"/>
  <c r="P5" i="38349"/>
  <c r="Q5" i="38349"/>
  <c r="P12" i="38349"/>
  <c r="Q12" i="38349"/>
  <c r="N12" i="38349"/>
  <c r="O12" i="38349"/>
  <c r="K2" i="38349"/>
  <c r="L2" i="38349"/>
  <c r="H2" i="38349"/>
  <c r="I2" i="38349"/>
  <c r="I14" i="38349" s="1"/>
  <c r="I15" i="38349" s="1"/>
  <c r="J2" i="38349"/>
  <c r="I5" i="38349"/>
  <c r="J5" i="38349"/>
  <c r="K5" i="38349"/>
  <c r="L5" i="38349"/>
  <c r="H5" i="38349"/>
  <c r="H12" i="38349"/>
  <c r="I12" i="38349"/>
  <c r="J12" i="38349"/>
  <c r="K12" i="38349"/>
  <c r="L12" i="38349"/>
  <c r="N10" i="38349"/>
  <c r="O10" i="38349"/>
  <c r="P10" i="38349"/>
  <c r="Q10" i="38349"/>
  <c r="K10" i="38349"/>
  <c r="L10" i="38349"/>
  <c r="H10" i="38349"/>
  <c r="I10" i="38349"/>
  <c r="J10" i="38349"/>
  <c r="K14" i="38349" l="1"/>
  <c r="K15" i="38349" s="1"/>
  <c r="J14" i="38349"/>
  <c r="J15" i="38349" s="1"/>
  <c r="C14" i="38349"/>
  <c r="D14" i="38349"/>
  <c r="E14" i="38349"/>
  <c r="F14" i="38349"/>
  <c r="H14" i="38349"/>
  <c r="H15" i="38349" s="1"/>
  <c r="L14" i="38349"/>
  <c r="L15" i="38349" s="1"/>
</calcChain>
</file>

<file path=xl/sharedStrings.xml><?xml version="1.0" encoding="utf-8"?>
<sst xmlns="http://schemas.openxmlformats.org/spreadsheetml/2006/main" count="716" uniqueCount="91">
  <si>
    <t>Comment</t>
  </si>
  <si>
    <t>Section 01</t>
  </si>
  <si>
    <t>Announcement</t>
  </si>
  <si>
    <t>Assignment</t>
  </si>
  <si>
    <t>RPI ID</t>
  </si>
  <si>
    <t>Name</t>
  </si>
  <si>
    <t>Grade</t>
  </si>
  <si>
    <t>Avg</t>
  </si>
  <si>
    <t>Exam 1</t>
  </si>
  <si>
    <t>Exam 2</t>
  </si>
  <si>
    <t>Exam 3</t>
  </si>
  <si>
    <t>Final A</t>
  </si>
  <si>
    <t>Final B</t>
  </si>
  <si>
    <t>Ex Exam</t>
  </si>
  <si>
    <t>Exam Avg</t>
  </si>
  <si>
    <t>Act 01</t>
  </si>
  <si>
    <t>Act 02</t>
  </si>
  <si>
    <t>Act 03</t>
  </si>
  <si>
    <t>Act 04</t>
  </si>
  <si>
    <t>Act 05</t>
  </si>
  <si>
    <t>Act 06</t>
  </si>
  <si>
    <t>Act 07</t>
  </si>
  <si>
    <t>Act 08</t>
  </si>
  <si>
    <t>Act 09</t>
  </si>
  <si>
    <t>Act 10</t>
  </si>
  <si>
    <t>Act 11</t>
  </si>
  <si>
    <t>Act 12</t>
  </si>
  <si>
    <t>Act 13</t>
  </si>
  <si>
    <t>Act 14</t>
  </si>
  <si>
    <t>Act 15</t>
  </si>
  <si>
    <t>Act 16</t>
  </si>
  <si>
    <t>Act 17</t>
  </si>
  <si>
    <t>Act 18</t>
  </si>
  <si>
    <t>Act 19</t>
  </si>
  <si>
    <t>Act 20</t>
  </si>
  <si>
    <t>Act 21</t>
  </si>
  <si>
    <t>Act 22</t>
  </si>
  <si>
    <t>Act 23</t>
  </si>
  <si>
    <t>Act 24</t>
  </si>
  <si>
    <t>Act 25</t>
  </si>
  <si>
    <t>Act 26</t>
  </si>
  <si>
    <t>Act 27</t>
  </si>
  <si>
    <t>Ex Act</t>
  </si>
  <si>
    <t>Act Avg</t>
  </si>
  <si>
    <t>Quiz Pts</t>
  </si>
  <si>
    <t>Rev Quiz</t>
  </si>
  <si>
    <t>Bonus</t>
  </si>
  <si>
    <t>Ex Quiz</t>
  </si>
  <si>
    <t>Quiz Avg</t>
  </si>
  <si>
    <t>Hwk Pts</t>
  </si>
  <si>
    <t>Ex Hwk</t>
  </si>
  <si>
    <t>Hwk Avg</t>
  </si>
  <si>
    <t>Review 1</t>
  </si>
  <si>
    <t>Review 2</t>
  </si>
  <si>
    <t>Review 3</t>
  </si>
  <si>
    <t>Sec 01</t>
  </si>
  <si>
    <t>Sec 02</t>
  </si>
  <si>
    <t>Sec 03</t>
  </si>
  <si>
    <t>Sec 05</t>
  </si>
  <si>
    <t>Sec 07</t>
  </si>
  <si>
    <t>Sec 10</t>
  </si>
  <si>
    <t>Students</t>
  </si>
  <si>
    <t>Course</t>
  </si>
  <si>
    <t>TOTAL</t>
  </si>
  <si>
    <t>A</t>
  </si>
  <si>
    <t>B</t>
  </si>
  <si>
    <t>C</t>
  </si>
  <si>
    <t>D</t>
  </si>
  <si>
    <t>F</t>
  </si>
  <si>
    <t>Constants</t>
  </si>
  <si>
    <t>Total Quiz Points</t>
  </si>
  <si>
    <t>Total Hwk Points</t>
  </si>
  <si>
    <t>A Cutoff</t>
  </si>
  <si>
    <t>B Cutoff</t>
  </si>
  <si>
    <t>C Cutoff</t>
  </si>
  <si>
    <t>D Cutoff</t>
  </si>
  <si>
    <t>Exempt Hwk Points</t>
  </si>
  <si>
    <t>Homework Basis</t>
  </si>
  <si>
    <t>Spring 2003</t>
  </si>
  <si>
    <t>These grades are preliminary.</t>
  </si>
  <si>
    <t>Transfer</t>
  </si>
  <si>
    <t>Sec 11</t>
  </si>
  <si>
    <t>Sec 04</t>
  </si>
  <si>
    <t>Sec 12</t>
  </si>
  <si>
    <t>Sec 14</t>
  </si>
  <si>
    <t>Sec 15</t>
  </si>
  <si>
    <t>Total Activities</t>
  </si>
  <si>
    <t>Exempt Quiz Points</t>
  </si>
  <si>
    <t>Quiz Basis</t>
  </si>
  <si>
    <t>bedrog@rpi</t>
  </si>
  <si>
    <t>Bedrosian, 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</si>
</sst>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8"/>
      <name val="Verdana"/>
      <family val="2"/>
    </font>
    <font>
      <b/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/owa_agent/owa/hwskosad.P_FacSelectAtypView?stupidm=3353658&amp;amp;term=200209" TargetMode="External"/><Relationship Id="rId1" Type="http://schemas.openxmlformats.org/officeDocument/2006/relationships/hyperlink" Target="/owa_agent/owa/hwskosad.P_FacSelectAtypView?stupidm=3390208&amp;amp;term=200209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/owa_agent/owa/hwskosad.P_FacSelectAtypView?stupidm=3353658&amp;amp;term=200209" TargetMode="External"/><Relationship Id="rId1" Type="http://schemas.openxmlformats.org/officeDocument/2006/relationships/hyperlink" Target="/owa_agent/owa/hwskosad.P_FacSelectAtypView?stupidm=3390208&amp;amp;term=200209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iella@rpi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/owa_agent/owa/hwskosad.P_FacSelectAtypView?stupidm=3390208&amp;amp;term=20020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/owa_agent/owa/hwskosad.P_FacSelectAtypView?stupidm=3353658&amp;amp;term=200209" TargetMode="External"/><Relationship Id="rId1" Type="http://schemas.openxmlformats.org/officeDocument/2006/relationships/hyperlink" Target="/owa_agent/owa/hwskosad.P_FacSelectAtypView?stupidm=3390208&amp;amp;term=20020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/owa_agent/owa/hwskosad.P_FacSelectAtypView?stupidm=3353658&amp;amp;term=200209" TargetMode="External"/><Relationship Id="rId1" Type="http://schemas.openxmlformats.org/officeDocument/2006/relationships/hyperlink" Target="/owa_agent/owa/hwskosad.P_FacSelectAtypView?stupidm=3390208&amp;amp;term=2002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hyperlinks>
    <hyperlink ref="B3" r:id="rId1" display="/owa_agent/owa/hwskosad.P_FacSelectAtypView?stupidm=3390208&amp;amp;term=200209"/>
    <hyperlink ref="B4" r:id="rId2" display="/owa_agent/owa/hwskosad.P_FacSelectAtypView?stupidm=3353658&amp;amp;term=200209"/>
  </hyperlinks>
  <pageMargins left="0.75" right="0.75" top="1" bottom="1" header="0.5" footer="0.5"/>
  <pageSetup orientation="portrait" horizontalDpi="4294967293" verticalDpi="300" r:id="rId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activeCell="A5" sqref="A5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hyperlinks>
    <hyperlink ref="B3" r:id="rId1" display="/owa_agent/owa/hwskosad.P_FacSelectAtypView?stupidm=3390208&amp;amp;term=200209"/>
    <hyperlink ref="B4" r:id="rId2" display="/owa_agent/owa/hwskosad.P_FacSelectAtypView?stupidm=3353658&amp;amp;term=200209"/>
  </hyperlinks>
  <pageMargins left="0.75" right="0.75" top="1" bottom="1" header="0.5" footer="0.5"/>
  <pageSetup orientation="portrait" horizontalDpi="4294967293" verticalDpi="0" r:id="rId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/>
  </sheetViews>
  <sheetFormatPr defaultRowHeight="13.2" x14ac:dyDescent="0.25"/>
  <cols>
    <col min="6" max="12" width="9.109375" style="1" customWidth="1"/>
  </cols>
  <sheetData>
    <row r="1" spans="1:17" x14ac:dyDescent="0.25">
      <c r="B1" t="s">
        <v>61</v>
      </c>
      <c r="C1" t="s">
        <v>8</v>
      </c>
      <c r="D1" t="s">
        <v>9</v>
      </c>
      <c r="E1" t="s">
        <v>10</v>
      </c>
      <c r="F1" s="1" t="s">
        <v>62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</row>
    <row r="2" spans="1:17" x14ac:dyDescent="0.25">
      <c r="A2" t="s">
        <v>55</v>
      </c>
      <c r="B2">
        <f>'Sec01'!A7</f>
        <v>1</v>
      </c>
      <c r="C2">
        <f>'Sec01'!H7</f>
        <v>77</v>
      </c>
      <c r="D2">
        <f>'Sec01'!I7</f>
        <v>65</v>
      </c>
      <c r="E2">
        <f>'Sec01'!J7</f>
        <v>89</v>
      </c>
      <c r="F2" s="1">
        <f>'Sec01'!G7</f>
        <v>85.050000000000011</v>
      </c>
      <c r="H2" s="1">
        <f>COUNTIF('Sec01'!F5:F5,"A")</f>
        <v>0</v>
      </c>
      <c r="I2" s="1">
        <f>COUNTIF('Sec01'!F5:F5,"B")</f>
        <v>1</v>
      </c>
      <c r="J2" s="1">
        <f>COUNTIF('Sec01'!F5:F5,"C")</f>
        <v>0</v>
      </c>
      <c r="K2" s="1">
        <f>COUNTIF('Sec01'!F5:F5,"D")</f>
        <v>0</v>
      </c>
      <c r="L2" s="1">
        <f>COUNTIF('Sec01'!F5:F5,"F")</f>
        <v>0</v>
      </c>
      <c r="N2">
        <f>B2*C2</f>
        <v>77</v>
      </c>
      <c r="O2">
        <f>B2*D2</f>
        <v>65</v>
      </c>
      <c r="P2">
        <f>B2*E2</f>
        <v>89</v>
      </c>
      <c r="Q2">
        <f>B2*F2</f>
        <v>85.050000000000011</v>
      </c>
    </row>
    <row r="3" spans="1:17" x14ac:dyDescent="0.25">
      <c r="A3" t="s">
        <v>56</v>
      </c>
      <c r="B3">
        <f>'Sec02'!A7</f>
        <v>1</v>
      </c>
      <c r="C3">
        <f>'Sec02'!H7</f>
        <v>77</v>
      </c>
      <c r="D3">
        <f>'Sec02'!I7</f>
        <v>65</v>
      </c>
      <c r="E3">
        <f>'Sec02'!J7</f>
        <v>89</v>
      </c>
      <c r="F3" s="1">
        <f>'Sec02'!G7</f>
        <v>85.050000000000011</v>
      </c>
      <c r="H3" s="1">
        <f>COUNTIF('Sec02'!F5:F5,"A")</f>
        <v>0</v>
      </c>
      <c r="I3" s="1">
        <f>COUNTIF('Sec02'!F5:F5,"B")</f>
        <v>1</v>
      </c>
      <c r="J3" s="1">
        <f>COUNTIF('Sec02'!F5:F5,"C")</f>
        <v>0</v>
      </c>
      <c r="K3" s="1">
        <f>COUNTIF('Sec02'!F5:F5,"D")</f>
        <v>0</v>
      </c>
      <c r="L3" s="1">
        <f>COUNTIF('Sec02'!F5:F5,"F")</f>
        <v>0</v>
      </c>
      <c r="N3">
        <f t="shared" ref="N3:N12" si="0">B3*C3</f>
        <v>77</v>
      </c>
      <c r="O3">
        <f t="shared" ref="O3:O12" si="1">B3*D3</f>
        <v>65</v>
      </c>
      <c r="P3">
        <f t="shared" ref="P3:P12" si="2">B3*E3</f>
        <v>89</v>
      </c>
      <c r="Q3">
        <f t="shared" ref="Q3:Q12" si="3">B3*F3</f>
        <v>85.050000000000011</v>
      </c>
    </row>
    <row r="4" spans="1:17" x14ac:dyDescent="0.25">
      <c r="A4" t="s">
        <v>57</v>
      </c>
      <c r="B4">
        <f>'Sec03'!A7</f>
        <v>1</v>
      </c>
      <c r="C4">
        <f>'Sec03'!H7</f>
        <v>77</v>
      </c>
      <c r="D4">
        <f>'Sec03'!I7</f>
        <v>65</v>
      </c>
      <c r="E4">
        <f>'Sec03'!J7</f>
        <v>89</v>
      </c>
      <c r="F4" s="1">
        <f>'Sec03'!G7</f>
        <v>85.050000000000011</v>
      </c>
      <c r="H4" s="1">
        <f>COUNTIF('Sec03'!F5:F5,"A")</f>
        <v>0</v>
      </c>
      <c r="I4" s="1">
        <f>COUNTIF('Sec03'!F5:F5,"B")</f>
        <v>1</v>
      </c>
      <c r="J4" s="1">
        <f>COUNTIF('Sec03'!F5:F5,"C")</f>
        <v>0</v>
      </c>
      <c r="K4" s="1">
        <f>COUNTIF('Sec03'!F5:F5,"D")</f>
        <v>0</v>
      </c>
      <c r="L4" s="1">
        <f>COUNTIF('Sec03'!F5:F5,"F")</f>
        <v>0</v>
      </c>
      <c r="N4">
        <f t="shared" si="0"/>
        <v>77</v>
      </c>
      <c r="O4">
        <f t="shared" si="1"/>
        <v>65</v>
      </c>
      <c r="P4">
        <f t="shared" si="2"/>
        <v>89</v>
      </c>
      <c r="Q4">
        <f t="shared" si="3"/>
        <v>85.050000000000011</v>
      </c>
    </row>
    <row r="5" spans="1:17" x14ac:dyDescent="0.25">
      <c r="A5" t="s">
        <v>82</v>
      </c>
      <c r="B5">
        <f>'Sec04'!A7</f>
        <v>1</v>
      </c>
      <c r="C5">
        <f>'Sec04'!H7</f>
        <v>77</v>
      </c>
      <c r="D5">
        <f>'Sec04'!I7</f>
        <v>65</v>
      </c>
      <c r="E5">
        <f>'Sec04'!J7</f>
        <v>89</v>
      </c>
      <c r="F5" s="1">
        <f>'Sec04'!G7</f>
        <v>85.050000000000011</v>
      </c>
      <c r="H5" s="1">
        <f>COUNTIF('Sec04'!F5:F5,"A")</f>
        <v>0</v>
      </c>
      <c r="I5" s="1">
        <f>COUNTIF('Sec04'!F5:F5,"B")</f>
        <v>1</v>
      </c>
      <c r="J5" s="1">
        <f>COUNTIF('Sec04'!F5:F5,"C")</f>
        <v>0</v>
      </c>
      <c r="K5" s="1">
        <f>COUNTIF('Sec04'!F5:F5,"D")</f>
        <v>0</v>
      </c>
      <c r="L5" s="1">
        <f>COUNTIF('Sec04'!F5:F5,"F")</f>
        <v>0</v>
      </c>
      <c r="N5">
        <f t="shared" si="0"/>
        <v>77</v>
      </c>
      <c r="O5">
        <f t="shared" si="1"/>
        <v>65</v>
      </c>
      <c r="P5">
        <f t="shared" si="2"/>
        <v>89</v>
      </c>
      <c r="Q5">
        <f t="shared" si="3"/>
        <v>85.050000000000011</v>
      </c>
    </row>
    <row r="6" spans="1:17" x14ac:dyDescent="0.25">
      <c r="A6" t="s">
        <v>58</v>
      </c>
      <c r="B6">
        <f>'Sec05'!A7</f>
        <v>1</v>
      </c>
      <c r="C6">
        <f>'Sec05'!H7</f>
        <v>77</v>
      </c>
      <c r="D6">
        <f>'Sec05'!I7</f>
        <v>65</v>
      </c>
      <c r="E6">
        <f>'Sec05'!J7</f>
        <v>89</v>
      </c>
      <c r="F6" s="1">
        <f>'Sec05'!G7</f>
        <v>85.050000000000011</v>
      </c>
      <c r="H6" s="1">
        <f>COUNTIF('Sec05'!F5:F5,"A")</f>
        <v>0</v>
      </c>
      <c r="I6" s="1">
        <f>COUNTIF('Sec05'!F5:F5,"B")</f>
        <v>1</v>
      </c>
      <c r="J6" s="1">
        <f>COUNTIF('Sec05'!F5:F5,"C")</f>
        <v>0</v>
      </c>
      <c r="K6" s="1">
        <f>COUNTIF('Sec05'!F5:F5,"D")</f>
        <v>0</v>
      </c>
      <c r="L6" s="1">
        <f>COUNTIF('Sec05'!F5:F5,"F")</f>
        <v>0</v>
      </c>
      <c r="N6">
        <f t="shared" si="0"/>
        <v>77</v>
      </c>
      <c r="O6">
        <f t="shared" si="1"/>
        <v>65</v>
      </c>
      <c r="P6">
        <f t="shared" si="2"/>
        <v>89</v>
      </c>
      <c r="Q6">
        <f t="shared" si="3"/>
        <v>85.050000000000011</v>
      </c>
    </row>
    <row r="7" spans="1:17" x14ac:dyDescent="0.25">
      <c r="A7" t="s">
        <v>59</v>
      </c>
      <c r="B7">
        <f>'Sec07'!A7</f>
        <v>1</v>
      </c>
      <c r="C7">
        <f>'Sec07'!H7</f>
        <v>77</v>
      </c>
      <c r="D7">
        <f>'Sec07'!I7</f>
        <v>65</v>
      </c>
      <c r="E7">
        <f>'Sec07'!J7</f>
        <v>89</v>
      </c>
      <c r="F7" s="1">
        <f>'Sec07'!G7</f>
        <v>85.050000000000011</v>
      </c>
      <c r="H7" s="1">
        <f>COUNTIF('Sec07'!F5:F5,"A")</f>
        <v>0</v>
      </c>
      <c r="I7" s="1">
        <f>COUNTIF('Sec07'!F5:F5,"B")</f>
        <v>1</v>
      </c>
      <c r="J7" s="1">
        <f>COUNTIF('Sec07'!F5:F5,"C")</f>
        <v>0</v>
      </c>
      <c r="K7" s="1">
        <f>COUNTIF('Sec07'!F5:F5,"D")</f>
        <v>0</v>
      </c>
      <c r="L7" s="1">
        <f>COUNTIF('Sec07'!F5:F5,"F")</f>
        <v>0</v>
      </c>
      <c r="N7">
        <f t="shared" si="0"/>
        <v>77</v>
      </c>
      <c r="O7">
        <f t="shared" si="1"/>
        <v>65</v>
      </c>
      <c r="P7">
        <f t="shared" si="2"/>
        <v>89</v>
      </c>
      <c r="Q7">
        <f t="shared" si="3"/>
        <v>85.050000000000011</v>
      </c>
    </row>
    <row r="8" spans="1:17" x14ac:dyDescent="0.25">
      <c r="A8" t="s">
        <v>60</v>
      </c>
      <c r="B8">
        <f>'Sec10'!A7</f>
        <v>1</v>
      </c>
      <c r="C8">
        <f>'Sec10'!H7</f>
        <v>77</v>
      </c>
      <c r="D8">
        <f>'Sec10'!I7</f>
        <v>65</v>
      </c>
      <c r="E8">
        <f>'Sec10'!J7</f>
        <v>89</v>
      </c>
      <c r="F8" s="1">
        <f>'Sec10'!G7</f>
        <v>85.050000000000011</v>
      </c>
      <c r="H8" s="1">
        <f>COUNTIF('Sec10'!F5:F5,"A")</f>
        <v>0</v>
      </c>
      <c r="I8" s="1">
        <f>COUNTIF('Sec10'!F5:F5,"B")</f>
        <v>1</v>
      </c>
      <c r="J8" s="1">
        <f>COUNTIF('Sec10'!F5:F5,"C")</f>
        <v>0</v>
      </c>
      <c r="K8" s="1">
        <f>COUNTIF('Sec10'!F5:F5,"D")</f>
        <v>0</v>
      </c>
      <c r="L8" s="1">
        <f>COUNTIF('Sec10'!F5:F5,"F")</f>
        <v>0</v>
      </c>
      <c r="N8">
        <f t="shared" si="0"/>
        <v>77</v>
      </c>
      <c r="O8">
        <f t="shared" si="1"/>
        <v>65</v>
      </c>
      <c r="P8">
        <f t="shared" si="2"/>
        <v>89</v>
      </c>
      <c r="Q8">
        <f t="shared" si="3"/>
        <v>85.050000000000011</v>
      </c>
    </row>
    <row r="9" spans="1:17" x14ac:dyDescent="0.25">
      <c r="A9" t="s">
        <v>81</v>
      </c>
      <c r="B9">
        <f>'Sec11'!A7</f>
        <v>1</v>
      </c>
      <c r="C9">
        <f>'Sec11'!H7</f>
        <v>77</v>
      </c>
      <c r="D9">
        <f>'Sec11'!I7</f>
        <v>65</v>
      </c>
      <c r="E9">
        <f>'Sec11'!J7</f>
        <v>89</v>
      </c>
      <c r="F9" s="1">
        <f>'Sec11'!G7</f>
        <v>85.050000000000011</v>
      </c>
      <c r="H9" s="1">
        <f>COUNTIF('Sec11'!F5:F5,"A")</f>
        <v>0</v>
      </c>
      <c r="I9" s="1">
        <f>COUNTIF('Sec11'!F5:F5,"B")</f>
        <v>1</v>
      </c>
      <c r="J9" s="1">
        <f>COUNTIF('Sec11'!F5:F5,"C")</f>
        <v>0</v>
      </c>
      <c r="K9" s="1">
        <f>COUNTIF('Sec11'!F5:F5,"D")</f>
        <v>0</v>
      </c>
      <c r="L9" s="1">
        <f>COUNTIF('Sec11'!F5:F5,"F")</f>
        <v>0</v>
      </c>
      <c r="N9">
        <f>B9*C9</f>
        <v>77</v>
      </c>
      <c r="O9">
        <f>B9*D9</f>
        <v>65</v>
      </c>
      <c r="P9">
        <f>B9*E9</f>
        <v>89</v>
      </c>
      <c r="Q9">
        <f>B9*F9</f>
        <v>85.050000000000011</v>
      </c>
    </row>
    <row r="10" spans="1:17" x14ac:dyDescent="0.25">
      <c r="A10" t="s">
        <v>83</v>
      </c>
      <c r="B10">
        <f>'Sec12'!A7</f>
        <v>1</v>
      </c>
      <c r="C10">
        <f>'Sec12'!H7</f>
        <v>77</v>
      </c>
      <c r="D10">
        <f>'Sec12'!I7</f>
        <v>65</v>
      </c>
      <c r="E10">
        <f>'Sec12'!J7</f>
        <v>89</v>
      </c>
      <c r="F10" s="1">
        <f>'Sec12'!G7</f>
        <v>85.050000000000011</v>
      </c>
      <c r="H10" s="1">
        <f>COUNTIF('Sec12'!F5:F5,"A")</f>
        <v>0</v>
      </c>
      <c r="I10" s="1">
        <f>COUNTIF('Sec12'!F5:F5,"B")</f>
        <v>1</v>
      </c>
      <c r="J10" s="1">
        <f>COUNTIF('Sec12'!F5:F5,"C")</f>
        <v>0</v>
      </c>
      <c r="K10" s="1">
        <f>COUNTIF('Sec12'!F5:F5,"D")</f>
        <v>0</v>
      </c>
      <c r="L10" s="1">
        <f>COUNTIF('Sec12'!F5:F5,"F")</f>
        <v>0</v>
      </c>
      <c r="N10">
        <f>B10*C10</f>
        <v>77</v>
      </c>
      <c r="O10">
        <f>B10*D10</f>
        <v>65</v>
      </c>
      <c r="P10">
        <f>B10*E10</f>
        <v>89</v>
      </c>
      <c r="Q10">
        <f>B10*F10</f>
        <v>85.050000000000011</v>
      </c>
    </row>
    <row r="11" spans="1:17" x14ac:dyDescent="0.25">
      <c r="A11" t="s">
        <v>84</v>
      </c>
      <c r="B11">
        <f>'Sec14'!A7</f>
        <v>1</v>
      </c>
      <c r="C11">
        <f>'Sec14'!H7</f>
        <v>77</v>
      </c>
      <c r="D11">
        <f>'Sec14'!I7</f>
        <v>65</v>
      </c>
      <c r="E11">
        <f>'Sec14'!J7</f>
        <v>89</v>
      </c>
      <c r="F11" s="1">
        <f>'Sec14'!G7</f>
        <v>85.050000000000011</v>
      </c>
      <c r="H11" s="1">
        <f>COUNTIF('Sec14'!F5:F5,"A")</f>
        <v>0</v>
      </c>
      <c r="I11" s="1">
        <f>COUNTIF('Sec14'!F5:F5,"B")</f>
        <v>1</v>
      </c>
      <c r="J11" s="1">
        <f>COUNTIF('Sec14'!F5:F5,"C")</f>
        <v>0</v>
      </c>
      <c r="K11" s="1">
        <f>COUNTIF('Sec14'!F5:F5,"D")</f>
        <v>0</v>
      </c>
      <c r="L11" s="1">
        <f>COUNTIF('Sec14'!F5:F5,"F")</f>
        <v>0</v>
      </c>
      <c r="N11">
        <f>B11*C11</f>
        <v>77</v>
      </c>
      <c r="O11">
        <f>B11*D11</f>
        <v>65</v>
      </c>
      <c r="P11">
        <f>B11*E11</f>
        <v>89</v>
      </c>
      <c r="Q11">
        <f>B11*F11</f>
        <v>85.050000000000011</v>
      </c>
    </row>
    <row r="12" spans="1:17" x14ac:dyDescent="0.25">
      <c r="A12" t="s">
        <v>85</v>
      </c>
      <c r="B12">
        <f>'Sec15'!A7</f>
        <v>1</v>
      </c>
      <c r="C12">
        <f>'Sec15'!H7</f>
        <v>77</v>
      </c>
      <c r="D12">
        <f>'Sec15'!I7</f>
        <v>65</v>
      </c>
      <c r="E12">
        <f>'Sec15'!J7</f>
        <v>89</v>
      </c>
      <c r="F12" s="1">
        <f>'Sec15'!G7</f>
        <v>85.050000000000011</v>
      </c>
      <c r="H12" s="1">
        <f>COUNTIF('Sec15'!F5:F5,"A")</f>
        <v>0</v>
      </c>
      <c r="I12" s="1">
        <f>COUNTIF('Sec15'!F5:F5,"B")</f>
        <v>1</v>
      </c>
      <c r="J12" s="1">
        <f>COUNTIF('Sec15'!F5:F5,"C")</f>
        <v>0</v>
      </c>
      <c r="K12" s="1">
        <f>COUNTIF('Sec15'!F5:F5,"D")</f>
        <v>0</v>
      </c>
      <c r="L12" s="1">
        <f>COUNTIF('Sec15'!F5:F5,"F")</f>
        <v>0</v>
      </c>
      <c r="N12">
        <f t="shared" si="0"/>
        <v>77</v>
      </c>
      <c r="O12">
        <f t="shared" si="1"/>
        <v>65</v>
      </c>
      <c r="P12">
        <f t="shared" si="2"/>
        <v>89</v>
      </c>
      <c r="Q12">
        <f t="shared" si="3"/>
        <v>85.050000000000011</v>
      </c>
    </row>
    <row r="14" spans="1:17" x14ac:dyDescent="0.25">
      <c r="A14" t="s">
        <v>63</v>
      </c>
      <c r="B14">
        <f>SUM(B2:B12)</f>
        <v>11</v>
      </c>
      <c r="C14">
        <f>SUM(N2:N12)/B14</f>
        <v>77</v>
      </c>
      <c r="D14">
        <f>SUM(O2:O12)/B14</f>
        <v>65</v>
      </c>
      <c r="E14">
        <f>SUM(P2:P12)/B14</f>
        <v>89</v>
      </c>
      <c r="F14" s="1">
        <f>SUM(Q2:Q12)/B14</f>
        <v>85.05</v>
      </c>
      <c r="H14" s="1">
        <f>SUM(H2:H12)</f>
        <v>0</v>
      </c>
      <c r="I14" s="1">
        <f>SUM(I2:I12)</f>
        <v>11</v>
      </c>
      <c r="J14" s="1">
        <f>SUM(J2:J12)</f>
        <v>0</v>
      </c>
      <c r="K14" s="1">
        <f>SUM(K2:K12)</f>
        <v>0</v>
      </c>
      <c r="L14" s="1">
        <f>SUM(L2:L12)</f>
        <v>0</v>
      </c>
    </row>
    <row r="15" spans="1:17" x14ac:dyDescent="0.25">
      <c r="H15" s="7">
        <f>H14/B14</f>
        <v>0</v>
      </c>
      <c r="I15" s="7">
        <f>I14/B14</f>
        <v>1</v>
      </c>
      <c r="J15" s="7">
        <f>J14/B14</f>
        <v>0</v>
      </c>
      <c r="K15" s="7">
        <f>K14/B14</f>
        <v>0</v>
      </c>
      <c r="L15" s="7">
        <f>L14/B14</f>
        <v>0</v>
      </c>
    </row>
    <row r="17" spans="1:3" x14ac:dyDescent="0.25">
      <c r="A17" t="s">
        <v>69</v>
      </c>
    </row>
    <row r="18" spans="1:3" x14ac:dyDescent="0.25">
      <c r="A18" t="s">
        <v>86</v>
      </c>
      <c r="C18">
        <v>27</v>
      </c>
    </row>
    <row r="19" spans="1:3" x14ac:dyDescent="0.25">
      <c r="A19" t="s">
        <v>70</v>
      </c>
      <c r="C19">
        <v>81</v>
      </c>
    </row>
    <row r="20" spans="1:3" x14ac:dyDescent="0.25">
      <c r="A20" t="s">
        <v>87</v>
      </c>
      <c r="C20">
        <v>2</v>
      </c>
    </row>
    <row r="21" spans="1:3" x14ac:dyDescent="0.25">
      <c r="A21" t="s">
        <v>88</v>
      </c>
      <c r="C21">
        <f>C19-C20</f>
        <v>79</v>
      </c>
    </row>
    <row r="22" spans="1:3" x14ac:dyDescent="0.25">
      <c r="A22" t="s">
        <v>71</v>
      </c>
      <c r="C22">
        <v>154</v>
      </c>
    </row>
    <row r="23" spans="1:3" x14ac:dyDescent="0.25">
      <c r="A23" t="s">
        <v>76</v>
      </c>
      <c r="C23">
        <v>10</v>
      </c>
    </row>
    <row r="24" spans="1:3" x14ac:dyDescent="0.25">
      <c r="A24" t="s">
        <v>77</v>
      </c>
      <c r="C24">
        <f>C22-C23</f>
        <v>144</v>
      </c>
    </row>
    <row r="25" spans="1:3" x14ac:dyDescent="0.25">
      <c r="A25" t="s">
        <v>72</v>
      </c>
      <c r="C25">
        <v>90</v>
      </c>
    </row>
    <row r="26" spans="1:3" x14ac:dyDescent="0.25">
      <c r="A26" t="s">
        <v>73</v>
      </c>
      <c r="C26">
        <v>80</v>
      </c>
    </row>
    <row r="27" spans="1:3" x14ac:dyDescent="0.25">
      <c r="A27" t="s">
        <v>74</v>
      </c>
      <c r="C27">
        <v>70</v>
      </c>
    </row>
    <row r="28" spans="1:3" x14ac:dyDescent="0.25">
      <c r="A28" t="s">
        <v>75</v>
      </c>
      <c r="C28">
        <v>60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hyperlinks>
    <hyperlink ref="A5" r:id="rId1" display="mailto:aiella@rpi.edu"/>
  </hyperlinks>
  <pageMargins left="0.75" right="0.75" top="1" bottom="1" header="0.5" footer="0.5"/>
  <pageSetup orientation="portrait" horizontalDpi="4294967292" verticalDpi="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topLeftCell="A3" workbookViewId="0">
      <selection activeCell="A3"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hyperlinks>
    <hyperlink ref="B3" r:id="rId1" display="/owa_agent/owa/hwskosad.P_FacSelectAtypView?stupidm=3390208&amp;amp;term=200209"/>
  </hyperlinks>
  <pageMargins left="0.75" right="0.75" top="1" bottom="1" header="0.5" footer="0.5"/>
  <pageSetup orientation="portrait" horizontalDpi="4294967293" verticalDpi="0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hyperlinks>
    <hyperlink ref="B3" r:id="rId1" display="/owa_agent/owa/hwskosad.P_FacSelectAtypView?stupidm=3390208&amp;amp;term=200209"/>
    <hyperlink ref="B4" r:id="rId2" display="/owa_agent/owa/hwskosad.P_FacSelectAtypView?stupidm=3353658&amp;amp;term=200209"/>
  </hyperlinks>
  <pageMargins left="0.75" right="0.75" top="1" bottom="1" header="0.5" footer="0.5"/>
  <pageSetup orientation="portrait" horizontalDpi="4294967293" verticalDpi="0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workbookViewId="0">
      <selection sqref="A1:IV65536"/>
    </sheetView>
  </sheetViews>
  <sheetFormatPr defaultRowHeight="13.2" x14ac:dyDescent="0.25"/>
  <cols>
    <col min="2" max="3" width="10" customWidth="1"/>
    <col min="23" max="23" width="9.109375" style="2" customWidth="1"/>
    <col min="32" max="32" width="9.109375" style="2" customWidth="1"/>
    <col min="40" max="40" width="9.109375" style="1" customWidth="1"/>
    <col min="41" max="41" width="9.109375" style="3" customWidth="1"/>
  </cols>
  <sheetData>
    <row r="1" spans="1:61" x14ac:dyDescent="0.25">
      <c r="A1" t="s">
        <v>0</v>
      </c>
      <c r="B1" t="s">
        <v>1</v>
      </c>
      <c r="C1" t="s">
        <v>78</v>
      </c>
      <c r="G1" s="1"/>
      <c r="N1" s="1"/>
      <c r="AR1" s="1"/>
      <c r="AY1" s="1"/>
      <c r="AZ1" s="3"/>
      <c r="BA1" s="3"/>
      <c r="BB1" s="3"/>
      <c r="BC1" s="3"/>
      <c r="BD1" s="3"/>
      <c r="BE1" s="1"/>
    </row>
    <row r="2" spans="1:61" x14ac:dyDescent="0.25">
      <c r="A2" t="s">
        <v>2</v>
      </c>
      <c r="B2" t="s">
        <v>79</v>
      </c>
      <c r="G2" s="1"/>
      <c r="N2" s="1"/>
      <c r="AR2" s="1"/>
      <c r="AY2" s="1"/>
      <c r="AZ2" s="3"/>
      <c r="BA2" s="3"/>
      <c r="BB2" s="3"/>
      <c r="BC2" s="3"/>
      <c r="BD2" s="3"/>
      <c r="BE2" s="1"/>
    </row>
    <row r="3" spans="1:61" x14ac:dyDescent="0.25">
      <c r="A3" t="s">
        <v>3</v>
      </c>
      <c r="B3" t="s">
        <v>4</v>
      </c>
      <c r="C3" t="s">
        <v>5</v>
      </c>
      <c r="F3" s="1" t="s">
        <v>6</v>
      </c>
      <c r="G3" s="1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s="2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s="2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s="1" t="s">
        <v>39</v>
      </c>
      <c r="AO3" s="3" t="s">
        <v>40</v>
      </c>
      <c r="AP3" t="s">
        <v>41</v>
      </c>
      <c r="AQ3" t="s">
        <v>42</v>
      </c>
      <c r="AR3" s="1" t="s">
        <v>43</v>
      </c>
      <c r="AT3" t="s">
        <v>44</v>
      </c>
      <c r="AU3" t="s">
        <v>45</v>
      </c>
      <c r="AV3" t="s">
        <v>46</v>
      </c>
      <c r="AW3" t="s">
        <v>80</v>
      </c>
      <c r="AX3" t="s">
        <v>47</v>
      </c>
      <c r="AY3" s="1" t="s">
        <v>48</v>
      </c>
      <c r="AZ3" s="3"/>
      <c r="BA3" s="3" t="s">
        <v>49</v>
      </c>
      <c r="BB3" s="3" t="s">
        <v>46</v>
      </c>
      <c r="BC3" s="3" t="s">
        <v>80</v>
      </c>
      <c r="BD3" s="3" t="s">
        <v>50</v>
      </c>
      <c r="BE3" s="1" t="s">
        <v>51</v>
      </c>
      <c r="BG3" t="s">
        <v>52</v>
      </c>
      <c r="BH3" t="s">
        <v>53</v>
      </c>
      <c r="BI3" t="s">
        <v>54</v>
      </c>
    </row>
    <row r="4" spans="1:61" x14ac:dyDescent="0.25">
      <c r="F4" s="1"/>
      <c r="G4" s="1"/>
      <c r="N4" s="1"/>
      <c r="AR4" s="1"/>
      <c r="AY4" s="1"/>
      <c r="AZ4" s="3"/>
      <c r="BA4" s="3"/>
      <c r="BB4" s="3"/>
      <c r="BC4" s="3"/>
      <c r="BD4" s="3"/>
      <c r="BE4" s="1"/>
    </row>
    <row r="5" spans="1:61" ht="12.75" customHeight="1" x14ac:dyDescent="0.25">
      <c r="A5" t="s">
        <v>89</v>
      </c>
      <c r="B5">
        <v>660000000</v>
      </c>
      <c r="C5" t="s">
        <v>90</v>
      </c>
      <c r="F5" s="1" t="str">
        <f>IF(G5&gt;=90,"A",IF(G5&gt;=80,"B",IF(G5&gt;=70,"C",IF(G5&gt;=60,"D","F"))))</f>
        <v>B</v>
      </c>
      <c r="G5" s="1">
        <f>N5*0.65+(2*AR5+AY5)*0.25/3+BE5*0.1</f>
        <v>85.050000000000011</v>
      </c>
      <c r="H5">
        <v>77</v>
      </c>
      <c r="I5">
        <v>65</v>
      </c>
      <c r="J5">
        <v>89</v>
      </c>
      <c r="K5">
        <v>0</v>
      </c>
      <c r="L5">
        <f>K5</f>
        <v>0</v>
      </c>
      <c r="M5">
        <v>0</v>
      </c>
      <c r="N5" s="1">
        <f>IF(K5+L5=0,SUM(H5:J5)/(3-M5),(SUM(H5:L5)-MIN(H5:L5))/(4-M5))</f>
        <v>77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1">
        <v>10</v>
      </c>
      <c r="X5" s="3">
        <v>10</v>
      </c>
      <c r="Y5" s="3">
        <v>9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1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1">
        <v>10</v>
      </c>
      <c r="AO5" s="3">
        <v>10</v>
      </c>
      <c r="AP5">
        <v>10</v>
      </c>
      <c r="AQ5">
        <f>COUNTIF(P5:AP5,"Ex")</f>
        <v>0</v>
      </c>
      <c r="AR5" s="1">
        <f>(SUM(P5:AP5)-MIN(P5:AP5))/(Activities-1-AQ5)*10</f>
        <v>100</v>
      </c>
      <c r="AT5">
        <v>60</v>
      </c>
      <c r="AU5">
        <f>MIN(BG5,4)+MIN(BH5,4)+MIN(BI5,4)</f>
        <v>12</v>
      </c>
      <c r="AV5">
        <f>MAX(BG5-4,0)+MAX(BH5-4,0)+MAX(BI5-4,0)</f>
        <v>21</v>
      </c>
      <c r="AW5">
        <v>0</v>
      </c>
      <c r="AX5">
        <v>0</v>
      </c>
      <c r="AY5" s="1">
        <f>MIN((AT5+AU5+AV5+AW5)/(QuizPoints-AX5)*100,100)</f>
        <v>100</v>
      </c>
      <c r="AZ5" s="3"/>
      <c r="BA5">
        <v>140</v>
      </c>
      <c r="BB5" s="3">
        <f>MAX(BG5-4,0)+MAX(BH5-4,0)+MAX(BI5-4,0)</f>
        <v>21</v>
      </c>
      <c r="BC5" s="3">
        <v>0</v>
      </c>
      <c r="BD5" s="3">
        <v>0</v>
      </c>
      <c r="BE5" s="1">
        <f>MIN((BA5+BB5+BC5)/(HwkPoints-BD5)*100,100)</f>
        <v>100</v>
      </c>
      <c r="BG5">
        <v>12</v>
      </c>
      <c r="BH5">
        <v>10.5</v>
      </c>
      <c r="BI5">
        <v>10.5</v>
      </c>
    </row>
    <row r="6" spans="1:61" ht="12.75" customHeight="1" x14ac:dyDescent="0.25">
      <c r="F6" s="1"/>
      <c r="G6" s="1"/>
      <c r="N6" s="1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5"/>
      <c r="AR6" s="1"/>
      <c r="AY6" s="1"/>
      <c r="AZ6" s="3"/>
      <c r="BB6" s="3"/>
      <c r="BC6" s="3"/>
      <c r="BD6" s="3"/>
      <c r="BE6" s="1"/>
    </row>
    <row r="7" spans="1:61" x14ac:dyDescent="0.25">
      <c r="A7">
        <f>COUNT(G5:G5)</f>
        <v>1</v>
      </c>
      <c r="G7" s="1">
        <f>AVERAGE(G5:G5)</f>
        <v>85.050000000000011</v>
      </c>
      <c r="H7">
        <f>AVERAGE(H5:H5)</f>
        <v>77</v>
      </c>
      <c r="I7">
        <f>AVERAGE(I5:I5)</f>
        <v>65</v>
      </c>
      <c r="J7">
        <f>AVERAGE(J5:J5)</f>
        <v>89</v>
      </c>
      <c r="N7" s="1"/>
      <c r="AR7" s="1"/>
      <c r="AY7" s="1"/>
      <c r="AZ7" s="3"/>
      <c r="BA7" s="3"/>
      <c r="BB7" s="3"/>
      <c r="BC7" s="3"/>
      <c r="BD7" s="3"/>
      <c r="BE7" s="1"/>
    </row>
    <row r="8" spans="1:61" x14ac:dyDescent="0.25">
      <c r="B8" s="6"/>
      <c r="F8" s="1"/>
      <c r="G8" s="1"/>
      <c r="N8" s="1"/>
      <c r="AR8" s="1"/>
      <c r="AY8" s="1"/>
      <c r="BB8" s="3"/>
      <c r="BC8" s="3"/>
      <c r="BD8" s="3"/>
      <c r="BE8" s="1"/>
      <c r="BF8" s="3"/>
      <c r="BI8" s="3"/>
    </row>
    <row r="9" spans="1:61" ht="12.75" customHeight="1" x14ac:dyDescent="0.25">
      <c r="F9" s="1"/>
      <c r="G9" s="1"/>
      <c r="N9" s="1"/>
      <c r="P9" s="3"/>
      <c r="Q9" s="3"/>
      <c r="R9" s="3"/>
      <c r="S9" s="3"/>
      <c r="T9" s="3"/>
      <c r="U9" s="3"/>
      <c r="V9" s="3"/>
      <c r="W9" s="1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R9" s="1"/>
      <c r="AY9" s="1"/>
      <c r="AZ9" s="3"/>
      <c r="BB9" s="3"/>
      <c r="BC9" s="3"/>
      <c r="BD9" s="3"/>
      <c r="BE9" s="1"/>
    </row>
  </sheetData>
  <hyperlinks>
    <hyperlink ref="B3" r:id="rId1" display="/owa_agent/owa/hwskosad.P_FacSelectAtypView?stupidm=3390208&amp;amp;term=200209"/>
    <hyperlink ref="B4" r:id="rId2" display="/owa_agent/owa/hwskosad.P_FacSelectAtypView?stupidm=3353658&amp;amp;term=200209"/>
  </hyperlinks>
  <pageMargins left="0.75" right="0.75" top="1" bottom="1" header="0.5" footer="0.5"/>
  <pageSetup orientation="portrait" horizontalDpi="4294967293" verticalDpi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Sec01</vt:lpstr>
      <vt:lpstr>Sec02</vt:lpstr>
      <vt:lpstr>Sec03</vt:lpstr>
      <vt:lpstr>Sec04</vt:lpstr>
      <vt:lpstr>Sec05</vt:lpstr>
      <vt:lpstr>Sec07</vt:lpstr>
      <vt:lpstr>Sec10</vt:lpstr>
      <vt:lpstr>Sec11</vt:lpstr>
      <vt:lpstr>Sec12</vt:lpstr>
      <vt:lpstr>Sec14</vt:lpstr>
      <vt:lpstr>Sec15</vt:lpstr>
      <vt:lpstr>Course</vt:lpstr>
      <vt:lpstr>Activities</vt:lpstr>
      <vt:lpstr>ACutoff</vt:lpstr>
      <vt:lpstr>BCutoff</vt:lpstr>
      <vt:lpstr>CCutoff</vt:lpstr>
      <vt:lpstr>DCutoff</vt:lpstr>
      <vt:lpstr>HwkPoints</vt:lpstr>
      <vt:lpstr>QuizPoints</vt:lpstr>
    </vt:vector>
  </TitlesOfParts>
  <Company>Rensselaer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Summary Faculty Class List</dc:title>
  <dc:creator>Gary Bedrosian</dc:creator>
  <cp:lastModifiedBy>Aniket Gupta</cp:lastModifiedBy>
  <cp:lastPrinted>2002-12-17T16:25:35Z</cp:lastPrinted>
  <dcterms:created xsi:type="dcterms:W3CDTF">2002-09-27T16:57:09Z</dcterms:created>
  <dcterms:modified xsi:type="dcterms:W3CDTF">2024-02-03T22:17:42Z</dcterms:modified>
</cp:coreProperties>
</file>