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60CA35B-27F1-4E67-8A8A-B252EA4B47B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11" i="1"/>
  <c r="C11" i="1"/>
  <c r="D11" i="1"/>
  <c r="E11" i="1"/>
  <c r="F11" i="1"/>
  <c r="G11" i="1"/>
  <c r="J11" i="1"/>
  <c r="K11" i="1"/>
  <c r="B12" i="1"/>
  <c r="C12" i="1"/>
  <c r="D12" i="1"/>
  <c r="E12" i="1"/>
  <c r="F12" i="1"/>
  <c r="G12" i="1"/>
  <c r="B13" i="1"/>
  <c r="C13" i="1"/>
  <c r="D13" i="1"/>
  <c r="E13" i="1"/>
  <c r="F13" i="1"/>
  <c r="G13" i="1"/>
  <c r="J13" i="1"/>
  <c r="K13" i="1"/>
  <c r="L14" i="1"/>
  <c r="Q14" i="1"/>
  <c r="Q27" i="1" s="1"/>
  <c r="B15" i="1"/>
  <c r="C15" i="1"/>
  <c r="C33" i="1" s="1"/>
  <c r="C34" i="1" s="1"/>
  <c r="D15" i="1"/>
  <c r="E15" i="1"/>
  <c r="F15" i="1"/>
  <c r="F29" i="1" s="1"/>
  <c r="F30" i="1" s="1"/>
  <c r="G15" i="1"/>
  <c r="I15" i="1"/>
  <c r="L15" i="1"/>
  <c r="Q16" i="1"/>
  <c r="K15" i="1" s="1"/>
  <c r="K33" i="1" s="1"/>
  <c r="K34" i="1" s="1"/>
  <c r="K39" i="1" s="1"/>
  <c r="K41" i="1" s="1"/>
  <c r="K43" i="1" s="1"/>
  <c r="B17" i="1"/>
  <c r="C17" i="1"/>
  <c r="D17" i="1"/>
  <c r="E17" i="1"/>
  <c r="F17" i="1"/>
  <c r="G17" i="1"/>
  <c r="J17" i="1"/>
  <c r="K17" i="1"/>
  <c r="L17" i="1"/>
  <c r="B19" i="1"/>
  <c r="B21" i="1" s="1"/>
  <c r="B23" i="1" s="1"/>
  <c r="C19" i="1"/>
  <c r="D19" i="1"/>
  <c r="E19" i="1"/>
  <c r="E21" i="1" s="1"/>
  <c r="E23" i="1" s="1"/>
  <c r="F19" i="1"/>
  <c r="G19" i="1"/>
  <c r="G21" i="1" s="1"/>
  <c r="G23" i="1" s="1"/>
  <c r="J19" i="1"/>
  <c r="K19" i="1"/>
  <c r="Q19" i="1"/>
  <c r="C21" i="1"/>
  <c r="C23" i="1" s="1"/>
  <c r="D21" i="1"/>
  <c r="D23" i="1" s="1"/>
  <c r="F21" i="1"/>
  <c r="F23" i="1" s="1"/>
  <c r="J21" i="1"/>
  <c r="K21" i="1"/>
  <c r="K23" i="1" s="1"/>
  <c r="B22" i="1"/>
  <c r="C22" i="1"/>
  <c r="D22" i="1"/>
  <c r="E22" i="1"/>
  <c r="F22" i="1"/>
  <c r="G22" i="1"/>
  <c r="K22" i="1"/>
  <c r="J23" i="1"/>
  <c r="O27" i="1"/>
  <c r="B29" i="1"/>
  <c r="C29" i="1"/>
  <c r="C30" i="1" s="1"/>
  <c r="D29" i="1"/>
  <c r="E29" i="1"/>
  <c r="E30" i="1" s="1"/>
  <c r="G29" i="1"/>
  <c r="J29" i="1"/>
  <c r="J30" i="1" s="1"/>
  <c r="J39" i="1" s="1"/>
  <c r="J41" i="1" s="1"/>
  <c r="J43" i="1" s="1"/>
  <c r="J60" i="1" s="1"/>
  <c r="J61" i="1" s="1"/>
  <c r="J62" i="1" s="1"/>
  <c r="B30" i="1"/>
  <c r="D30" i="1"/>
  <c r="D39" i="1" s="1"/>
  <c r="D41" i="1" s="1"/>
  <c r="D43" i="1" s="1"/>
  <c r="D60" i="1" s="1"/>
  <c r="D61" i="1" s="1"/>
  <c r="G30" i="1"/>
  <c r="H30" i="1"/>
  <c r="I30" i="1"/>
  <c r="I46" i="1" s="1"/>
  <c r="I48" i="1" s="1"/>
  <c r="I57" i="1" s="1"/>
  <c r="K30" i="1"/>
  <c r="L30" i="1"/>
  <c r="L39" i="1" s="1"/>
  <c r="O32" i="1"/>
  <c r="B33" i="1"/>
  <c r="B34" i="1" s="1"/>
  <c r="B39" i="1" s="1"/>
  <c r="B41" i="1" s="1"/>
  <c r="B43" i="1" s="1"/>
  <c r="B60" i="1" s="1"/>
  <c r="B61" i="1" s="1"/>
  <c r="D33" i="1"/>
  <c r="E33" i="1"/>
  <c r="E34" i="1" s="1"/>
  <c r="G33" i="1"/>
  <c r="D34" i="1"/>
  <c r="G34" i="1"/>
  <c r="H34" i="1"/>
  <c r="I34" i="1"/>
  <c r="L34" i="1"/>
  <c r="O35" i="1"/>
  <c r="B37" i="1"/>
  <c r="C37" i="1"/>
  <c r="C38" i="1" s="1"/>
  <c r="D37" i="1"/>
  <c r="E37" i="1"/>
  <c r="F37" i="1"/>
  <c r="F38" i="1" s="1"/>
  <c r="G37" i="1"/>
  <c r="L37" i="1"/>
  <c r="L38" i="1" s="1"/>
  <c r="B38" i="1"/>
  <c r="D38" i="1"/>
  <c r="E38" i="1"/>
  <c r="G38" i="1"/>
  <c r="G39" i="1" s="1"/>
  <c r="H38" i="1"/>
  <c r="I38" i="1"/>
  <c r="J38" i="1"/>
  <c r="K38" i="1"/>
  <c r="O38" i="1"/>
  <c r="H39" i="1"/>
  <c r="H41" i="1" s="1"/>
  <c r="H43" i="1" s="1"/>
  <c r="H60" i="1" s="1"/>
  <c r="B40" i="1"/>
  <c r="C40" i="1"/>
  <c r="D40" i="1"/>
  <c r="F40" i="1"/>
  <c r="H40" i="1"/>
  <c r="I40" i="1"/>
  <c r="J40" i="1"/>
  <c r="L40" i="1"/>
  <c r="O40" i="1"/>
  <c r="H46" i="1"/>
  <c r="B48" i="1"/>
  <c r="C48" i="1"/>
  <c r="D48" i="1"/>
  <c r="E48" i="1"/>
  <c r="F48" i="1"/>
  <c r="G48" i="1"/>
  <c r="H48" i="1"/>
  <c r="J48" i="1"/>
  <c r="K48" i="1"/>
  <c r="L48" i="1"/>
  <c r="B52" i="1"/>
  <c r="B57" i="1" s="1"/>
  <c r="C52" i="1"/>
  <c r="D52" i="1"/>
  <c r="D57" i="1" s="1"/>
  <c r="E52" i="1"/>
  <c r="F52" i="1"/>
  <c r="G52" i="1"/>
  <c r="G57" i="1" s="1"/>
  <c r="H52" i="1"/>
  <c r="I52" i="1"/>
  <c r="J52" i="1"/>
  <c r="J57" i="1" s="1"/>
  <c r="K52" i="1"/>
  <c r="L52" i="1"/>
  <c r="B56" i="1"/>
  <c r="C56" i="1"/>
  <c r="D56" i="1"/>
  <c r="E56" i="1"/>
  <c r="F56" i="1"/>
  <c r="F57" i="1" s="1"/>
  <c r="G56" i="1"/>
  <c r="H56" i="1"/>
  <c r="H57" i="1" s="1"/>
  <c r="I56" i="1"/>
  <c r="J56" i="1"/>
  <c r="K56" i="1"/>
  <c r="C57" i="1"/>
  <c r="E57" i="1"/>
  <c r="K57" i="1"/>
  <c r="H59" i="1"/>
  <c r="H61" i="1" s="1"/>
  <c r="H62" i="1" s="1"/>
  <c r="I59" i="1"/>
  <c r="J59" i="1"/>
  <c r="K59" i="1"/>
  <c r="L59" i="1"/>
  <c r="K61" i="1"/>
  <c r="K62" i="1" s="1"/>
  <c r="C63" i="1"/>
  <c r="D63" i="1"/>
  <c r="E63" i="1"/>
  <c r="F63" i="1"/>
  <c r="J63" i="1"/>
  <c r="L54" i="1" l="1"/>
  <c r="L56" i="1" s="1"/>
  <c r="L57" i="1" s="1"/>
  <c r="L41" i="1"/>
  <c r="L43" i="1" s="1"/>
  <c r="L60" i="1" s="1"/>
  <c r="L61" i="1" s="1"/>
  <c r="L62" i="1" s="1"/>
  <c r="E39" i="1"/>
  <c r="G41" i="1"/>
  <c r="G43" i="1" s="1"/>
  <c r="G60" i="1" s="1"/>
  <c r="G61" i="1" s="1"/>
  <c r="G62" i="1" s="1"/>
  <c r="C39" i="1"/>
  <c r="C41" i="1" s="1"/>
  <c r="C43" i="1" s="1"/>
  <c r="C60" i="1" s="1"/>
  <c r="C61" i="1" s="1"/>
  <c r="C62" i="1" s="1"/>
  <c r="D62" i="1"/>
  <c r="B62" i="1"/>
  <c r="B63" i="1"/>
  <c r="G40" i="1"/>
  <c r="H15" i="1"/>
  <c r="I39" i="1"/>
  <c r="I41" i="1" s="1"/>
  <c r="I43" i="1" s="1"/>
  <c r="I60" i="1" s="1"/>
  <c r="I61" i="1" s="1"/>
  <c r="I62" i="1" s="1"/>
  <c r="F33" i="1"/>
  <c r="F34" i="1" s="1"/>
  <c r="F39" i="1" s="1"/>
  <c r="F41" i="1" s="1"/>
  <c r="F43" i="1" s="1"/>
  <c r="F60" i="1" s="1"/>
  <c r="F61" i="1" s="1"/>
  <c r="F62" i="1" s="1"/>
  <c r="G63" i="1"/>
  <c r="E40" i="1"/>
  <c r="E41" i="1" l="1"/>
  <c r="E43" i="1" s="1"/>
  <c r="E60" i="1" s="1"/>
  <c r="E61" i="1" s="1"/>
  <c r="E62" i="1" s="1"/>
  <c r="B64" i="1" s="1"/>
</calcChain>
</file>

<file path=xl/sharedStrings.xml><?xml version="1.0" encoding="utf-8"?>
<sst xmlns="http://schemas.openxmlformats.org/spreadsheetml/2006/main" count="124" uniqueCount="86">
  <si>
    <t>Master Plan</t>
  </si>
  <si>
    <t>Date Prepared</t>
  </si>
  <si>
    <t>02/0900</t>
  </si>
  <si>
    <t>Date Revised</t>
  </si>
  <si>
    <t>Master Plan Revised per MCB Letter Dated 3/23/00</t>
  </si>
  <si>
    <t>Rank</t>
  </si>
  <si>
    <t>County Code</t>
  </si>
  <si>
    <t>Assessment Architect</t>
  </si>
  <si>
    <t>Blunden,Barclay,  Robbie</t>
  </si>
  <si>
    <t>Educational Planner</t>
  </si>
  <si>
    <t>Planning Advocates</t>
  </si>
  <si>
    <t>Projected Enrollment (10 Yr)</t>
  </si>
  <si>
    <t>Building</t>
  </si>
  <si>
    <t>New Elementary</t>
  </si>
  <si>
    <t>New High School</t>
  </si>
  <si>
    <t>Grade</t>
  </si>
  <si>
    <t>PE (10 Yr)</t>
  </si>
  <si>
    <t>Grade Configurations</t>
  </si>
  <si>
    <t>Type</t>
  </si>
  <si>
    <t>Convert to Elem</t>
  </si>
  <si>
    <t>Convert to Middle</t>
  </si>
  <si>
    <t>pk</t>
  </si>
  <si>
    <t>2009-10</t>
  </si>
  <si>
    <t>Acres</t>
  </si>
  <si>
    <t>k</t>
  </si>
  <si>
    <t>Grades Housed</t>
  </si>
  <si>
    <t>0</t>
  </si>
  <si>
    <t>PK - 5th</t>
  </si>
  <si>
    <t>6 - 8th</t>
  </si>
  <si>
    <t>PK-5th</t>
  </si>
  <si>
    <t>Projected ADM</t>
  </si>
  <si>
    <t>Scope of Work</t>
  </si>
  <si>
    <t>Abate/Demolish</t>
  </si>
  <si>
    <t>Renovate/Add</t>
  </si>
  <si>
    <t>Renovate</t>
  </si>
  <si>
    <t>6th-8th</t>
  </si>
  <si>
    <t>CEFPI Rating</t>
  </si>
  <si>
    <t>Cost to Replace Exist.</t>
  </si>
  <si>
    <t>Sq. Ft. Existing</t>
  </si>
  <si>
    <t>9th-12th</t>
  </si>
  <si>
    <t>Cost/Sq.Ft. (DM)</t>
  </si>
  <si>
    <t>Cost to Replace</t>
  </si>
  <si>
    <t>Cost to Renovate</t>
  </si>
  <si>
    <t>Renovate/Replace</t>
  </si>
  <si>
    <t>Addition Required</t>
  </si>
  <si>
    <t>Addition Sq. Ft.</t>
  </si>
  <si>
    <t>Ungraded</t>
  </si>
  <si>
    <t>Elementary (PK-5)</t>
  </si>
  <si>
    <t>***</t>
  </si>
  <si>
    <t>Sq. Ft/Student</t>
  </si>
  <si>
    <t>Square Feet Adjustments</t>
  </si>
  <si>
    <t>Projected Enrollment</t>
  </si>
  <si>
    <t>Lick Middle</t>
  </si>
  <si>
    <t>Sq.Ft. Required</t>
  </si>
  <si>
    <t>Oversized Gym</t>
  </si>
  <si>
    <t>Middle(6-8)</t>
  </si>
  <si>
    <t>Design Manual</t>
  </si>
  <si>
    <t>1995 Lick Addition</t>
  </si>
  <si>
    <t>Less Oversized Gym</t>
  </si>
  <si>
    <t>High (9-12)</t>
  </si>
  <si>
    <t>Existing Square Feet</t>
  </si>
  <si>
    <t>Jackson High</t>
  </si>
  <si>
    <t xml:space="preserve">Building Square Feet </t>
  </si>
  <si>
    <t>Total Sq.Ft Required</t>
  </si>
  <si>
    <t>Less Auditorium</t>
  </si>
  <si>
    <t>Sq. Ft Existing</t>
  </si>
  <si>
    <t>Cost per Sq. Ft</t>
  </si>
  <si>
    <t>Total Addition Cost</t>
  </si>
  <si>
    <t>Cost to Rebuild</t>
  </si>
  <si>
    <t>Total to Rebuild</t>
  </si>
  <si>
    <t>Total to Rebuild All Bldgs.</t>
  </si>
  <si>
    <t>Total to Renovate/Add</t>
  </si>
  <si>
    <t>Project Cost</t>
  </si>
  <si>
    <t>Demolition</t>
  </si>
  <si>
    <t>Total Project Cost</t>
  </si>
  <si>
    <t>Scope of the Project:</t>
  </si>
  <si>
    <t>Final Revision</t>
  </si>
  <si>
    <t>Build two new elementaries to house grades PK thru 5</t>
  </si>
  <si>
    <t>Renovations to Jackson High to house grades 6 thru 8</t>
  </si>
  <si>
    <t>Build one new high school to house grades 9 thru 12</t>
  </si>
  <si>
    <t>Abandon allowance for demolishing and abating Franklin, Jackson, Kinnison, Parkview, Scioto and South Street elementaries and the 1949, 1950 &amp; 1957 sections (26,795 sf) of Lick Middle</t>
  </si>
  <si>
    <t>Yes</t>
  </si>
  <si>
    <t>No</t>
  </si>
  <si>
    <t>Jackson County</t>
  </si>
  <si>
    <t>Renovations/additions to the 1995 Section (30,661 sq.ft.) of Lick Middle to house grades PK thru 5</t>
  </si>
  <si>
    <t>Renovations to the high school (adjusted for 10,296 sq.ft. auditorium)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</si>
</sst>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49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/>
    <xf numFmtId="49" fontId="3" fillId="2" borderId="1" xfId="0" applyNumberFormat="1" applyFont="1" applyFill="1" applyBorder="1" applyAlignment="1">
      <alignment horizontal="center" wrapText="1"/>
    </xf>
    <xf numFmtId="16" fontId="3" fillId="0" borderId="1" xfId="0" applyNumberFormat="1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49" fontId="3" fillId="0" borderId="0" xfId="0" applyNumberFormat="1" applyFont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 wrapText="1"/>
    </xf>
    <xf numFmtId="3" fontId="3" fillId="0" borderId="1" xfId="0" applyNumberFormat="1" applyFont="1" applyFill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164" fontId="3" fillId="0" borderId="1" xfId="0" applyNumberFormat="1" applyFont="1" applyFill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right" wrapText="1"/>
    </xf>
    <xf numFmtId="165" fontId="3" fillId="2" borderId="1" xfId="0" applyNumberFormat="1" applyFont="1" applyFill="1" applyBorder="1" applyAlignment="1">
      <alignment horizontal="right" wrapText="1"/>
    </xf>
    <xf numFmtId="165" fontId="3" fillId="0" borderId="1" xfId="0" applyNumberFormat="1" applyFont="1" applyFill="1" applyBorder="1" applyAlignment="1">
      <alignment horizontal="right" wrapText="1"/>
    </xf>
    <xf numFmtId="165" fontId="3" fillId="0" borderId="1" xfId="0" applyNumberFormat="1" applyFont="1" applyBorder="1" applyAlignment="1">
      <alignment horizontal="right" wrapText="1"/>
    </xf>
    <xf numFmtId="165" fontId="3" fillId="0" borderId="0" xfId="0" applyNumberFormat="1" applyFont="1" applyBorder="1" applyAlignment="1">
      <alignment horizontal="right" wrapText="1"/>
    </xf>
    <xf numFmtId="9" fontId="3" fillId="2" borderId="1" xfId="0" applyNumberFormat="1" applyFont="1" applyFill="1" applyBorder="1" applyAlignment="1">
      <alignment horizontal="right" wrapText="1"/>
    </xf>
    <xf numFmtId="9" fontId="3" fillId="0" borderId="1" xfId="0" applyNumberFormat="1" applyFont="1" applyFill="1" applyBorder="1" applyAlignment="1">
      <alignment horizontal="right" wrapText="1"/>
    </xf>
    <xf numFmtId="9" fontId="3" fillId="0" borderId="1" xfId="0" applyNumberFormat="1" applyFont="1" applyBorder="1" applyAlignment="1">
      <alignment horizontal="right" wrapText="1"/>
    </xf>
    <xf numFmtId="9" fontId="3" fillId="0" borderId="0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5" fillId="0" borderId="1" xfId="0" applyFont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2" fontId="3" fillId="0" borderId="1" xfId="0" applyNumberFormat="1" applyFont="1" applyFill="1" applyBorder="1" applyAlignment="1">
      <alignment horizontal="right" wrapText="1"/>
    </xf>
    <xf numFmtId="0" fontId="3" fillId="0" borderId="0" xfId="0" applyFont="1" applyFill="1" applyBorder="1"/>
    <xf numFmtId="0" fontId="7" fillId="0" borderId="0" xfId="0" applyFont="1" applyAlignment="1">
      <alignment horizontal="center"/>
    </xf>
    <xf numFmtId="166" fontId="3" fillId="0" borderId="1" xfId="1" applyNumberFormat="1" applyFont="1" applyFill="1" applyBorder="1" applyAlignment="1">
      <alignment horizontal="right" wrapText="1"/>
    </xf>
    <xf numFmtId="3" fontId="3" fillId="0" borderId="0" xfId="0" applyNumberFormat="1" applyFont="1"/>
    <xf numFmtId="2" fontId="3" fillId="0" borderId="1" xfId="0" applyNumberFormat="1" applyFont="1" applyBorder="1" applyAlignment="1">
      <alignment horizontal="right" wrapText="1"/>
    </xf>
    <xf numFmtId="2" fontId="3" fillId="0" borderId="0" xfId="0" applyNumberFormat="1" applyFont="1" applyBorder="1" applyAlignment="1">
      <alignment horizontal="right" wrapText="1"/>
    </xf>
    <xf numFmtId="3" fontId="3" fillId="0" borderId="10" xfId="0" applyNumberFormat="1" applyFont="1" applyBorder="1"/>
    <xf numFmtId="166" fontId="3" fillId="0" borderId="1" xfId="1" applyNumberFormat="1" applyFont="1" applyBorder="1" applyAlignment="1">
      <alignment horizontal="right" wrapText="1"/>
    </xf>
    <xf numFmtId="166" fontId="3" fillId="0" borderId="0" xfId="1" applyNumberFormat="1" applyFont="1" applyBorder="1" applyAlignment="1">
      <alignment horizontal="right" wrapText="1"/>
    </xf>
    <xf numFmtId="3" fontId="5" fillId="0" borderId="10" xfId="0" applyNumberFormat="1" applyFont="1" applyBorder="1"/>
    <xf numFmtId="166" fontId="5" fillId="0" borderId="1" xfId="1" applyNumberFormat="1" applyFont="1" applyBorder="1" applyAlignment="1">
      <alignment horizontal="right" wrapText="1"/>
    </xf>
    <xf numFmtId="166" fontId="3" fillId="0" borderId="1" xfId="0" applyNumberFormat="1" applyFont="1" applyFill="1" applyBorder="1" applyAlignment="1">
      <alignment horizontal="right" wrapText="1"/>
    </xf>
    <xf numFmtId="166" fontId="3" fillId="0" borderId="1" xfId="0" applyNumberFormat="1" applyFont="1" applyBorder="1" applyAlignment="1">
      <alignment horizontal="right" wrapText="1"/>
    </xf>
    <xf numFmtId="166" fontId="3" fillId="0" borderId="0" xfId="0" applyNumberFormat="1" applyFont="1" applyBorder="1" applyAlignment="1">
      <alignment horizontal="right" wrapText="1"/>
    </xf>
    <xf numFmtId="165" fontId="5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8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/>
    <xf numFmtId="0" fontId="3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9" fillId="0" borderId="12" xfId="0" applyNumberFormat="1" applyFont="1" applyBorder="1" applyAlignment="1">
      <alignment horizontal="center" wrapText="1"/>
    </xf>
    <xf numFmtId="165" fontId="9" fillId="0" borderId="13" xfId="0" applyNumberFormat="1" applyFont="1" applyBorder="1" applyAlignment="1">
      <alignment horizontal="center" wrapText="1"/>
    </xf>
    <xf numFmtId="165" fontId="9" fillId="0" borderId="14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7063\2000%20Jackson-newhighRev%20per%20MCB%20Letter3-23-00%20Rev%207-17-0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Planper MCB Req. 3-23 (2)"/>
      <sheetName val="MasterPlan MCB Req. 3-23FinDemo"/>
      <sheetName val="MasterPlan MCB Req. 3-23Final"/>
      <sheetName val="ProbableCost"/>
      <sheetName val="MasterSummary"/>
      <sheetName val="Franklin"/>
      <sheetName val="JacksonES"/>
      <sheetName val="Kinnison"/>
      <sheetName val="Parkview"/>
      <sheetName val="Scioto"/>
      <sheetName val="SouthSt"/>
      <sheetName val="Lick"/>
      <sheetName val="JacksonHS"/>
    </sheetNames>
    <sheetDataSet>
      <sheetData sheetId="0"/>
      <sheetData sheetId="1"/>
      <sheetData sheetId="2"/>
      <sheetData sheetId="3">
        <row r="5">
          <cell r="B5" t="str">
            <v>Franklin Elem.</v>
          </cell>
          <cell r="C5" t="str">
            <v>Jackson Elem.</v>
          </cell>
          <cell r="D5" t="str">
            <v>Kinnison Elem.</v>
          </cell>
          <cell r="E5" t="str">
            <v>Parkview Elem.</v>
          </cell>
          <cell r="F5" t="str">
            <v>Scioto Elem.</v>
          </cell>
          <cell r="G5" t="str">
            <v>South Street</v>
          </cell>
          <cell r="H5" t="str">
            <v>Lick Middle</v>
          </cell>
          <cell r="I5" t="str">
            <v>Jackson High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1">
          <cell r="B11">
            <v>13011</v>
          </cell>
          <cell r="C11">
            <v>11394</v>
          </cell>
          <cell r="D11">
            <v>26703</v>
          </cell>
          <cell r="E11">
            <v>14183</v>
          </cell>
          <cell r="F11">
            <v>19105</v>
          </cell>
          <cell r="G11">
            <v>12940</v>
          </cell>
          <cell r="H11">
            <v>57456</v>
          </cell>
          <cell r="I11">
            <v>114963</v>
          </cell>
        </row>
        <row r="12">
          <cell r="B12">
            <v>3.5</v>
          </cell>
          <cell r="C12">
            <v>4.5</v>
          </cell>
          <cell r="D12">
            <v>1.25</v>
          </cell>
          <cell r="E12">
            <v>4.75</v>
          </cell>
          <cell r="F12">
            <v>5.25</v>
          </cell>
          <cell r="G12">
            <v>2</v>
          </cell>
          <cell r="H12">
            <v>4.75</v>
          </cell>
          <cell r="I12">
            <v>15</v>
          </cell>
        </row>
        <row r="40">
          <cell r="B40">
            <v>1741678.405</v>
          </cell>
          <cell r="C40">
            <v>1609511.7179999999</v>
          </cell>
          <cell r="D40">
            <v>5249587.7759999996</v>
          </cell>
          <cell r="E40">
            <v>1320345.915</v>
          </cell>
          <cell r="F40">
            <v>2319144.9700000002</v>
          </cell>
          <cell r="G40">
            <v>2064497.42</v>
          </cell>
          <cell r="I40">
            <v>9161320.0140000004</v>
          </cell>
        </row>
      </sheetData>
      <sheetData sheetId="4"/>
      <sheetData sheetId="5">
        <row r="1">
          <cell r="A1" t="str">
            <v>Jackson City Schools</v>
          </cell>
        </row>
        <row r="22">
          <cell r="L22" t="str">
            <v>Poor</v>
          </cell>
        </row>
        <row r="52">
          <cell r="E52">
            <v>43832</v>
          </cell>
        </row>
      </sheetData>
      <sheetData sheetId="6">
        <row r="22">
          <cell r="L22" t="str">
            <v>Poor</v>
          </cell>
        </row>
        <row r="52">
          <cell r="E52">
            <v>45576</v>
          </cell>
        </row>
      </sheetData>
      <sheetData sheetId="7">
        <row r="22">
          <cell r="L22" t="str">
            <v>Poor</v>
          </cell>
        </row>
        <row r="52">
          <cell r="E52">
            <v>10000</v>
          </cell>
        </row>
      </sheetData>
      <sheetData sheetId="8">
        <row r="22">
          <cell r="L22" t="str">
            <v>Borderline</v>
          </cell>
        </row>
        <row r="52">
          <cell r="E52">
            <v>16000</v>
          </cell>
        </row>
      </sheetData>
      <sheetData sheetId="9">
        <row r="22">
          <cell r="L22" t="str">
            <v>Poor</v>
          </cell>
        </row>
        <row r="52">
          <cell r="E52">
            <v>116420</v>
          </cell>
        </row>
      </sheetData>
      <sheetData sheetId="10">
        <row r="22">
          <cell r="L22" t="str">
            <v>Poor</v>
          </cell>
        </row>
        <row r="52">
          <cell r="E52">
            <v>32000</v>
          </cell>
        </row>
      </sheetData>
      <sheetData sheetId="11">
        <row r="22">
          <cell r="L22" t="str">
            <v>Borderline</v>
          </cell>
        </row>
        <row r="58">
          <cell r="E58">
            <v>1861235.1720000003</v>
          </cell>
        </row>
      </sheetData>
      <sheetData sheetId="12">
        <row r="7">
          <cell r="B7" t="str">
            <v>9-12</v>
          </cell>
        </row>
        <row r="22">
          <cell r="L22" t="str">
            <v>Borderline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tabSelected="1" topLeftCell="H1" zoomScale="75" workbookViewId="0">
      <selection activeCell="D67" sqref="D67"/>
    </sheetView>
  </sheetViews>
  <sheetFormatPr defaultColWidth="9.109375" defaultRowHeight="13.2" x14ac:dyDescent="0.25"/>
  <cols>
    <col min="1" max="1" width="21.6640625" style="5" customWidth="1"/>
    <col min="2" max="10" width="15.6640625" style="11" customWidth="1"/>
    <col min="11" max="11" width="16.44140625" style="11" customWidth="1"/>
    <col min="12" max="12" width="15.6640625" style="11" customWidth="1"/>
    <col min="13" max="13" width="3.6640625" style="12" customWidth="1"/>
    <col min="14" max="14" width="17.44140625" style="13" bestFit="1" customWidth="1"/>
    <col min="15" max="16" width="10.33203125" style="5" bestFit="1" customWidth="1"/>
    <col min="17" max="16384" width="9.109375" style="5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/>
      <c r="O1" s="4" t="s">
        <v>1</v>
      </c>
      <c r="Q1" s="4" t="s">
        <v>2</v>
      </c>
    </row>
    <row r="2" spans="1:17" ht="17.399999999999999" x14ac:dyDescent="0.3">
      <c r="A2" s="6" t="str">
        <f>[1]Franklin!A1</f>
        <v>Jackson City Schools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1"/>
      <c r="O2" s="4" t="s">
        <v>3</v>
      </c>
      <c r="Q2" s="7">
        <v>36740</v>
      </c>
    </row>
    <row r="3" spans="1:17" ht="17.399999999999999" x14ac:dyDescent="0.3">
      <c r="A3" s="6" t="s">
        <v>83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1"/>
      <c r="O3" s="8" t="s">
        <v>76</v>
      </c>
      <c r="P3" s="8"/>
      <c r="Q3" s="9">
        <v>37069</v>
      </c>
    </row>
    <row r="4" spans="1:17" ht="15.75" customHeight="1" x14ac:dyDescent="0.25">
      <c r="A4" s="10" t="s">
        <v>4</v>
      </c>
    </row>
    <row r="5" spans="1:17" x14ac:dyDescent="0.25">
      <c r="A5" s="8"/>
    </row>
    <row r="6" spans="1:17" s="17" customFormat="1" x14ac:dyDescent="0.25">
      <c r="A6" s="14" t="s">
        <v>5</v>
      </c>
      <c r="B6" s="15">
        <v>125</v>
      </c>
      <c r="C6" s="15"/>
      <c r="D6" s="12"/>
      <c r="E6" s="12"/>
      <c r="F6" s="12"/>
      <c r="G6" s="12"/>
      <c r="H6" s="12"/>
      <c r="I6" s="12"/>
      <c r="J6" s="12"/>
      <c r="K6" s="12"/>
      <c r="L6" s="12"/>
      <c r="M6" s="12"/>
      <c r="N6" s="16"/>
    </row>
    <row r="7" spans="1:17" s="17" customFormat="1" x14ac:dyDescent="0.25">
      <c r="A7" s="17" t="s">
        <v>6</v>
      </c>
      <c r="B7" s="15">
        <v>5</v>
      </c>
      <c r="C7" s="15"/>
      <c r="D7" s="12"/>
      <c r="E7" s="12"/>
      <c r="F7" s="12"/>
      <c r="G7" s="12"/>
      <c r="H7" s="12"/>
      <c r="I7" s="12"/>
      <c r="J7" s="12"/>
      <c r="K7" s="12"/>
      <c r="L7" s="12"/>
      <c r="M7" s="12"/>
      <c r="N7" s="16"/>
    </row>
    <row r="8" spans="1:17" s="17" customFormat="1" x14ac:dyDescent="0.25">
      <c r="A8" s="17" t="s">
        <v>7</v>
      </c>
      <c r="B8" s="88" t="s">
        <v>8</v>
      </c>
      <c r="C8" s="88"/>
      <c r="D8" s="12"/>
      <c r="E8" s="12"/>
      <c r="F8" s="12"/>
      <c r="G8" s="12"/>
      <c r="H8" s="12"/>
      <c r="I8" s="12"/>
      <c r="J8" s="12"/>
      <c r="K8" s="12"/>
      <c r="L8" s="12"/>
      <c r="M8" s="12"/>
      <c r="N8" s="16"/>
    </row>
    <row r="9" spans="1:17" s="17" customFormat="1" x14ac:dyDescent="0.25">
      <c r="A9" s="17" t="s">
        <v>9</v>
      </c>
      <c r="B9" s="88" t="s">
        <v>10</v>
      </c>
      <c r="C9" s="88"/>
      <c r="D9" s="12"/>
      <c r="E9" s="12"/>
      <c r="F9" s="12"/>
      <c r="G9" s="12"/>
      <c r="H9" s="12"/>
      <c r="I9" s="12"/>
      <c r="J9" s="12"/>
      <c r="K9" s="12"/>
      <c r="L9" s="12"/>
      <c r="M9" s="12"/>
      <c r="N9" s="18" t="s">
        <v>11</v>
      </c>
    </row>
    <row r="10" spans="1:17" s="17" customFormat="1" ht="13.8" thickBot="1" x14ac:dyDescent="0.3">
      <c r="B10" s="15"/>
      <c r="C10" s="1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8"/>
    </row>
    <row r="11" spans="1:17" ht="26.25" customHeight="1" x14ac:dyDescent="0.25">
      <c r="A11" s="19" t="s">
        <v>12</v>
      </c>
      <c r="B11" s="20" t="str">
        <f>[1]ProbableCost!B$5</f>
        <v>Franklin Elem.</v>
      </c>
      <c r="C11" s="20" t="str">
        <f>[1]ProbableCost!C$5</f>
        <v>Jackson Elem.</v>
      </c>
      <c r="D11" s="20" t="str">
        <f>[1]ProbableCost!D$5</f>
        <v>Kinnison Elem.</v>
      </c>
      <c r="E11" s="20" t="str">
        <f>[1]ProbableCost!E$5</f>
        <v>Parkview Elem.</v>
      </c>
      <c r="F11" s="20" t="str">
        <f>[1]ProbableCost!F$5</f>
        <v>Scioto Elem.</v>
      </c>
      <c r="G11" s="20" t="str">
        <f>[1]ProbableCost!G$5</f>
        <v>South Street</v>
      </c>
      <c r="H11" s="21" t="s">
        <v>13</v>
      </c>
      <c r="I11" s="21" t="s">
        <v>13</v>
      </c>
      <c r="J11" s="22" t="str">
        <f>[1]ProbableCost!H$5</f>
        <v>Lick Middle</v>
      </c>
      <c r="K11" s="22" t="str">
        <f>[1]ProbableCost!I$5</f>
        <v>Jackson High</v>
      </c>
      <c r="L11" s="22" t="s">
        <v>14</v>
      </c>
      <c r="N11" s="23" t="s">
        <v>15</v>
      </c>
      <c r="O11" s="24" t="s">
        <v>16</v>
      </c>
      <c r="P11" s="82" t="s">
        <v>17</v>
      </c>
      <c r="Q11" s="83"/>
    </row>
    <row r="12" spans="1:17" x14ac:dyDescent="0.25">
      <c r="A12" s="19" t="s">
        <v>18</v>
      </c>
      <c r="B12" s="20">
        <f>[1]ProbableCost!B6</f>
        <v>0</v>
      </c>
      <c r="C12" s="20">
        <f>[1]ProbableCost!C6</f>
        <v>0</v>
      </c>
      <c r="D12" s="20">
        <f>[1]ProbableCost!D6</f>
        <v>0</v>
      </c>
      <c r="E12" s="20">
        <f>[1]ProbableCost!E6</f>
        <v>0</v>
      </c>
      <c r="F12" s="20">
        <f>[1]ProbableCost!F6</f>
        <v>0</v>
      </c>
      <c r="G12" s="20">
        <f>[1]ProbableCost!G6</f>
        <v>0</v>
      </c>
      <c r="H12" s="21"/>
      <c r="I12" s="21"/>
      <c r="J12" s="22" t="s">
        <v>19</v>
      </c>
      <c r="K12" s="22" t="s">
        <v>20</v>
      </c>
      <c r="L12" s="22"/>
      <c r="N12" s="25" t="s">
        <v>21</v>
      </c>
      <c r="O12" s="26">
        <v>118</v>
      </c>
      <c r="P12" s="27" t="s">
        <v>22</v>
      </c>
      <c r="Q12" s="28"/>
    </row>
    <row r="13" spans="1:17" x14ac:dyDescent="0.25">
      <c r="A13" s="19" t="s">
        <v>23</v>
      </c>
      <c r="B13" s="20">
        <f>[1]ProbableCost!B$12</f>
        <v>3.5</v>
      </c>
      <c r="C13" s="20">
        <f>[1]ProbableCost!C$12</f>
        <v>4.5</v>
      </c>
      <c r="D13" s="20">
        <f>[1]ProbableCost!D$12</f>
        <v>1.25</v>
      </c>
      <c r="E13" s="20">
        <f>[1]ProbableCost!E$12</f>
        <v>4.75</v>
      </c>
      <c r="F13" s="20">
        <f>[1]ProbableCost!F$12</f>
        <v>5.25</v>
      </c>
      <c r="G13" s="20">
        <f>[1]ProbableCost!G$12</f>
        <v>2</v>
      </c>
      <c r="H13" s="21"/>
      <c r="I13" s="21"/>
      <c r="J13" s="22">
        <f>[1]ProbableCost!H$12</f>
        <v>4.75</v>
      </c>
      <c r="K13" s="22">
        <f>[1]ProbableCost!I$12</f>
        <v>15</v>
      </c>
      <c r="L13" s="22"/>
      <c r="N13" s="25" t="s">
        <v>24</v>
      </c>
      <c r="O13" s="26">
        <v>272</v>
      </c>
      <c r="P13" s="26"/>
      <c r="Q13" s="28"/>
    </row>
    <row r="14" spans="1:17" x14ac:dyDescent="0.25">
      <c r="A14" s="19" t="s">
        <v>25</v>
      </c>
      <c r="B14" s="29" t="s">
        <v>26</v>
      </c>
      <c r="C14" s="29" t="s">
        <v>26</v>
      </c>
      <c r="D14" s="29" t="s">
        <v>26</v>
      </c>
      <c r="E14" s="29" t="s">
        <v>26</v>
      </c>
      <c r="F14" s="29" t="s">
        <v>26</v>
      </c>
      <c r="G14" s="29" t="s">
        <v>26</v>
      </c>
      <c r="H14" s="30" t="s">
        <v>27</v>
      </c>
      <c r="I14" s="30" t="s">
        <v>27</v>
      </c>
      <c r="J14" s="30" t="s">
        <v>27</v>
      </c>
      <c r="K14" s="30" t="s">
        <v>28</v>
      </c>
      <c r="L14" s="31" t="str">
        <f>[1]JacksonHS!B7</f>
        <v>9-12</v>
      </c>
      <c r="M14" s="32"/>
      <c r="N14" s="25">
        <v>1</v>
      </c>
      <c r="O14" s="26">
        <v>269</v>
      </c>
      <c r="P14" s="26" t="s">
        <v>29</v>
      </c>
      <c r="Q14" s="28">
        <f>SUM(O12:O18)+37</f>
        <v>1657</v>
      </c>
    </row>
    <row r="15" spans="1:17" x14ac:dyDescent="0.25">
      <c r="A15" s="19" t="s">
        <v>30</v>
      </c>
      <c r="B15" s="20">
        <f>[1]ProbableCost!B$9</f>
        <v>0</v>
      </c>
      <c r="C15" s="20">
        <f>[1]ProbableCost!C$9</f>
        <v>0</v>
      </c>
      <c r="D15" s="20">
        <f>[1]ProbableCost!D$9</f>
        <v>0</v>
      </c>
      <c r="E15" s="20">
        <f>[1]ProbableCost!E$9</f>
        <v>0</v>
      </c>
      <c r="F15" s="20">
        <f>[1]ProbableCost!F$9</f>
        <v>0</v>
      </c>
      <c r="G15" s="20">
        <f>[1]ProbableCost!G$9</f>
        <v>0</v>
      </c>
      <c r="H15" s="33">
        <f>Q14/3</f>
        <v>552.33333333333337</v>
      </c>
      <c r="I15" s="33">
        <f>Q14/3</f>
        <v>552.33333333333337</v>
      </c>
      <c r="J15" s="21">
        <v>553</v>
      </c>
      <c r="K15" s="22">
        <f>Q16</f>
        <v>733</v>
      </c>
      <c r="L15" s="22">
        <f>Q19</f>
        <v>834</v>
      </c>
      <c r="N15" s="25">
        <v>2</v>
      </c>
      <c r="O15" s="26">
        <v>250</v>
      </c>
      <c r="P15" s="26"/>
      <c r="Q15" s="28"/>
    </row>
    <row r="16" spans="1:17" x14ac:dyDescent="0.25">
      <c r="A16" s="19" t="s">
        <v>31</v>
      </c>
      <c r="B16" s="20" t="s">
        <v>32</v>
      </c>
      <c r="C16" s="20" t="s">
        <v>32</v>
      </c>
      <c r="D16" s="20" t="s">
        <v>32</v>
      </c>
      <c r="E16" s="20" t="s">
        <v>32</v>
      </c>
      <c r="F16" s="20" t="s">
        <v>32</v>
      </c>
      <c r="G16" s="20" t="s">
        <v>32</v>
      </c>
      <c r="H16" s="21" t="s">
        <v>13</v>
      </c>
      <c r="I16" s="21" t="s">
        <v>13</v>
      </c>
      <c r="J16" s="22" t="s">
        <v>33</v>
      </c>
      <c r="K16" s="22" t="s">
        <v>34</v>
      </c>
      <c r="L16" s="22" t="s">
        <v>14</v>
      </c>
      <c r="N16" s="25">
        <v>3</v>
      </c>
      <c r="O16" s="26">
        <v>247</v>
      </c>
      <c r="P16" s="26" t="s">
        <v>35</v>
      </c>
      <c r="Q16" s="28">
        <f>SUM(O19:O21)+18</f>
        <v>733</v>
      </c>
    </row>
    <row r="17" spans="1:17" x14ac:dyDescent="0.25">
      <c r="A17" s="19" t="s">
        <v>36</v>
      </c>
      <c r="B17" s="20" t="str">
        <f>[1]Franklin!L22</f>
        <v>Poor</v>
      </c>
      <c r="C17" s="20" t="str">
        <f>[1]JacksonES!L22</f>
        <v>Poor</v>
      </c>
      <c r="D17" s="20" t="str">
        <f>[1]Kinnison!L22</f>
        <v>Poor</v>
      </c>
      <c r="E17" s="20" t="str">
        <f>[1]Parkview!L22</f>
        <v>Borderline</v>
      </c>
      <c r="F17" s="20" t="str">
        <f>[1]Scioto!L22</f>
        <v>Poor</v>
      </c>
      <c r="G17" s="20" t="str">
        <f>[1]SouthSt!L22</f>
        <v>Poor</v>
      </c>
      <c r="H17" s="21"/>
      <c r="I17" s="21"/>
      <c r="J17" s="22" t="str">
        <f>[1]Lick!L22</f>
        <v>Borderline</v>
      </c>
      <c r="K17" s="22" t="str">
        <f>[1]JacksonHS!L22</f>
        <v>Borderline</v>
      </c>
      <c r="L17" s="22">
        <f>[1]JacksonHS!M22</f>
        <v>0</v>
      </c>
      <c r="N17" s="25">
        <v>4</v>
      </c>
      <c r="O17" s="26">
        <v>236</v>
      </c>
      <c r="P17" s="26"/>
      <c r="Q17" s="28"/>
    </row>
    <row r="18" spans="1:17" x14ac:dyDescent="0.25">
      <c r="A18" s="19" t="s">
        <v>37</v>
      </c>
      <c r="B18" s="34"/>
      <c r="C18" s="20"/>
      <c r="D18" s="20"/>
      <c r="E18" s="20"/>
      <c r="F18" s="20"/>
      <c r="G18" s="20"/>
      <c r="H18" s="21"/>
      <c r="I18" s="21"/>
      <c r="J18" s="22"/>
      <c r="K18" s="22"/>
      <c r="L18" s="22"/>
      <c r="N18" s="25">
        <v>5</v>
      </c>
      <c r="O18" s="26">
        <v>228</v>
      </c>
      <c r="P18" s="26"/>
      <c r="Q18" s="28"/>
    </row>
    <row r="19" spans="1:17" x14ac:dyDescent="0.25">
      <c r="A19" s="35" t="s">
        <v>38</v>
      </c>
      <c r="B19" s="36">
        <f>[1]ProbableCost!B11</f>
        <v>13011</v>
      </c>
      <c r="C19" s="36">
        <f>[1]ProbableCost!C11</f>
        <v>11394</v>
      </c>
      <c r="D19" s="36">
        <f>[1]ProbableCost!D11</f>
        <v>26703</v>
      </c>
      <c r="E19" s="36">
        <f>[1]ProbableCost!E11</f>
        <v>14183</v>
      </c>
      <c r="F19" s="36">
        <f>[1]ProbableCost!F11</f>
        <v>19105</v>
      </c>
      <c r="G19" s="36">
        <f>[1]ProbableCost!G11</f>
        <v>12940</v>
      </c>
      <c r="H19" s="37"/>
      <c r="I19" s="37"/>
      <c r="J19" s="38">
        <f>[1]ProbableCost!H11</f>
        <v>57456</v>
      </c>
      <c r="K19" s="38">
        <f>[1]ProbableCost!I11</f>
        <v>114963</v>
      </c>
      <c r="L19" s="38"/>
      <c r="M19" s="39"/>
      <c r="N19" s="25">
        <v>6</v>
      </c>
      <c r="O19" s="26">
        <v>238</v>
      </c>
      <c r="P19" s="26" t="s">
        <v>39</v>
      </c>
      <c r="Q19" s="28">
        <f>SUM(O22:O25)+24</f>
        <v>834</v>
      </c>
    </row>
    <row r="20" spans="1:17" x14ac:dyDescent="0.25">
      <c r="A20" s="35" t="s">
        <v>40</v>
      </c>
      <c r="B20" s="40">
        <v>128.35</v>
      </c>
      <c r="C20" s="40">
        <v>128.35</v>
      </c>
      <c r="D20" s="40">
        <v>128.35</v>
      </c>
      <c r="E20" s="40">
        <v>128.35</v>
      </c>
      <c r="F20" s="40">
        <v>128.35</v>
      </c>
      <c r="G20" s="40">
        <v>128.35</v>
      </c>
      <c r="H20" s="41"/>
      <c r="I20" s="41"/>
      <c r="J20" s="42">
        <v>135.46</v>
      </c>
      <c r="K20" s="42">
        <v>137.97</v>
      </c>
      <c r="L20" s="42"/>
      <c r="M20" s="43"/>
      <c r="N20" s="25">
        <v>7</v>
      </c>
      <c r="O20" s="26">
        <v>241</v>
      </c>
      <c r="P20" s="26"/>
      <c r="Q20" s="28"/>
    </row>
    <row r="21" spans="1:17" x14ac:dyDescent="0.25">
      <c r="A21" s="35" t="s">
        <v>41</v>
      </c>
      <c r="B21" s="44">
        <f t="shared" ref="B21:G21" si="0">B19*B20</f>
        <v>1669961.8499999999</v>
      </c>
      <c r="C21" s="44">
        <f t="shared" si="0"/>
        <v>1462419.9</v>
      </c>
      <c r="D21" s="44">
        <f t="shared" si="0"/>
        <v>3427330.05</v>
      </c>
      <c r="E21" s="44">
        <f t="shared" si="0"/>
        <v>1820388.0499999998</v>
      </c>
      <c r="F21" s="44">
        <f t="shared" si="0"/>
        <v>2452126.75</v>
      </c>
      <c r="G21" s="44">
        <f t="shared" si="0"/>
        <v>1660849</v>
      </c>
      <c r="H21" s="45"/>
      <c r="I21" s="45"/>
      <c r="J21" s="46">
        <f>J19*J20</f>
        <v>7782989.7600000007</v>
      </c>
      <c r="K21" s="46">
        <f>K19*K20</f>
        <v>15861445.109999999</v>
      </c>
      <c r="L21" s="46"/>
      <c r="M21" s="47"/>
      <c r="N21" s="25">
        <v>8</v>
      </c>
      <c r="O21" s="26">
        <v>236</v>
      </c>
      <c r="P21" s="26"/>
      <c r="Q21" s="28"/>
    </row>
    <row r="22" spans="1:17" x14ac:dyDescent="0.25">
      <c r="A22" s="19" t="s">
        <v>42</v>
      </c>
      <c r="B22" s="44">
        <f>[1]ProbableCost!B40</f>
        <v>1741678.405</v>
      </c>
      <c r="C22" s="44">
        <f>[1]ProbableCost!C40</f>
        <v>1609511.7179999999</v>
      </c>
      <c r="D22" s="44">
        <f>[1]ProbableCost!D40</f>
        <v>5249587.7759999996</v>
      </c>
      <c r="E22" s="44">
        <f>[1]ProbableCost!E40</f>
        <v>1320345.915</v>
      </c>
      <c r="F22" s="44">
        <f>[1]ProbableCost!F40</f>
        <v>2319144.9700000002</v>
      </c>
      <c r="G22" s="44">
        <f>[1]ProbableCost!G40</f>
        <v>2064497.42</v>
      </c>
      <c r="H22" s="45"/>
      <c r="I22" s="45"/>
      <c r="J22" s="46">
        <v>4519529</v>
      </c>
      <c r="K22" s="46">
        <f>[1]ProbableCost!I40</f>
        <v>9161320.0140000004</v>
      </c>
      <c r="L22" s="46"/>
      <c r="M22" s="47"/>
      <c r="N22" s="25">
        <v>9</v>
      </c>
      <c r="O22" s="26">
        <v>190</v>
      </c>
      <c r="P22" s="26"/>
      <c r="Q22" s="28"/>
    </row>
    <row r="23" spans="1:17" x14ac:dyDescent="0.25">
      <c r="A23" s="19" t="s">
        <v>43</v>
      </c>
      <c r="B23" s="48">
        <f t="shared" ref="B23:G23" si="1">IF(B21&gt;0,B22/B21,0)</f>
        <v>1.0429450259597248</v>
      </c>
      <c r="C23" s="48">
        <f t="shared" si="1"/>
        <v>1.1005811108013506</v>
      </c>
      <c r="D23" s="48">
        <f t="shared" si="1"/>
        <v>1.5316843430354774</v>
      </c>
      <c r="E23" s="48">
        <f t="shared" si="1"/>
        <v>0.7253101419776955</v>
      </c>
      <c r="F23" s="48">
        <f t="shared" si="1"/>
        <v>0.94576879845220085</v>
      </c>
      <c r="G23" s="48">
        <f t="shared" si="1"/>
        <v>1.2430373983426548</v>
      </c>
      <c r="H23" s="49"/>
      <c r="I23" s="49"/>
      <c r="J23" s="50">
        <f>IF(J21&gt;0,J22/J21,0)</f>
        <v>0.58069317053810432</v>
      </c>
      <c r="K23" s="50">
        <f>IF(K21&gt;0,K22/K21,0)</f>
        <v>0.57758419554244522</v>
      </c>
      <c r="L23" s="50"/>
      <c r="M23" s="51"/>
      <c r="N23" s="25">
        <v>10</v>
      </c>
      <c r="O23" s="26">
        <v>206</v>
      </c>
      <c r="P23" s="26"/>
      <c r="Q23" s="28"/>
    </row>
    <row r="24" spans="1:17" x14ac:dyDescent="0.25">
      <c r="A24" s="19" t="s">
        <v>44</v>
      </c>
      <c r="B24" s="52"/>
      <c r="C24" s="52"/>
      <c r="D24" s="52"/>
      <c r="E24" s="52"/>
      <c r="F24" s="52"/>
      <c r="G24" s="52"/>
      <c r="H24" s="53"/>
      <c r="I24" s="53"/>
      <c r="J24" s="54" t="s">
        <v>81</v>
      </c>
      <c r="K24" s="54" t="s">
        <v>82</v>
      </c>
      <c r="L24" s="54"/>
      <c r="M24" s="55"/>
      <c r="N24" s="25">
        <v>11</v>
      </c>
      <c r="O24" s="26">
        <v>202</v>
      </c>
      <c r="P24" s="26"/>
      <c r="Q24" s="28"/>
    </row>
    <row r="25" spans="1:17" x14ac:dyDescent="0.25">
      <c r="A25" s="56" t="s">
        <v>45</v>
      </c>
      <c r="B25" s="52"/>
      <c r="C25" s="52"/>
      <c r="D25" s="52"/>
      <c r="E25" s="52"/>
      <c r="F25" s="52"/>
      <c r="G25" s="52"/>
      <c r="H25" s="53"/>
      <c r="I25" s="53"/>
      <c r="J25" s="54"/>
      <c r="K25" s="54"/>
      <c r="L25" s="54"/>
      <c r="M25" s="55"/>
      <c r="N25" s="25">
        <v>12</v>
      </c>
      <c r="O25" s="26">
        <v>212</v>
      </c>
      <c r="P25" s="26"/>
      <c r="Q25" s="28"/>
    </row>
    <row r="26" spans="1:17" x14ac:dyDescent="0.25">
      <c r="A26" s="56"/>
      <c r="B26" s="52"/>
      <c r="C26" s="52"/>
      <c r="D26" s="52"/>
      <c r="E26" s="52"/>
      <c r="F26" s="52"/>
      <c r="G26" s="52"/>
      <c r="H26" s="53"/>
      <c r="I26" s="53"/>
      <c r="J26" s="54"/>
      <c r="K26" s="54"/>
      <c r="L26" s="54"/>
      <c r="M26" s="55"/>
      <c r="N26" s="25" t="s">
        <v>46</v>
      </c>
      <c r="O26" s="26">
        <v>79</v>
      </c>
      <c r="P26" s="26"/>
      <c r="Q26" s="28"/>
    </row>
    <row r="27" spans="1:17" ht="13.8" thickBot="1" x14ac:dyDescent="0.3">
      <c r="A27" s="19" t="s">
        <v>47</v>
      </c>
      <c r="B27" s="52"/>
      <c r="C27" s="52"/>
      <c r="D27" s="52"/>
      <c r="E27" s="52"/>
      <c r="F27" s="52"/>
      <c r="G27" s="52"/>
      <c r="H27" s="53"/>
      <c r="I27" s="53"/>
      <c r="J27" s="54"/>
      <c r="K27" s="54"/>
      <c r="L27" s="54"/>
      <c r="M27" s="55"/>
      <c r="N27" s="57" t="s">
        <v>48</v>
      </c>
      <c r="O27" s="58">
        <f>SUM(O12:O26)</f>
        <v>3224</v>
      </c>
      <c r="P27" s="58"/>
      <c r="Q27" s="59">
        <f>SUM(Q14:Q26)</f>
        <v>3224</v>
      </c>
    </row>
    <row r="28" spans="1:17" x14ac:dyDescent="0.25">
      <c r="A28" s="35" t="s">
        <v>49</v>
      </c>
      <c r="B28" s="52">
        <v>0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60">
        <v>117.23</v>
      </c>
      <c r="I28" s="60">
        <v>117.23</v>
      </c>
      <c r="J28" s="60">
        <v>117.2</v>
      </c>
      <c r="K28" s="54">
        <v>0</v>
      </c>
      <c r="L28" s="54">
        <v>0</v>
      </c>
      <c r="M28" s="55"/>
      <c r="N28" s="84" t="s">
        <v>50</v>
      </c>
      <c r="O28" s="84"/>
      <c r="P28" s="61"/>
      <c r="Q28" s="61"/>
    </row>
    <row r="29" spans="1:17" x14ac:dyDescent="0.25">
      <c r="A29" s="35" t="s">
        <v>51</v>
      </c>
      <c r="B29" s="52">
        <f t="shared" ref="B29:G29" si="2">B$15</f>
        <v>0</v>
      </c>
      <c r="C29" s="52">
        <f t="shared" si="2"/>
        <v>0</v>
      </c>
      <c r="D29" s="52">
        <f t="shared" si="2"/>
        <v>0</v>
      </c>
      <c r="E29" s="52">
        <f t="shared" si="2"/>
        <v>0</v>
      </c>
      <c r="F29" s="52">
        <f t="shared" si="2"/>
        <v>0</v>
      </c>
      <c r="G29" s="52">
        <f t="shared" si="2"/>
        <v>0</v>
      </c>
      <c r="H29" s="53">
        <v>552</v>
      </c>
      <c r="I29" s="53">
        <v>552</v>
      </c>
      <c r="J29" s="54">
        <f>J15</f>
        <v>553</v>
      </c>
      <c r="K29" s="54">
        <v>0</v>
      </c>
      <c r="L29" s="54">
        <v>0</v>
      </c>
      <c r="M29" s="55"/>
      <c r="N29" s="62" t="s">
        <v>52</v>
      </c>
      <c r="P29" s="61"/>
      <c r="Q29" s="61"/>
    </row>
    <row r="30" spans="1:17" x14ac:dyDescent="0.25">
      <c r="A30" s="35" t="s">
        <v>53</v>
      </c>
      <c r="B30" s="52">
        <f t="shared" ref="B30:L30" si="3">B29*B28</f>
        <v>0</v>
      </c>
      <c r="C30" s="52">
        <f t="shared" si="3"/>
        <v>0</v>
      </c>
      <c r="D30" s="52">
        <f t="shared" si="3"/>
        <v>0</v>
      </c>
      <c r="E30" s="52">
        <f t="shared" si="3"/>
        <v>0</v>
      </c>
      <c r="F30" s="52">
        <f t="shared" si="3"/>
        <v>0</v>
      </c>
      <c r="G30" s="52">
        <f t="shared" si="3"/>
        <v>0</v>
      </c>
      <c r="H30" s="63">
        <f t="shared" si="3"/>
        <v>64710.96</v>
      </c>
      <c r="I30" s="63">
        <f t="shared" si="3"/>
        <v>64710.96</v>
      </c>
      <c r="J30" s="63">
        <f t="shared" si="3"/>
        <v>64811.6</v>
      </c>
      <c r="K30" s="54">
        <f t="shared" si="3"/>
        <v>0</v>
      </c>
      <c r="L30" s="54">
        <f t="shared" si="3"/>
        <v>0</v>
      </c>
      <c r="M30" s="55"/>
      <c r="N30" s="13" t="s">
        <v>54</v>
      </c>
      <c r="O30" s="64">
        <v>8000</v>
      </c>
    </row>
    <row r="31" spans="1:17" x14ac:dyDescent="0.25">
      <c r="A31" s="19" t="s">
        <v>55</v>
      </c>
      <c r="B31" s="52"/>
      <c r="C31" s="52"/>
      <c r="D31" s="52"/>
      <c r="E31" s="52"/>
      <c r="F31" s="52"/>
      <c r="G31" s="52"/>
      <c r="H31" s="53"/>
      <c r="I31" s="53"/>
      <c r="J31" s="54"/>
      <c r="K31" s="54"/>
      <c r="L31" s="54"/>
      <c r="M31" s="55"/>
      <c r="N31" s="13" t="s">
        <v>56</v>
      </c>
      <c r="O31" s="64">
        <v>4800</v>
      </c>
    </row>
    <row r="32" spans="1:17" x14ac:dyDescent="0.25">
      <c r="A32" s="35" t="s">
        <v>49</v>
      </c>
      <c r="B32" s="52">
        <v>0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3">
        <v>0</v>
      </c>
      <c r="I32" s="53">
        <v>0</v>
      </c>
      <c r="J32" s="65">
        <v>0</v>
      </c>
      <c r="K32" s="65">
        <v>141</v>
      </c>
      <c r="L32" s="65">
        <v>0</v>
      </c>
      <c r="M32" s="66"/>
      <c r="O32" s="67">
        <f>O30-O31</f>
        <v>3200</v>
      </c>
    </row>
    <row r="33" spans="1:16" x14ac:dyDescent="0.25">
      <c r="A33" s="35" t="s">
        <v>51</v>
      </c>
      <c r="B33" s="52">
        <f t="shared" ref="B33:G33" si="4">B$15</f>
        <v>0</v>
      </c>
      <c r="C33" s="52">
        <f t="shared" si="4"/>
        <v>0</v>
      </c>
      <c r="D33" s="52">
        <f t="shared" si="4"/>
        <v>0</v>
      </c>
      <c r="E33" s="52">
        <f t="shared" si="4"/>
        <v>0</v>
      </c>
      <c r="F33" s="52">
        <f t="shared" si="4"/>
        <v>0</v>
      </c>
      <c r="G33" s="52">
        <f t="shared" si="4"/>
        <v>0</v>
      </c>
      <c r="H33" s="53">
        <v>0</v>
      </c>
      <c r="I33" s="53">
        <v>0</v>
      </c>
      <c r="J33" s="54">
        <v>0</v>
      </c>
      <c r="K33" s="54">
        <f>K15</f>
        <v>733</v>
      </c>
      <c r="L33" s="54">
        <v>0</v>
      </c>
      <c r="M33" s="55"/>
      <c r="N33" s="13" t="s">
        <v>57</v>
      </c>
      <c r="O33" s="64">
        <v>30661</v>
      </c>
      <c r="P33" s="64"/>
    </row>
    <row r="34" spans="1:16" x14ac:dyDescent="0.25">
      <c r="A34" s="35" t="s">
        <v>53</v>
      </c>
      <c r="B34" s="52">
        <f t="shared" ref="B34:I34" si="5">B33*B32</f>
        <v>0</v>
      </c>
      <c r="C34" s="52">
        <f t="shared" si="5"/>
        <v>0</v>
      </c>
      <c r="D34" s="52">
        <f t="shared" si="5"/>
        <v>0</v>
      </c>
      <c r="E34" s="52">
        <f t="shared" si="5"/>
        <v>0</v>
      </c>
      <c r="F34" s="52">
        <f t="shared" si="5"/>
        <v>0</v>
      </c>
      <c r="G34" s="52">
        <f t="shared" si="5"/>
        <v>0</v>
      </c>
      <c r="H34" s="53">
        <f t="shared" si="5"/>
        <v>0</v>
      </c>
      <c r="I34" s="53">
        <f t="shared" si="5"/>
        <v>0</v>
      </c>
      <c r="J34" s="68">
        <v>0</v>
      </c>
      <c r="K34" s="68">
        <f>K33*K32</f>
        <v>103353</v>
      </c>
      <c r="L34" s="68">
        <f>L33*L32</f>
        <v>0</v>
      </c>
      <c r="M34" s="69"/>
      <c r="N34" s="13" t="s">
        <v>58</v>
      </c>
      <c r="O34" s="64">
        <v>3200</v>
      </c>
    </row>
    <row r="35" spans="1:16" x14ac:dyDescent="0.25">
      <c r="A35" s="19" t="s">
        <v>59</v>
      </c>
      <c r="B35" s="52"/>
      <c r="C35" s="52"/>
      <c r="D35" s="52"/>
      <c r="E35" s="52"/>
      <c r="F35" s="52"/>
      <c r="G35" s="52"/>
      <c r="H35" s="53"/>
      <c r="I35" s="53"/>
      <c r="J35" s="54"/>
      <c r="K35" s="54"/>
      <c r="L35" s="54"/>
      <c r="M35" s="55"/>
      <c r="N35" s="13" t="s">
        <v>60</v>
      </c>
      <c r="O35" s="70">
        <f>O33-O34</f>
        <v>27461</v>
      </c>
    </row>
    <row r="36" spans="1:16" x14ac:dyDescent="0.25">
      <c r="A36" s="35" t="s">
        <v>49</v>
      </c>
      <c r="B36" s="52">
        <v>0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3">
        <v>0</v>
      </c>
      <c r="I36" s="53">
        <v>0</v>
      </c>
      <c r="J36" s="54">
        <v>0</v>
      </c>
      <c r="K36" s="65">
        <v>0</v>
      </c>
      <c r="L36" s="65">
        <v>167</v>
      </c>
      <c r="M36" s="66"/>
    </row>
    <row r="37" spans="1:16" x14ac:dyDescent="0.25">
      <c r="A37" s="35" t="s">
        <v>51</v>
      </c>
      <c r="B37" s="52">
        <f t="shared" ref="B37:G37" si="6">B$15</f>
        <v>0</v>
      </c>
      <c r="C37" s="52">
        <f t="shared" si="6"/>
        <v>0</v>
      </c>
      <c r="D37" s="52">
        <f t="shared" si="6"/>
        <v>0</v>
      </c>
      <c r="E37" s="52">
        <f t="shared" si="6"/>
        <v>0</v>
      </c>
      <c r="F37" s="52">
        <f t="shared" si="6"/>
        <v>0</v>
      </c>
      <c r="G37" s="52">
        <f t="shared" si="6"/>
        <v>0</v>
      </c>
      <c r="H37" s="53">
        <v>0</v>
      </c>
      <c r="I37" s="53">
        <v>0</v>
      </c>
      <c r="J37" s="54">
        <v>0</v>
      </c>
      <c r="K37" s="54">
        <v>0</v>
      </c>
      <c r="L37" s="54">
        <f>L15</f>
        <v>834</v>
      </c>
      <c r="M37" s="55"/>
      <c r="N37" s="62" t="s">
        <v>61</v>
      </c>
    </row>
    <row r="38" spans="1:16" x14ac:dyDescent="0.25">
      <c r="A38" s="35" t="s">
        <v>53</v>
      </c>
      <c r="B38" s="52">
        <f t="shared" ref="B38:L38" si="7">B37*B36</f>
        <v>0</v>
      </c>
      <c r="C38" s="52">
        <f t="shared" si="7"/>
        <v>0</v>
      </c>
      <c r="D38" s="52">
        <f t="shared" si="7"/>
        <v>0</v>
      </c>
      <c r="E38" s="52">
        <f t="shared" si="7"/>
        <v>0</v>
      </c>
      <c r="F38" s="52">
        <f t="shared" si="7"/>
        <v>0</v>
      </c>
      <c r="G38" s="52">
        <f t="shared" si="7"/>
        <v>0</v>
      </c>
      <c r="H38" s="53">
        <f t="shared" si="7"/>
        <v>0</v>
      </c>
      <c r="I38" s="53">
        <f t="shared" si="7"/>
        <v>0</v>
      </c>
      <c r="J38" s="54">
        <f t="shared" si="7"/>
        <v>0</v>
      </c>
      <c r="K38" s="68">
        <f t="shared" si="7"/>
        <v>0</v>
      </c>
      <c r="L38" s="68">
        <f t="shared" si="7"/>
        <v>139278</v>
      </c>
      <c r="M38" s="69"/>
      <c r="N38" s="13" t="s">
        <v>62</v>
      </c>
      <c r="O38" s="64">
        <f>K19</f>
        <v>114963</v>
      </c>
    </row>
    <row r="39" spans="1:16" x14ac:dyDescent="0.25">
      <c r="A39" s="19" t="s">
        <v>63</v>
      </c>
      <c r="B39" s="52">
        <f t="shared" ref="B39:L39" si="8">B30+B34+B38</f>
        <v>0</v>
      </c>
      <c r="C39" s="52">
        <f t="shared" si="8"/>
        <v>0</v>
      </c>
      <c r="D39" s="52">
        <f t="shared" si="8"/>
        <v>0</v>
      </c>
      <c r="E39" s="52">
        <f t="shared" si="8"/>
        <v>0</v>
      </c>
      <c r="F39" s="52">
        <f t="shared" si="8"/>
        <v>0</v>
      </c>
      <c r="G39" s="52">
        <f t="shared" si="8"/>
        <v>0</v>
      </c>
      <c r="H39" s="63">
        <f t="shared" si="8"/>
        <v>64710.96</v>
      </c>
      <c r="I39" s="63">
        <f t="shared" si="8"/>
        <v>64710.96</v>
      </c>
      <c r="J39" s="63">
        <f t="shared" si="8"/>
        <v>64811.6</v>
      </c>
      <c r="K39" s="68">
        <f t="shared" si="8"/>
        <v>103353</v>
      </c>
      <c r="L39" s="68">
        <f t="shared" si="8"/>
        <v>139278</v>
      </c>
      <c r="M39" s="69"/>
      <c r="N39" s="13" t="s">
        <v>64</v>
      </c>
      <c r="O39" s="5">
        <v>10296</v>
      </c>
    </row>
    <row r="40" spans="1:16" x14ac:dyDescent="0.25">
      <c r="A40" s="19" t="s">
        <v>65</v>
      </c>
      <c r="B40" s="52">
        <f t="shared" ref="B40:I40" si="9">B19</f>
        <v>13011</v>
      </c>
      <c r="C40" s="52">
        <f t="shared" si="9"/>
        <v>11394</v>
      </c>
      <c r="D40" s="52">
        <f t="shared" si="9"/>
        <v>26703</v>
      </c>
      <c r="E40" s="52">
        <f t="shared" si="9"/>
        <v>14183</v>
      </c>
      <c r="F40" s="52">
        <f t="shared" si="9"/>
        <v>19105</v>
      </c>
      <c r="G40" s="52">
        <f t="shared" si="9"/>
        <v>12940</v>
      </c>
      <c r="H40" s="63">
        <f t="shared" si="9"/>
        <v>0</v>
      </c>
      <c r="I40" s="63">
        <f t="shared" si="9"/>
        <v>0</v>
      </c>
      <c r="J40" s="71">
        <f>O35</f>
        <v>27461</v>
      </c>
      <c r="K40" s="71">
        <v>104667</v>
      </c>
      <c r="L40" s="68">
        <f>L19</f>
        <v>0</v>
      </c>
      <c r="M40" s="69"/>
      <c r="N40" s="13" t="s">
        <v>60</v>
      </c>
      <c r="O40" s="70">
        <f>O38-O39</f>
        <v>104667</v>
      </c>
    </row>
    <row r="41" spans="1:16" x14ac:dyDescent="0.25">
      <c r="A41" s="19" t="s">
        <v>45</v>
      </c>
      <c r="B41" s="52">
        <f t="shared" ref="B41:L41" si="10">B39-B40</f>
        <v>-13011</v>
      </c>
      <c r="C41" s="52">
        <f t="shared" si="10"/>
        <v>-11394</v>
      </c>
      <c r="D41" s="52">
        <f t="shared" si="10"/>
        <v>-26703</v>
      </c>
      <c r="E41" s="52">
        <f t="shared" si="10"/>
        <v>-14183</v>
      </c>
      <c r="F41" s="52">
        <f t="shared" si="10"/>
        <v>-19105</v>
      </c>
      <c r="G41" s="52">
        <f t="shared" si="10"/>
        <v>-12940</v>
      </c>
      <c r="H41" s="63">
        <f t="shared" si="10"/>
        <v>64710.96</v>
      </c>
      <c r="I41" s="63">
        <f t="shared" si="10"/>
        <v>64710.96</v>
      </c>
      <c r="J41" s="68">
        <f t="shared" si="10"/>
        <v>37350.6</v>
      </c>
      <c r="K41" s="68">
        <f t="shared" si="10"/>
        <v>-1314</v>
      </c>
      <c r="L41" s="68">
        <f t="shared" si="10"/>
        <v>139278</v>
      </c>
      <c r="M41" s="69"/>
    </row>
    <row r="42" spans="1:16" x14ac:dyDescent="0.25">
      <c r="A42" s="19" t="s">
        <v>66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1">
        <v>0</v>
      </c>
      <c r="I42" s="41">
        <v>0</v>
      </c>
      <c r="J42" s="42">
        <v>149.83000000000001</v>
      </c>
      <c r="K42" s="42">
        <v>0</v>
      </c>
      <c r="L42" s="42">
        <v>0</v>
      </c>
      <c r="M42" s="43"/>
    </row>
    <row r="43" spans="1:16" x14ac:dyDescent="0.25">
      <c r="A43" s="56" t="s">
        <v>67</v>
      </c>
      <c r="B43" s="44">
        <f t="shared" ref="B43:L43" si="11">B42*B41</f>
        <v>0</v>
      </c>
      <c r="C43" s="44">
        <f t="shared" si="11"/>
        <v>0</v>
      </c>
      <c r="D43" s="44">
        <f t="shared" si="11"/>
        <v>0</v>
      </c>
      <c r="E43" s="44">
        <f t="shared" si="11"/>
        <v>0</v>
      </c>
      <c r="F43" s="44">
        <f t="shared" si="11"/>
        <v>0</v>
      </c>
      <c r="G43" s="44">
        <f t="shared" si="11"/>
        <v>0</v>
      </c>
      <c r="H43" s="45">
        <f t="shared" si="11"/>
        <v>0</v>
      </c>
      <c r="I43" s="45">
        <f t="shared" si="11"/>
        <v>0</v>
      </c>
      <c r="J43" s="46">
        <f t="shared" si="11"/>
        <v>5596240.398</v>
      </c>
      <c r="K43" s="46">
        <f t="shared" si="11"/>
        <v>0</v>
      </c>
      <c r="L43" s="46">
        <f t="shared" si="11"/>
        <v>0</v>
      </c>
      <c r="M43" s="47"/>
    </row>
    <row r="44" spans="1:16" x14ac:dyDescent="0.25">
      <c r="A44" s="56" t="s">
        <v>68</v>
      </c>
      <c r="B44" s="52"/>
      <c r="C44" s="52"/>
      <c r="D44" s="52"/>
      <c r="E44" s="52"/>
      <c r="F44" s="52"/>
      <c r="G44" s="52"/>
      <c r="H44" s="53"/>
      <c r="I44" s="53"/>
      <c r="J44" s="54"/>
      <c r="K44" s="54"/>
      <c r="L44" s="54"/>
      <c r="M44" s="55"/>
    </row>
    <row r="45" spans="1:16" x14ac:dyDescent="0.25">
      <c r="A45" s="19" t="s">
        <v>47</v>
      </c>
      <c r="B45" s="52"/>
      <c r="C45" s="52"/>
      <c r="D45" s="52"/>
      <c r="E45" s="52"/>
      <c r="F45" s="52"/>
      <c r="G45" s="52"/>
      <c r="H45" s="53"/>
      <c r="I45" s="53"/>
      <c r="J45" s="54"/>
      <c r="K45" s="54"/>
      <c r="L45" s="54"/>
      <c r="M45" s="55"/>
    </row>
    <row r="46" spans="1:16" x14ac:dyDescent="0.25">
      <c r="A46" s="35" t="s">
        <v>63</v>
      </c>
      <c r="B46" s="52">
        <v>0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72">
        <f>H30</f>
        <v>64710.96</v>
      </c>
      <c r="I46" s="72">
        <f>I30</f>
        <v>64710.96</v>
      </c>
      <c r="J46" s="54">
        <v>0</v>
      </c>
      <c r="K46" s="54">
        <v>0</v>
      </c>
      <c r="L46" s="54">
        <v>0</v>
      </c>
      <c r="M46" s="55"/>
    </row>
    <row r="47" spans="1:16" x14ac:dyDescent="0.25">
      <c r="A47" s="35" t="s">
        <v>40</v>
      </c>
      <c r="B47" s="40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1">
        <v>145.6</v>
      </c>
      <c r="I47" s="41">
        <v>145.6</v>
      </c>
      <c r="J47" s="42">
        <v>0</v>
      </c>
      <c r="K47" s="42">
        <v>0</v>
      </c>
      <c r="L47" s="42">
        <v>0</v>
      </c>
      <c r="M47" s="43"/>
    </row>
    <row r="48" spans="1:16" x14ac:dyDescent="0.25">
      <c r="A48" s="19" t="s">
        <v>68</v>
      </c>
      <c r="B48" s="44">
        <f t="shared" ref="B48:L48" si="12">B46*B47</f>
        <v>0</v>
      </c>
      <c r="C48" s="44">
        <f t="shared" si="12"/>
        <v>0</v>
      </c>
      <c r="D48" s="44">
        <f t="shared" si="12"/>
        <v>0</v>
      </c>
      <c r="E48" s="44">
        <f t="shared" si="12"/>
        <v>0</v>
      </c>
      <c r="F48" s="44">
        <f t="shared" si="12"/>
        <v>0</v>
      </c>
      <c r="G48" s="44">
        <f t="shared" si="12"/>
        <v>0</v>
      </c>
      <c r="H48" s="45">
        <f t="shared" si="12"/>
        <v>9421915.7759999987</v>
      </c>
      <c r="I48" s="45">
        <f t="shared" si="12"/>
        <v>9421915.7759999987</v>
      </c>
      <c r="J48" s="46">
        <f t="shared" si="12"/>
        <v>0</v>
      </c>
      <c r="K48" s="46">
        <f t="shared" si="12"/>
        <v>0</v>
      </c>
      <c r="L48" s="46">
        <f t="shared" si="12"/>
        <v>0</v>
      </c>
      <c r="M48" s="47"/>
    </row>
    <row r="49" spans="1:13" x14ac:dyDescent="0.25">
      <c r="A49" s="19" t="s">
        <v>55</v>
      </c>
      <c r="B49" s="52"/>
      <c r="C49" s="52"/>
      <c r="D49" s="52"/>
      <c r="E49" s="52"/>
      <c r="F49" s="52"/>
      <c r="G49" s="52"/>
      <c r="H49" s="53"/>
      <c r="I49" s="53"/>
      <c r="J49" s="54"/>
      <c r="K49" s="54"/>
      <c r="L49" s="54"/>
      <c r="M49" s="55"/>
    </row>
    <row r="50" spans="1:13" x14ac:dyDescent="0.25">
      <c r="A50" s="35" t="s">
        <v>63</v>
      </c>
      <c r="B50" s="52">
        <v>0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3">
        <v>0</v>
      </c>
      <c r="I50" s="53">
        <v>0</v>
      </c>
      <c r="J50" s="54">
        <v>0</v>
      </c>
      <c r="K50" s="54">
        <v>0</v>
      </c>
      <c r="L50" s="54">
        <v>0</v>
      </c>
      <c r="M50" s="55"/>
    </row>
    <row r="51" spans="1:13" x14ac:dyDescent="0.25">
      <c r="A51" s="35" t="s">
        <v>40</v>
      </c>
      <c r="B51" s="40">
        <v>0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1">
        <v>0</v>
      </c>
      <c r="I51" s="41">
        <v>0</v>
      </c>
      <c r="J51" s="42">
        <v>0</v>
      </c>
      <c r="K51" s="42">
        <v>0</v>
      </c>
      <c r="L51" s="42">
        <v>0</v>
      </c>
      <c r="M51" s="43"/>
    </row>
    <row r="52" spans="1:13" x14ac:dyDescent="0.25">
      <c r="A52" s="19" t="s">
        <v>68</v>
      </c>
      <c r="B52" s="44">
        <f t="shared" ref="B52:L52" si="13">B50*B51</f>
        <v>0</v>
      </c>
      <c r="C52" s="44">
        <f t="shared" si="13"/>
        <v>0</v>
      </c>
      <c r="D52" s="44">
        <f t="shared" si="13"/>
        <v>0</v>
      </c>
      <c r="E52" s="44">
        <f t="shared" si="13"/>
        <v>0</v>
      </c>
      <c r="F52" s="44">
        <f t="shared" si="13"/>
        <v>0</v>
      </c>
      <c r="G52" s="44">
        <f t="shared" si="13"/>
        <v>0</v>
      </c>
      <c r="H52" s="45">
        <f t="shared" si="13"/>
        <v>0</v>
      </c>
      <c r="I52" s="45">
        <f t="shared" si="13"/>
        <v>0</v>
      </c>
      <c r="J52" s="46">
        <f t="shared" si="13"/>
        <v>0</v>
      </c>
      <c r="K52" s="46">
        <f t="shared" si="13"/>
        <v>0</v>
      </c>
      <c r="L52" s="46">
        <f t="shared" si="13"/>
        <v>0</v>
      </c>
      <c r="M52" s="47"/>
    </row>
    <row r="53" spans="1:13" x14ac:dyDescent="0.25">
      <c r="A53" s="19" t="s">
        <v>59</v>
      </c>
      <c r="B53" s="52"/>
      <c r="C53" s="52"/>
      <c r="D53" s="52"/>
      <c r="E53" s="52"/>
      <c r="F53" s="52"/>
      <c r="G53" s="52"/>
      <c r="H53" s="53"/>
      <c r="I53" s="53"/>
      <c r="J53" s="54"/>
      <c r="K53" s="54"/>
      <c r="L53" s="54"/>
      <c r="M53" s="55"/>
    </row>
    <row r="54" spans="1:13" x14ac:dyDescent="0.25">
      <c r="A54" s="35" t="s">
        <v>63</v>
      </c>
      <c r="B54" s="52">
        <v>0</v>
      </c>
      <c r="C54" s="52">
        <v>0</v>
      </c>
      <c r="D54" s="52">
        <v>0</v>
      </c>
      <c r="E54" s="52">
        <v>0</v>
      </c>
      <c r="F54" s="52">
        <v>0</v>
      </c>
      <c r="G54" s="52">
        <v>0</v>
      </c>
      <c r="H54" s="53">
        <v>0</v>
      </c>
      <c r="I54" s="53">
        <v>0</v>
      </c>
      <c r="J54" s="54">
        <v>0</v>
      </c>
      <c r="K54" s="54">
        <v>0</v>
      </c>
      <c r="L54" s="73">
        <f>L39</f>
        <v>139278</v>
      </c>
      <c r="M54" s="74"/>
    </row>
    <row r="55" spans="1:13" x14ac:dyDescent="0.25">
      <c r="A55" s="35" t="s">
        <v>40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1">
        <v>0</v>
      </c>
      <c r="I55" s="41">
        <v>0</v>
      </c>
      <c r="J55" s="42">
        <v>0</v>
      </c>
      <c r="K55" s="42">
        <v>0</v>
      </c>
      <c r="L55" s="42">
        <v>152.02000000000001</v>
      </c>
      <c r="M55" s="43"/>
    </row>
    <row r="56" spans="1:13" x14ac:dyDescent="0.25">
      <c r="A56" s="19" t="s">
        <v>68</v>
      </c>
      <c r="B56" s="44">
        <f t="shared" ref="B56:L56" si="14">B54*B55</f>
        <v>0</v>
      </c>
      <c r="C56" s="44">
        <f t="shared" si="14"/>
        <v>0</v>
      </c>
      <c r="D56" s="44">
        <f t="shared" si="14"/>
        <v>0</v>
      </c>
      <c r="E56" s="44">
        <f t="shared" si="14"/>
        <v>0</v>
      </c>
      <c r="F56" s="44">
        <f t="shared" si="14"/>
        <v>0</v>
      </c>
      <c r="G56" s="44">
        <f t="shared" si="14"/>
        <v>0</v>
      </c>
      <c r="H56" s="45">
        <f t="shared" si="14"/>
        <v>0</v>
      </c>
      <c r="I56" s="45">
        <f t="shared" si="14"/>
        <v>0</v>
      </c>
      <c r="J56" s="46">
        <f t="shared" si="14"/>
        <v>0</v>
      </c>
      <c r="K56" s="46">
        <f t="shared" si="14"/>
        <v>0</v>
      </c>
      <c r="L56" s="46">
        <f t="shared" si="14"/>
        <v>21173041.560000002</v>
      </c>
      <c r="M56" s="47"/>
    </row>
    <row r="57" spans="1:13" x14ac:dyDescent="0.25">
      <c r="A57" s="19" t="s">
        <v>69</v>
      </c>
      <c r="B57" s="44">
        <f t="shared" ref="B57:L57" si="15">B56+B52+B48</f>
        <v>0</v>
      </c>
      <c r="C57" s="44">
        <f t="shared" si="15"/>
        <v>0</v>
      </c>
      <c r="D57" s="44">
        <f t="shared" si="15"/>
        <v>0</v>
      </c>
      <c r="E57" s="44">
        <f t="shared" si="15"/>
        <v>0</v>
      </c>
      <c r="F57" s="44">
        <f t="shared" si="15"/>
        <v>0</v>
      </c>
      <c r="G57" s="44">
        <f t="shared" si="15"/>
        <v>0</v>
      </c>
      <c r="H57" s="45">
        <f t="shared" si="15"/>
        <v>9421915.7759999987</v>
      </c>
      <c r="I57" s="45">
        <f t="shared" si="15"/>
        <v>9421915.7759999987</v>
      </c>
      <c r="J57" s="46">
        <f t="shared" si="15"/>
        <v>0</v>
      </c>
      <c r="K57" s="46">
        <f t="shared" si="15"/>
        <v>0</v>
      </c>
      <c r="L57" s="46">
        <f t="shared" si="15"/>
        <v>21173041.560000002</v>
      </c>
      <c r="M57" s="47"/>
    </row>
    <row r="58" spans="1:13" x14ac:dyDescent="0.25">
      <c r="A58" s="19" t="s">
        <v>70</v>
      </c>
      <c r="B58" s="52"/>
      <c r="C58" s="52"/>
      <c r="D58" s="52"/>
      <c r="E58" s="52"/>
      <c r="F58" s="52"/>
      <c r="G58" s="52"/>
      <c r="H58" s="53"/>
      <c r="I58" s="53"/>
      <c r="J58" s="54"/>
      <c r="K58" s="54"/>
      <c r="L58" s="54"/>
      <c r="M58" s="55"/>
    </row>
    <row r="59" spans="1:13" x14ac:dyDescent="0.25">
      <c r="A59" s="19" t="s">
        <v>42</v>
      </c>
      <c r="B59" s="44">
        <v>0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5">
        <f>H22</f>
        <v>0</v>
      </c>
      <c r="I59" s="45">
        <f>I22</f>
        <v>0</v>
      </c>
      <c r="J59" s="46">
        <f>[1]Lick!E58</f>
        <v>1861235.1720000003</v>
      </c>
      <c r="K59" s="46">
        <f>K22</f>
        <v>9161320.0140000004</v>
      </c>
      <c r="L59" s="46">
        <f>L22</f>
        <v>0</v>
      </c>
      <c r="M59" s="47"/>
    </row>
    <row r="60" spans="1:13" x14ac:dyDescent="0.25">
      <c r="A60" s="19" t="s">
        <v>67</v>
      </c>
      <c r="B60" s="44">
        <f t="shared" ref="B60:J60" si="16">B43</f>
        <v>0</v>
      </c>
      <c r="C60" s="44">
        <f t="shared" si="16"/>
        <v>0</v>
      </c>
      <c r="D60" s="44">
        <f t="shared" si="16"/>
        <v>0</v>
      </c>
      <c r="E60" s="44">
        <f t="shared" si="16"/>
        <v>0</v>
      </c>
      <c r="F60" s="44">
        <f t="shared" si="16"/>
        <v>0</v>
      </c>
      <c r="G60" s="44">
        <f t="shared" si="16"/>
        <v>0</v>
      </c>
      <c r="H60" s="45">
        <f t="shared" si="16"/>
        <v>0</v>
      </c>
      <c r="I60" s="45">
        <f t="shared" si="16"/>
        <v>0</v>
      </c>
      <c r="J60" s="46">
        <f t="shared" si="16"/>
        <v>5596240.398</v>
      </c>
      <c r="K60" s="46">
        <v>0</v>
      </c>
      <c r="L60" s="46">
        <f>L43</f>
        <v>0</v>
      </c>
      <c r="M60" s="47"/>
    </row>
    <row r="61" spans="1:13" x14ac:dyDescent="0.25">
      <c r="A61" s="19" t="s">
        <v>71</v>
      </c>
      <c r="B61" s="44">
        <f t="shared" ref="B61:L61" si="17">B59+B60</f>
        <v>0</v>
      </c>
      <c r="C61" s="44">
        <f t="shared" si="17"/>
        <v>0</v>
      </c>
      <c r="D61" s="44">
        <f t="shared" si="17"/>
        <v>0</v>
      </c>
      <c r="E61" s="44">
        <f t="shared" si="17"/>
        <v>0</v>
      </c>
      <c r="F61" s="44">
        <f t="shared" si="17"/>
        <v>0</v>
      </c>
      <c r="G61" s="44">
        <f t="shared" si="17"/>
        <v>0</v>
      </c>
      <c r="H61" s="45">
        <f t="shared" si="17"/>
        <v>0</v>
      </c>
      <c r="I61" s="45">
        <f t="shared" si="17"/>
        <v>0</v>
      </c>
      <c r="J61" s="46">
        <f t="shared" si="17"/>
        <v>7457475.5700000003</v>
      </c>
      <c r="K61" s="46">
        <f t="shared" si="17"/>
        <v>9161320.0140000004</v>
      </c>
      <c r="L61" s="46">
        <f t="shared" si="17"/>
        <v>0</v>
      </c>
      <c r="M61" s="47"/>
    </row>
    <row r="62" spans="1:13" x14ac:dyDescent="0.25">
      <c r="A62" s="19" t="s">
        <v>72</v>
      </c>
      <c r="B62" s="44">
        <f t="shared" ref="B62:L62" si="18">B61+B57</f>
        <v>0</v>
      </c>
      <c r="C62" s="44">
        <f t="shared" si="18"/>
        <v>0</v>
      </c>
      <c r="D62" s="44">
        <f t="shared" si="18"/>
        <v>0</v>
      </c>
      <c r="E62" s="44">
        <f t="shared" si="18"/>
        <v>0</v>
      </c>
      <c r="F62" s="44">
        <f t="shared" si="18"/>
        <v>0</v>
      </c>
      <c r="G62" s="44">
        <f t="shared" si="18"/>
        <v>0</v>
      </c>
      <c r="H62" s="45">
        <f t="shared" si="18"/>
        <v>9421915.7759999987</v>
      </c>
      <c r="I62" s="45">
        <f t="shared" si="18"/>
        <v>9421915.7759999987</v>
      </c>
      <c r="J62" s="46">
        <f t="shared" si="18"/>
        <v>7457475.5700000003</v>
      </c>
      <c r="K62" s="46">
        <f t="shared" si="18"/>
        <v>9161320.0140000004</v>
      </c>
      <c r="L62" s="46">
        <f t="shared" si="18"/>
        <v>21173041.560000002</v>
      </c>
      <c r="M62" s="47"/>
    </row>
    <row r="63" spans="1:13" x14ac:dyDescent="0.25">
      <c r="A63" s="19" t="s">
        <v>73</v>
      </c>
      <c r="B63" s="44">
        <f>5*B19+[1]Franklin!E52</f>
        <v>108887</v>
      </c>
      <c r="C63" s="44">
        <f>5*C19+[1]JacksonES!E52</f>
        <v>102546</v>
      </c>
      <c r="D63" s="44">
        <f>5*D19+[1]Kinnison!E52</f>
        <v>143515</v>
      </c>
      <c r="E63" s="44">
        <f>5*E19+[1]Parkview!E52</f>
        <v>86915</v>
      </c>
      <c r="F63" s="44">
        <f>5*F19+[1]Scioto!E52</f>
        <v>211945</v>
      </c>
      <c r="G63" s="44">
        <f>5*G19+[1]SouthSt!E52</f>
        <v>96700</v>
      </c>
      <c r="H63" s="45">
        <v>0</v>
      </c>
      <c r="I63" s="45">
        <v>0</v>
      </c>
      <c r="J63" s="46">
        <f>5*26799+107180</f>
        <v>241175</v>
      </c>
      <c r="K63" s="46">
        <v>0</v>
      </c>
      <c r="L63" s="46">
        <v>0</v>
      </c>
      <c r="M63" s="47"/>
    </row>
    <row r="64" spans="1:13" ht="21" customHeight="1" x14ac:dyDescent="0.25">
      <c r="A64" s="81" t="s">
        <v>74</v>
      </c>
      <c r="B64" s="85">
        <f>SUM(B62:L62)+SUM(B63:L63)</f>
        <v>57627351.696000002</v>
      </c>
      <c r="C64" s="86"/>
      <c r="D64" s="86"/>
      <c r="E64" s="86"/>
      <c r="F64" s="86"/>
      <c r="G64" s="86"/>
      <c r="H64" s="86"/>
      <c r="I64" s="86"/>
      <c r="J64" s="86"/>
      <c r="K64" s="86"/>
      <c r="L64" s="87"/>
      <c r="M64" s="75"/>
    </row>
    <row r="65" spans="1:14" x14ac:dyDescent="0.25"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55"/>
    </row>
    <row r="66" spans="1:14" x14ac:dyDescent="0.25">
      <c r="A66" s="8" t="s">
        <v>75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55"/>
    </row>
    <row r="67" spans="1:14" s="77" customFormat="1" ht="18.75" customHeight="1" x14ac:dyDescent="0.25">
      <c r="A67" s="77" t="s">
        <v>77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9"/>
      <c r="N67" s="80"/>
    </row>
    <row r="68" spans="1:14" s="77" customFormat="1" ht="18.75" customHeight="1" x14ac:dyDescent="0.25">
      <c r="A68" s="77" t="s">
        <v>84</v>
      </c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9"/>
      <c r="N68" s="80"/>
    </row>
    <row r="69" spans="1:14" s="77" customFormat="1" ht="18.75" customHeight="1" x14ac:dyDescent="0.25">
      <c r="A69" s="77" t="s">
        <v>78</v>
      </c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9"/>
      <c r="N69" s="80"/>
    </row>
    <row r="70" spans="1:14" s="77" customFormat="1" ht="18.75" customHeight="1" x14ac:dyDescent="0.25">
      <c r="A70" s="77" t="s">
        <v>85</v>
      </c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9"/>
      <c r="N70" s="80"/>
    </row>
    <row r="71" spans="1:14" s="77" customFormat="1" ht="18.75" customHeight="1" x14ac:dyDescent="0.25">
      <c r="A71" s="77" t="s">
        <v>79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9"/>
      <c r="N71" s="80"/>
    </row>
    <row r="72" spans="1:14" s="77" customFormat="1" ht="18.75" customHeight="1" x14ac:dyDescent="0.25">
      <c r="A72" s="77" t="s">
        <v>80</v>
      </c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9"/>
      <c r="N72" s="80"/>
    </row>
  </sheetData>
  <mergeCells count="5">
    <mergeCell ref="P11:Q11"/>
    <mergeCell ref="N28:O28"/>
    <mergeCell ref="B64:L64"/>
    <mergeCell ref="B8:C8"/>
    <mergeCell ref="B9:C9"/>
  </mergeCells>
  <printOptions horizontalCentered="1"/>
  <pageMargins left="0.25" right="0" top="0.75" bottom="0.25" header="0.5" footer="0.5"/>
  <pageSetup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Quandel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Aniket Gupta</cp:lastModifiedBy>
  <cp:lastPrinted>2001-06-27T19:18:54Z</cp:lastPrinted>
  <dcterms:created xsi:type="dcterms:W3CDTF">2001-06-25T17:50:59Z</dcterms:created>
  <dcterms:modified xsi:type="dcterms:W3CDTF">2024-02-03T22:17:47Z</dcterms:modified>
</cp:coreProperties>
</file>