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4ED0041C-B503-4961-8A49-AEE9CF4FBB81}" xr6:coauthVersionLast="47" xr6:coauthVersionMax="47" xr10:uidLastSave="{00000000-0000-0000-0000-000000000000}"/>
  <bookViews>
    <workbookView xWindow="3348" yWindow="3348" windowWidth="17280" windowHeight="8880"/>
  </bookViews>
  <sheets>
    <sheet name="Support(SFTF) Dec02" sheetId="5" r:id="rId1"/>
    <sheet name="Lecturer(SFTF) Dec02" sheetId="4" r:id="rId2"/>
    <sheet name="Management Dec02" sheetId="2" r:id="rId3"/>
    <sheet name="Trainee Dec02" sheetId="7" r:id="rId4"/>
    <sheet name="Nursery Dec0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D11" i="4"/>
  <c r="E11" i="4"/>
  <c r="G11" i="4"/>
  <c r="I11" i="4"/>
  <c r="B12" i="4"/>
  <c r="D12" i="4"/>
  <c r="E12" i="4"/>
  <c r="G12" i="4"/>
  <c r="I12" i="4"/>
  <c r="B13" i="4"/>
  <c r="D13" i="4"/>
  <c r="E13" i="4"/>
  <c r="G13" i="4"/>
  <c r="I13" i="4"/>
  <c r="D14" i="4"/>
  <c r="E14" i="4"/>
  <c r="I14" i="4"/>
  <c r="B15" i="4"/>
  <c r="D15" i="4"/>
  <c r="E15" i="4"/>
  <c r="G15" i="4"/>
  <c r="I15" i="4"/>
  <c r="B16" i="4"/>
  <c r="D16" i="4"/>
  <c r="E16" i="4"/>
  <c r="G16" i="4"/>
  <c r="I16" i="4"/>
  <c r="B17" i="4"/>
  <c r="D17" i="4"/>
  <c r="E17" i="4"/>
  <c r="G17" i="4"/>
  <c r="I17" i="4"/>
  <c r="D18" i="4"/>
  <c r="E18" i="4"/>
  <c r="I18" i="4"/>
  <c r="B19" i="4"/>
  <c r="D19" i="4"/>
  <c r="E19" i="4"/>
  <c r="G19" i="4"/>
  <c r="I19" i="4"/>
  <c r="B20" i="4"/>
  <c r="D20" i="4"/>
  <c r="E20" i="4"/>
  <c r="G20" i="4"/>
  <c r="I20" i="4"/>
  <c r="B21" i="4"/>
  <c r="D21" i="4"/>
  <c r="E21" i="4"/>
  <c r="G21" i="4"/>
  <c r="I21" i="4"/>
  <c r="B22" i="4"/>
  <c r="I22" i="4"/>
  <c r="B23" i="4"/>
  <c r="G23" i="4"/>
  <c r="I23" i="4"/>
  <c r="B24" i="4"/>
  <c r="G24" i="4"/>
  <c r="I24" i="4"/>
  <c r="B25" i="4"/>
  <c r="G25" i="4"/>
  <c r="I25" i="4"/>
  <c r="B26" i="4"/>
  <c r="G26" i="4"/>
  <c r="I26" i="4"/>
  <c r="G28" i="4"/>
  <c r="I28" i="4"/>
  <c r="G29" i="4"/>
  <c r="I29" i="4"/>
  <c r="G30" i="4"/>
  <c r="I30" i="4"/>
  <c r="A43" i="4"/>
  <c r="D43" i="4"/>
  <c r="H43" i="4"/>
  <c r="A44" i="4"/>
  <c r="D44" i="4"/>
  <c r="H44" i="4"/>
  <c r="A45" i="4"/>
  <c r="D45" i="4"/>
  <c r="H45" i="4"/>
  <c r="D46" i="4"/>
  <c r="A47" i="4"/>
  <c r="D47" i="4"/>
  <c r="H47" i="4"/>
  <c r="A48" i="4"/>
  <c r="D48" i="4"/>
  <c r="H48" i="4"/>
  <c r="A49" i="4"/>
  <c r="D49" i="4"/>
  <c r="H49" i="4"/>
  <c r="D50" i="4"/>
  <c r="A51" i="4"/>
  <c r="D51" i="4"/>
  <c r="H51" i="4"/>
  <c r="A52" i="4"/>
  <c r="D52" i="4"/>
  <c r="H52" i="4"/>
  <c r="A53" i="4"/>
  <c r="D53" i="4"/>
  <c r="H53" i="4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20" i="2"/>
  <c r="D20" i="2"/>
  <c r="B11" i="3"/>
  <c r="C11" i="3"/>
  <c r="F11" i="3"/>
  <c r="B12" i="3"/>
  <c r="C12" i="3"/>
  <c r="F12" i="3"/>
  <c r="B13" i="3"/>
  <c r="C13" i="3"/>
  <c r="F13" i="3"/>
  <c r="B14" i="3"/>
  <c r="C14" i="3"/>
  <c r="F14" i="3"/>
  <c r="B16" i="3"/>
  <c r="C16" i="3"/>
  <c r="F16" i="3"/>
  <c r="B17" i="3"/>
  <c r="C17" i="3"/>
  <c r="F17" i="3"/>
  <c r="B18" i="3"/>
  <c r="C18" i="3"/>
  <c r="F18" i="3"/>
  <c r="B20" i="3"/>
  <c r="C20" i="3"/>
  <c r="F20" i="3"/>
  <c r="B21" i="3"/>
  <c r="C21" i="3"/>
  <c r="F21" i="3"/>
  <c r="B22" i="3"/>
  <c r="C22" i="3"/>
  <c r="F22" i="3"/>
  <c r="B23" i="3"/>
  <c r="C23" i="3"/>
  <c r="F23" i="3"/>
  <c r="C11" i="5"/>
  <c r="D11" i="5"/>
  <c r="E11" i="5"/>
  <c r="G11" i="5"/>
  <c r="H11" i="5"/>
  <c r="I11" i="5"/>
  <c r="K11" i="5"/>
  <c r="C12" i="5"/>
  <c r="D12" i="5"/>
  <c r="E12" i="5"/>
  <c r="G12" i="5"/>
  <c r="H12" i="5"/>
  <c r="I12" i="5"/>
  <c r="K12" i="5"/>
  <c r="C13" i="5"/>
  <c r="D13" i="5"/>
  <c r="E13" i="5"/>
  <c r="G13" i="5"/>
  <c r="H13" i="5"/>
  <c r="I13" i="5"/>
  <c r="K13" i="5"/>
  <c r="C14" i="5"/>
  <c r="D14" i="5"/>
  <c r="E14" i="5"/>
  <c r="G14" i="5"/>
  <c r="H14" i="5"/>
  <c r="I14" i="5"/>
  <c r="K14" i="5"/>
  <c r="C16" i="5"/>
  <c r="D16" i="5"/>
  <c r="E16" i="5"/>
  <c r="G16" i="5"/>
  <c r="H16" i="5"/>
  <c r="I16" i="5"/>
  <c r="K16" i="5"/>
  <c r="C17" i="5"/>
  <c r="D17" i="5"/>
  <c r="E17" i="5"/>
  <c r="G17" i="5"/>
  <c r="H17" i="5"/>
  <c r="I17" i="5"/>
  <c r="K17" i="5"/>
  <c r="C18" i="5"/>
  <c r="D18" i="5"/>
  <c r="E18" i="5"/>
  <c r="G18" i="5"/>
  <c r="H18" i="5"/>
  <c r="I18" i="5"/>
  <c r="K18" i="5"/>
  <c r="D19" i="5"/>
  <c r="G19" i="5"/>
  <c r="H19" i="5"/>
  <c r="I19" i="5"/>
  <c r="C20" i="5"/>
  <c r="D20" i="5"/>
  <c r="E20" i="5"/>
  <c r="G20" i="5"/>
  <c r="H20" i="5"/>
  <c r="I20" i="5"/>
  <c r="K20" i="5"/>
  <c r="C21" i="5"/>
  <c r="D21" i="5"/>
  <c r="E21" i="5"/>
  <c r="G21" i="5"/>
  <c r="H21" i="5"/>
  <c r="I21" i="5"/>
  <c r="K21" i="5"/>
  <c r="C22" i="5"/>
  <c r="D22" i="5"/>
  <c r="E22" i="5"/>
  <c r="G22" i="5"/>
  <c r="H22" i="5"/>
  <c r="I22" i="5"/>
  <c r="K22" i="5"/>
  <c r="C23" i="5"/>
  <c r="D23" i="5"/>
  <c r="E23" i="5"/>
  <c r="G23" i="5"/>
  <c r="H23" i="5"/>
  <c r="I23" i="5"/>
  <c r="K23" i="5"/>
  <c r="C25" i="5"/>
  <c r="D25" i="5"/>
  <c r="E25" i="5"/>
  <c r="G25" i="5"/>
  <c r="K25" i="5"/>
  <c r="C26" i="5"/>
  <c r="D26" i="5"/>
  <c r="E26" i="5"/>
  <c r="G26" i="5"/>
  <c r="K26" i="5"/>
  <c r="C27" i="5"/>
  <c r="D27" i="5"/>
  <c r="E27" i="5"/>
  <c r="G27" i="5"/>
  <c r="K27" i="5"/>
  <c r="C29" i="5"/>
  <c r="D29" i="5"/>
  <c r="E29" i="5"/>
  <c r="G29" i="5"/>
  <c r="K29" i="5"/>
  <c r="C30" i="5"/>
  <c r="D30" i="5"/>
  <c r="E30" i="5"/>
  <c r="G30" i="5"/>
  <c r="K30" i="5"/>
  <c r="C31" i="5"/>
  <c r="D31" i="5"/>
  <c r="E31" i="5"/>
  <c r="G31" i="5"/>
  <c r="K31" i="5"/>
  <c r="C33" i="5"/>
  <c r="D33" i="5"/>
  <c r="E33" i="5"/>
  <c r="G33" i="5"/>
  <c r="K33" i="5"/>
  <c r="C34" i="5"/>
  <c r="D34" i="5"/>
  <c r="E34" i="5"/>
  <c r="G34" i="5"/>
  <c r="K34" i="5"/>
  <c r="C35" i="5"/>
  <c r="D35" i="5"/>
  <c r="E35" i="5"/>
  <c r="G35" i="5"/>
  <c r="K35" i="5"/>
  <c r="C36" i="5"/>
  <c r="D36" i="5"/>
  <c r="E36" i="5"/>
  <c r="G36" i="5"/>
  <c r="K36" i="5"/>
  <c r="C37" i="5"/>
  <c r="D37" i="5"/>
  <c r="E37" i="5"/>
  <c r="G37" i="5"/>
  <c r="K37" i="5"/>
  <c r="C38" i="5"/>
  <c r="D38" i="5"/>
  <c r="E38" i="5"/>
  <c r="G38" i="5"/>
  <c r="K38" i="5"/>
  <c r="E8" i="7"/>
  <c r="H8" i="7"/>
  <c r="K8" i="7"/>
  <c r="M8" i="7"/>
  <c r="D9" i="7"/>
  <c r="E9" i="7"/>
  <c r="H9" i="7"/>
  <c r="M9" i="7"/>
  <c r="D10" i="7"/>
  <c r="E10" i="7"/>
  <c r="H10" i="7"/>
  <c r="I10" i="7"/>
  <c r="K10" i="7"/>
  <c r="M10" i="7"/>
  <c r="E11" i="7"/>
  <c r="H11" i="7"/>
  <c r="K11" i="7"/>
  <c r="M11" i="7"/>
  <c r="D12" i="7"/>
  <c r="E12" i="7"/>
  <c r="H12" i="7"/>
  <c r="M12" i="7"/>
  <c r="D13" i="7"/>
  <c r="E13" i="7"/>
  <c r="H13" i="7"/>
  <c r="I13" i="7"/>
  <c r="K13" i="7"/>
  <c r="M13" i="7"/>
  <c r="E14" i="7"/>
  <c r="H14" i="7"/>
  <c r="K14" i="7"/>
  <c r="D15" i="7"/>
  <c r="E15" i="7"/>
  <c r="H15" i="7"/>
  <c r="D16" i="7"/>
  <c r="E16" i="7"/>
  <c r="H16" i="7"/>
  <c r="I16" i="7"/>
  <c r="K16" i="7"/>
  <c r="E17" i="7"/>
  <c r="H17" i="7"/>
  <c r="K17" i="7"/>
</calcChain>
</file>

<file path=xl/sharedStrings.xml><?xml version="1.0" encoding="utf-8"?>
<sst xmlns="http://schemas.openxmlformats.org/spreadsheetml/2006/main" count="78" uniqueCount="43">
  <si>
    <t>LOUGHBOROUGH COLLEGE</t>
  </si>
  <si>
    <t>Annual</t>
  </si>
  <si>
    <t>Hourly</t>
  </si>
  <si>
    <t>salary</t>
  </si>
  <si>
    <t>rate</t>
  </si>
  <si>
    <t>GRADE A</t>
  </si>
  <si>
    <t>GRADE B</t>
  </si>
  <si>
    <t>GRADE C</t>
  </si>
  <si>
    <t>GRADE D</t>
  </si>
  <si>
    <t>GRADE 1</t>
  </si>
  <si>
    <t>GRADE 2</t>
  </si>
  <si>
    <t>GRADE 3</t>
  </si>
  <si>
    <t>GRADE 4</t>
  </si>
  <si>
    <t>GRADE 5</t>
  </si>
  <si>
    <t>GRADE 6</t>
  </si>
  <si>
    <t>Hourly rate</t>
  </si>
  <si>
    <t>inc hol pay</t>
  </si>
  <si>
    <t>GRADE M1</t>
  </si>
  <si>
    <t>GRADE M2</t>
  </si>
  <si>
    <t>GRADE N1</t>
  </si>
  <si>
    <t>GRADE N2</t>
  </si>
  <si>
    <t>GRADE N3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</si>
  <si>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</si>
  <si>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</si>
  <si>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</si>
  <si>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</si>
  <si>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</si>
  <si>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</si>
  <si>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</si>
  <si>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</si>
  <si>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</si>
  <si>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</si>
  <si>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TRAINEE GRADES FROM 1 DECEMBER 2001</t>
  </si>
  <si>
    <t>GRADE E</t>
  </si>
  <si>
    <t>Standard Rate</t>
  </si>
  <si>
    <t>SUPPORT STAFF GRADES (SFTF) FROM 1 DECEMBER 2002</t>
  </si>
  <si>
    <t>SESSIONAL LECTURER HOURLY RATES FROM 1 DECEMBER 2002</t>
  </si>
  <si>
    <t>LECTURER GRADES FROM 1 DECEMBER 2002</t>
  </si>
  <si>
    <t>NURSERY STAFF GRADES FROM 1 DECEMBER 2002</t>
  </si>
  <si>
    <t>MANAGEMENT STAFF GRADES FROM 1 DECEMBER 2002</t>
  </si>
  <si>
    <t>(INCLUDING 4% OR £500 UPLIFT)</t>
  </si>
  <si>
    <t>(including 4% uplift)</t>
  </si>
  <si>
    <t>(including 4% or £500 uplift)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</si>
</sst>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1" fontId="4" fillId="0" borderId="0" xfId="0" applyNumberFormat="1" applyFont="1"/>
    <xf numFmtId="0" fontId="6" fillId="0" borderId="0" xfId="0" applyFont="1"/>
    <xf numFmtId="0" fontId="7" fillId="0" borderId="0" xfId="0" applyFont="1"/>
    <xf numFmtId="14" fontId="4" fillId="0" borderId="0" xfId="0" applyNumberFormat="1" applyFont="1"/>
    <xf numFmtId="2" fontId="4" fillId="0" borderId="0" xfId="0" applyNumberFormat="1" applyFont="1" applyAlignment="1">
      <alignment horizontal="center"/>
    </xf>
    <xf numFmtId="14" fontId="0" fillId="0" borderId="0" xfId="0" applyNumberFormat="1"/>
    <xf numFmtId="0" fontId="0" fillId="2" borderId="0" xfId="0" applyFill="1"/>
    <xf numFmtId="14" fontId="3" fillId="2" borderId="0" xfId="0" applyNumberFormat="1" applyFont="1" applyFill="1"/>
    <xf numFmtId="14" fontId="4" fillId="2" borderId="0" xfId="0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1" fontId="4" fillId="2" borderId="0" xfId="0" applyNumberFormat="1" applyFont="1" applyFill="1"/>
    <xf numFmtId="0" fontId="3" fillId="2" borderId="0" xfId="0" applyFont="1" applyFill="1"/>
    <xf numFmtId="2" fontId="3" fillId="2" borderId="0" xfId="0" applyNumberFormat="1" applyFont="1" applyFill="1"/>
    <xf numFmtId="2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14" fontId="0" fillId="2" borderId="0" xfId="0" applyNumberFormat="1" applyFill="1"/>
    <xf numFmtId="1" fontId="3" fillId="0" borderId="0" xfId="0" applyNumberFormat="1" applyFont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" fontId="0" fillId="2" borderId="0" xfId="0" applyNumberFormat="1" applyFill="1"/>
    <xf numFmtId="0" fontId="8" fillId="0" borderId="0" xfId="0" applyFont="1"/>
    <xf numFmtId="1" fontId="3" fillId="0" borderId="0" xfId="0" quotePrefix="1" applyNumberFormat="1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NumberFormat="1" applyFont="1"/>
    <xf numFmtId="1" fontId="4" fillId="0" borderId="0" xfId="0" quotePrefix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3" fillId="2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/>
    <xf numFmtId="0" fontId="2" fillId="3" borderId="0" xfId="0" applyFont="1" applyFill="1"/>
    <xf numFmtId="2" fontId="4" fillId="3" borderId="0" xfId="0" applyNumberFormat="1" applyFont="1" applyFill="1"/>
    <xf numFmtId="0" fontId="4" fillId="3" borderId="0" xfId="0" applyFont="1" applyFill="1"/>
    <xf numFmtId="1" fontId="4" fillId="3" borderId="0" xfId="0" applyNumberFormat="1" applyFont="1" applyFill="1"/>
    <xf numFmtId="0" fontId="0" fillId="3" borderId="0" xfId="0" applyFill="1"/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4" fontId="3" fillId="3" borderId="0" xfId="0" applyNumberFormat="1" applyFont="1" applyFill="1"/>
    <xf numFmtId="2" fontId="3" fillId="3" borderId="0" xfId="0" applyNumberFormat="1" applyFont="1" applyFill="1"/>
    <xf numFmtId="0" fontId="3" fillId="3" borderId="0" xfId="0" applyFont="1" applyFill="1"/>
    <xf numFmtId="2" fontId="9" fillId="3" borderId="0" xfId="0" applyNumberFormat="1" applyFont="1" applyFill="1" applyAlignment="1">
      <alignment horizontal="center"/>
    </xf>
    <xf numFmtId="2" fontId="9" fillId="3" borderId="0" xfId="0" applyNumberFormat="1" applyFont="1" applyFill="1"/>
    <xf numFmtId="0" fontId="10" fillId="0" borderId="0" xfId="0" applyFont="1"/>
    <xf numFmtId="0" fontId="9" fillId="3" borderId="0" xfId="0" applyFont="1" applyFill="1"/>
    <xf numFmtId="1" fontId="9" fillId="3" borderId="0" xfId="0" applyNumberFormat="1" applyFont="1" applyFill="1"/>
    <xf numFmtId="2" fontId="11" fillId="2" borderId="0" xfId="0" applyNumberFormat="1" applyFont="1" applyFill="1" applyAlignment="1">
      <alignment horizontal="center"/>
    </xf>
    <xf numFmtId="0" fontId="1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4" sqref="M4"/>
    </sheetView>
  </sheetViews>
  <sheetFormatPr defaultRowHeight="13.2" x14ac:dyDescent="0.25"/>
  <cols>
    <col min="1" max="1" width="11.88671875" customWidth="1"/>
    <col min="2" max="2" width="12.6640625" bestFit="1" customWidth="1"/>
    <col min="3" max="3" width="10.109375" customWidth="1"/>
    <col min="4" max="4" width="9.5546875" hidden="1" customWidth="1"/>
    <col min="5" max="5" width="11.6640625" customWidth="1"/>
    <col min="6" max="6" width="7" customWidth="1"/>
    <col min="7" max="7" width="7.6640625" hidden="1" customWidth="1"/>
    <col min="8" max="8" width="5.109375" hidden="1" customWidth="1"/>
    <col min="9" max="9" width="7.6640625" hidden="1" customWidth="1"/>
    <col min="10" max="11" width="12.6640625" bestFit="1" customWidth="1"/>
  </cols>
  <sheetData>
    <row r="1" spans="1:11" s="1" customFormat="1" ht="17.399999999999999" x14ac:dyDescent="0.3">
      <c r="A1" s="1" t="s">
        <v>0</v>
      </c>
    </row>
    <row r="2" spans="1:11" ht="21" x14ac:dyDescent="0.4">
      <c r="A2" s="12"/>
      <c r="B2" s="12"/>
      <c r="C2" s="12"/>
      <c r="D2" s="12"/>
      <c r="E2" s="12"/>
      <c r="F2" s="12"/>
      <c r="G2" s="12"/>
      <c r="H2" s="12"/>
      <c r="I2" s="12"/>
    </row>
    <row r="4" spans="1:11" ht="17.399999999999999" x14ac:dyDescent="0.3">
      <c r="A4" s="13" t="s">
        <v>35</v>
      </c>
      <c r="B4" s="13"/>
      <c r="C4" s="13"/>
      <c r="D4" s="13"/>
      <c r="E4" s="13"/>
      <c r="F4" s="13"/>
      <c r="G4" s="13"/>
      <c r="H4" s="13"/>
      <c r="I4" s="13"/>
    </row>
    <row r="5" spans="1:11" ht="17.399999999999999" x14ac:dyDescent="0.3">
      <c r="A5" s="13" t="s">
        <v>40</v>
      </c>
      <c r="B5" s="13"/>
      <c r="C5" s="13"/>
      <c r="D5" s="13"/>
      <c r="E5" s="13"/>
      <c r="F5" s="13"/>
      <c r="G5" s="13"/>
      <c r="H5" s="13"/>
      <c r="I5" s="13"/>
    </row>
    <row r="6" spans="1:11" ht="17.399999999999999" x14ac:dyDescent="0.3">
      <c r="A6" s="13"/>
      <c r="B6" s="30"/>
      <c r="C6" s="13"/>
      <c r="D6" s="13"/>
      <c r="E6" s="13"/>
      <c r="F6" s="13"/>
      <c r="G6" s="13"/>
      <c r="H6" s="13"/>
      <c r="I6" s="13"/>
    </row>
    <row r="7" spans="1:11" ht="17.399999999999999" x14ac:dyDescent="0.3">
      <c r="A7" s="34"/>
      <c r="B7" s="28">
        <v>37591</v>
      </c>
      <c r="C7" s="28">
        <v>37591</v>
      </c>
      <c r="D7" s="13"/>
      <c r="E7" s="13"/>
      <c r="F7" s="13"/>
      <c r="G7" s="13"/>
      <c r="H7" s="13"/>
      <c r="I7" s="13"/>
      <c r="J7" s="49">
        <v>37226</v>
      </c>
      <c r="K7" s="49">
        <v>37226</v>
      </c>
    </row>
    <row r="8" spans="1:11" ht="17.399999999999999" x14ac:dyDescent="0.3">
      <c r="A8" s="34"/>
      <c r="B8" s="20" t="s">
        <v>1</v>
      </c>
      <c r="C8" s="20" t="s">
        <v>2</v>
      </c>
      <c r="D8" s="4"/>
      <c r="E8" s="4" t="s">
        <v>15</v>
      </c>
      <c r="F8" s="13"/>
      <c r="G8" s="13"/>
      <c r="H8" s="13"/>
      <c r="I8" s="13"/>
      <c r="J8" s="50" t="s">
        <v>1</v>
      </c>
      <c r="K8" s="50" t="s">
        <v>2</v>
      </c>
    </row>
    <row r="9" spans="1:11" ht="17.399999999999999" x14ac:dyDescent="0.3">
      <c r="A9" s="34"/>
      <c r="B9" s="20" t="s">
        <v>3</v>
      </c>
      <c r="C9" s="20" t="s">
        <v>4</v>
      </c>
      <c r="D9" s="4"/>
      <c r="E9" s="4" t="s">
        <v>16</v>
      </c>
      <c r="F9" s="13"/>
      <c r="G9" s="13"/>
      <c r="H9" s="13"/>
      <c r="I9" s="13"/>
      <c r="J9" s="50" t="s">
        <v>3</v>
      </c>
      <c r="K9" s="50" t="s">
        <v>4</v>
      </c>
    </row>
    <row r="10" spans="1:11" x14ac:dyDescent="0.25">
      <c r="A10" s="17"/>
      <c r="B10" s="22"/>
      <c r="C10" s="22"/>
      <c r="J10" s="51"/>
      <c r="K10" s="51"/>
    </row>
    <row r="11" spans="1:11" ht="15.6" x14ac:dyDescent="0.3">
      <c r="A11" s="23" t="s">
        <v>9</v>
      </c>
      <c r="B11" s="25">
        <v>8964</v>
      </c>
      <c r="C11" s="27">
        <f>B11/52.167/37</f>
        <v>4.644128860587541</v>
      </c>
      <c r="D11" s="31">
        <f t="shared" ref="D11:D38" si="0">B11/3</f>
        <v>2988</v>
      </c>
      <c r="E11" s="31">
        <f>C11*(52.167/46)</f>
        <v>5.2667450058754408</v>
      </c>
      <c r="G11" s="11">
        <f>J11*1.04</f>
        <v>8801.52</v>
      </c>
      <c r="H11" s="11">
        <f t="shared" ref="H11:H23" si="1">G11-J11</f>
        <v>338.52000000000044</v>
      </c>
      <c r="I11" s="11">
        <f>J11+500</f>
        <v>8963</v>
      </c>
      <c r="J11" s="65">
        <v>8463</v>
      </c>
      <c r="K11" s="52">
        <f>J11/52.167/37</f>
        <v>4.384567441672508</v>
      </c>
    </row>
    <row r="12" spans="1:11" ht="15.6" x14ac:dyDescent="0.3">
      <c r="A12" s="23"/>
      <c r="B12" s="25">
        <v>9678</v>
      </c>
      <c r="C12" s="27">
        <f>B12/52.167/37</f>
        <v>5.0140427390413009</v>
      </c>
      <c r="D12" s="31">
        <f t="shared" si="0"/>
        <v>3226</v>
      </c>
      <c r="E12" s="31">
        <f t="shared" ref="E12:E38" si="2">C12*(52.167/46)</f>
        <v>5.6862514688601644</v>
      </c>
      <c r="G12" s="11">
        <f t="shared" ref="G12:G38" si="3">J12*1.04</f>
        <v>9544.08</v>
      </c>
      <c r="H12" s="11">
        <f t="shared" si="1"/>
        <v>367.07999999999993</v>
      </c>
      <c r="I12" s="11">
        <f t="shared" ref="I12:I23" si="4">J12+500</f>
        <v>9677</v>
      </c>
      <c r="J12" s="65">
        <v>9177</v>
      </c>
      <c r="K12" s="52">
        <f>J12/52.167/37</f>
        <v>4.7544813201262679</v>
      </c>
    </row>
    <row r="13" spans="1:11" ht="15.6" x14ac:dyDescent="0.3">
      <c r="A13" s="23"/>
      <c r="B13" s="25">
        <v>10422</v>
      </c>
      <c r="C13" s="27">
        <f>B13/52.167/37</f>
        <v>5.3994992174300931</v>
      </c>
      <c r="D13" s="31">
        <f t="shared" si="0"/>
        <v>3474</v>
      </c>
      <c r="E13" s="31">
        <f t="shared" si="2"/>
        <v>6.1233842538190366</v>
      </c>
      <c r="G13" s="11">
        <f t="shared" si="3"/>
        <v>10317.84</v>
      </c>
      <c r="H13" s="11">
        <f t="shared" si="1"/>
        <v>396.84000000000015</v>
      </c>
      <c r="I13" s="11">
        <f t="shared" si="4"/>
        <v>10421</v>
      </c>
      <c r="J13" s="65">
        <v>9921</v>
      </c>
      <c r="K13" s="52">
        <f>J13/52.167/37</f>
        <v>5.1399377985150601</v>
      </c>
    </row>
    <row r="14" spans="1:11" ht="15.6" x14ac:dyDescent="0.3">
      <c r="A14" s="23"/>
      <c r="B14" s="25">
        <v>11055</v>
      </c>
      <c r="C14" s="27">
        <f>B14/52.167/37</f>
        <v>5.7274480760592672</v>
      </c>
      <c r="D14" s="31">
        <f t="shared" si="0"/>
        <v>3685</v>
      </c>
      <c r="E14" s="31">
        <f t="shared" si="2"/>
        <v>6.4952996474735611</v>
      </c>
      <c r="G14" s="11">
        <f t="shared" si="3"/>
        <v>10976.16</v>
      </c>
      <c r="H14" s="11">
        <f t="shared" si="1"/>
        <v>422.15999999999985</v>
      </c>
      <c r="I14" s="11">
        <f t="shared" si="4"/>
        <v>11054</v>
      </c>
      <c r="J14" s="65">
        <v>10554</v>
      </c>
      <c r="K14" s="52">
        <f>J14/52.167/37</f>
        <v>5.4678866571442342</v>
      </c>
    </row>
    <row r="15" spans="1:11" ht="15.6" x14ac:dyDescent="0.3">
      <c r="A15" s="23"/>
      <c r="B15" s="25"/>
      <c r="C15" s="27"/>
      <c r="D15" s="31"/>
      <c r="E15" s="31"/>
      <c r="G15" s="11"/>
      <c r="H15" s="11"/>
      <c r="I15" s="11"/>
      <c r="J15" s="65"/>
      <c r="K15" s="52"/>
    </row>
    <row r="16" spans="1:11" ht="15.6" x14ac:dyDescent="0.3">
      <c r="A16" s="23" t="s">
        <v>10</v>
      </c>
      <c r="B16" s="25">
        <v>11616</v>
      </c>
      <c r="C16" s="27">
        <f>B16/52.167/37</f>
        <v>6.0180946948443639</v>
      </c>
      <c r="D16" s="31">
        <f t="shared" si="0"/>
        <v>3872</v>
      </c>
      <c r="E16" s="31">
        <f t="shared" si="2"/>
        <v>6.8249118683901289</v>
      </c>
      <c r="G16" s="11">
        <f t="shared" si="3"/>
        <v>11559.6</v>
      </c>
      <c r="H16" s="11">
        <f t="shared" si="1"/>
        <v>444.60000000000036</v>
      </c>
      <c r="I16" s="11">
        <f t="shared" si="4"/>
        <v>11615</v>
      </c>
      <c r="J16" s="65">
        <v>11115</v>
      </c>
      <c r="K16" s="52">
        <f>J16/52.167/37</f>
        <v>5.7585332759293308</v>
      </c>
    </row>
    <row r="17" spans="1:11" ht="15.6" x14ac:dyDescent="0.3">
      <c r="A17" s="23"/>
      <c r="B17" s="25">
        <v>12357</v>
      </c>
      <c r="C17" s="27">
        <f>B17/52.167/37</f>
        <v>6.4019969132396533</v>
      </c>
      <c r="D17" s="31">
        <f t="shared" si="0"/>
        <v>4119</v>
      </c>
      <c r="E17" s="31">
        <f t="shared" si="2"/>
        <v>7.2602820211515873</v>
      </c>
      <c r="G17" s="11">
        <f t="shared" si="3"/>
        <v>12330.24</v>
      </c>
      <c r="H17" s="11">
        <f t="shared" si="1"/>
        <v>474.23999999999978</v>
      </c>
      <c r="I17" s="11">
        <f t="shared" si="4"/>
        <v>12356</v>
      </c>
      <c r="J17" s="65">
        <v>11856</v>
      </c>
      <c r="K17" s="52">
        <f>J17/52.167/37</f>
        <v>6.1424354943246193</v>
      </c>
    </row>
    <row r="18" spans="1:11" ht="15.6" x14ac:dyDescent="0.3">
      <c r="A18" s="23"/>
      <c r="B18" s="25">
        <v>12939</v>
      </c>
      <c r="C18" s="27">
        <f>B18/52.167/37</f>
        <v>6.7035233519792721</v>
      </c>
      <c r="D18" s="31">
        <f t="shared" si="0"/>
        <v>4313</v>
      </c>
      <c r="E18" s="31">
        <f t="shared" si="2"/>
        <v>7.6022326674500587</v>
      </c>
      <c r="G18" s="11">
        <f t="shared" si="3"/>
        <v>12935.52</v>
      </c>
      <c r="H18" s="11">
        <f t="shared" si="1"/>
        <v>497.52000000000044</v>
      </c>
      <c r="I18" s="11">
        <f t="shared" si="4"/>
        <v>12938</v>
      </c>
      <c r="J18" s="65">
        <v>12438</v>
      </c>
      <c r="K18" s="52">
        <f>J18/52.167/37</f>
        <v>6.443961933064239</v>
      </c>
    </row>
    <row r="19" spans="1:11" ht="15.6" x14ac:dyDescent="0.3">
      <c r="A19" s="23"/>
      <c r="B19" s="25"/>
      <c r="C19" s="27"/>
      <c r="D19" s="31">
        <f t="shared" si="0"/>
        <v>0</v>
      </c>
      <c r="E19" s="31"/>
      <c r="G19" s="11">
        <f t="shared" si="3"/>
        <v>0</v>
      </c>
      <c r="H19" s="11">
        <f t="shared" si="1"/>
        <v>0</v>
      </c>
      <c r="I19" s="11">
        <f t="shared" si="4"/>
        <v>500</v>
      </c>
      <c r="J19" s="65"/>
      <c r="K19" s="52"/>
    </row>
    <row r="20" spans="1:11" ht="15.6" x14ac:dyDescent="0.3">
      <c r="A20" s="23" t="s">
        <v>11</v>
      </c>
      <c r="B20" s="25">
        <v>13542</v>
      </c>
      <c r="C20" s="27">
        <f>B20/52.167/37</f>
        <v>7.0159296106734139</v>
      </c>
      <c r="D20" s="31">
        <f t="shared" si="0"/>
        <v>4514</v>
      </c>
      <c r="E20" s="31">
        <f t="shared" si="2"/>
        <v>7.9565217391304346</v>
      </c>
      <c r="G20" s="11">
        <f t="shared" si="3"/>
        <v>13540.800000000001</v>
      </c>
      <c r="H20" s="11">
        <f t="shared" si="1"/>
        <v>520.80000000000109</v>
      </c>
      <c r="I20" s="11">
        <f t="shared" si="4"/>
        <v>13520</v>
      </c>
      <c r="J20" s="65">
        <v>13020</v>
      </c>
      <c r="K20" s="52">
        <f>J20/52.167/37</f>
        <v>6.7454883718038587</v>
      </c>
    </row>
    <row r="21" spans="1:11" ht="15.6" x14ac:dyDescent="0.3">
      <c r="A21" s="23"/>
      <c r="B21" s="25">
        <v>14115</v>
      </c>
      <c r="C21" s="27">
        <f>B21/52.167/37</f>
        <v>7.3127932694325244</v>
      </c>
      <c r="D21" s="31">
        <f t="shared" si="0"/>
        <v>4705</v>
      </c>
      <c r="E21" s="31">
        <f t="shared" si="2"/>
        <v>8.2931844888366637</v>
      </c>
      <c r="G21" s="11">
        <f t="shared" si="3"/>
        <v>14114.880000000001</v>
      </c>
      <c r="H21" s="11">
        <f t="shared" si="1"/>
        <v>542.88000000000102</v>
      </c>
      <c r="I21" s="11">
        <f t="shared" si="4"/>
        <v>14072</v>
      </c>
      <c r="J21" s="65">
        <v>13572</v>
      </c>
      <c r="K21" s="52">
        <f>J21/52.167/37</f>
        <v>7.0314722106084453</v>
      </c>
    </row>
    <row r="22" spans="1:11" ht="15.6" x14ac:dyDescent="0.3">
      <c r="A22" s="23"/>
      <c r="B22" s="25">
        <v>14955</v>
      </c>
      <c r="C22" s="27">
        <f>B22/52.167/37</f>
        <v>7.747986067613418</v>
      </c>
      <c r="D22" s="31">
        <f t="shared" si="0"/>
        <v>4985</v>
      </c>
      <c r="E22" s="31">
        <f t="shared" si="2"/>
        <v>8.7867215041128084</v>
      </c>
      <c r="G22" s="11">
        <f t="shared" si="3"/>
        <v>14954.16</v>
      </c>
      <c r="H22" s="11">
        <f t="shared" si="1"/>
        <v>575.15999999999985</v>
      </c>
      <c r="I22" s="11">
        <f t="shared" si="4"/>
        <v>14879</v>
      </c>
      <c r="J22" s="65">
        <v>14379</v>
      </c>
      <c r="K22" s="52">
        <f>J22/52.167/37</f>
        <v>7.4495681488608056</v>
      </c>
    </row>
    <row r="23" spans="1:11" ht="15.6" x14ac:dyDescent="0.3">
      <c r="A23" s="23"/>
      <c r="B23" s="25">
        <v>16080</v>
      </c>
      <c r="C23" s="27">
        <f>B23/52.167/37</f>
        <v>8.3308335651771159</v>
      </c>
      <c r="D23" s="31">
        <f t="shared" si="0"/>
        <v>5360</v>
      </c>
      <c r="E23" s="31">
        <f t="shared" si="2"/>
        <v>9.4477085781433612</v>
      </c>
      <c r="G23" s="11">
        <f t="shared" si="3"/>
        <v>16080.480000000001</v>
      </c>
      <c r="H23" s="11">
        <f t="shared" si="1"/>
        <v>618.48000000000138</v>
      </c>
      <c r="I23" s="11">
        <f t="shared" si="4"/>
        <v>15962</v>
      </c>
      <c r="J23" s="65">
        <v>15462</v>
      </c>
      <c r="K23" s="52">
        <f>J23/52.167/37</f>
        <v>8.0106560065154575</v>
      </c>
    </row>
    <row r="24" spans="1:11" ht="15.6" x14ac:dyDescent="0.3">
      <c r="A24" s="23"/>
      <c r="B24" s="25"/>
      <c r="C24" s="27"/>
      <c r="D24" s="31"/>
      <c r="E24" s="31"/>
      <c r="G24" s="11"/>
      <c r="H24" s="11"/>
      <c r="I24" s="11"/>
      <c r="J24" s="65"/>
      <c r="K24" s="52"/>
    </row>
    <row r="25" spans="1:11" ht="15.6" x14ac:dyDescent="0.3">
      <c r="A25" s="23" t="s">
        <v>12</v>
      </c>
      <c r="B25" s="25">
        <v>16080</v>
      </c>
      <c r="C25" s="27">
        <f>B25/52.167/37</f>
        <v>8.3308335651771159</v>
      </c>
      <c r="D25" s="31">
        <f t="shared" si="0"/>
        <v>5360</v>
      </c>
      <c r="E25" s="31">
        <f t="shared" si="2"/>
        <v>9.4477085781433612</v>
      </c>
      <c r="G25" s="11">
        <f t="shared" si="3"/>
        <v>16080.480000000001</v>
      </c>
      <c r="H25" s="11"/>
      <c r="I25" s="11"/>
      <c r="J25" s="65">
        <v>15462</v>
      </c>
      <c r="K25" s="52">
        <f>J25/52.167/37</f>
        <v>8.0106560065154575</v>
      </c>
    </row>
    <row r="26" spans="1:11" ht="15.6" x14ac:dyDescent="0.3">
      <c r="A26" s="23"/>
      <c r="B26" s="25">
        <v>16998</v>
      </c>
      <c r="C26" s="27">
        <f>B26/52.167/37</f>
        <v>8.8064371231890917</v>
      </c>
      <c r="D26" s="31">
        <f t="shared" si="0"/>
        <v>5666</v>
      </c>
      <c r="E26" s="31">
        <f t="shared" si="2"/>
        <v>9.9870740305522911</v>
      </c>
      <c r="G26" s="11">
        <f t="shared" si="3"/>
        <v>16997.760000000002</v>
      </c>
      <c r="H26" s="11"/>
      <c r="I26" s="11"/>
      <c r="J26" s="65">
        <v>16344</v>
      </c>
      <c r="K26" s="52">
        <f>J26/52.167/37</f>
        <v>8.4676084446053963</v>
      </c>
    </row>
    <row r="27" spans="1:11" ht="15.6" x14ac:dyDescent="0.3">
      <c r="A27" s="23"/>
      <c r="B27" s="25">
        <v>18123</v>
      </c>
      <c r="C27" s="27">
        <f>B27/52.167/37</f>
        <v>9.3892846207527896</v>
      </c>
      <c r="D27" s="31">
        <f t="shared" si="0"/>
        <v>6041</v>
      </c>
      <c r="E27" s="31">
        <f t="shared" si="2"/>
        <v>10.648061104582844</v>
      </c>
      <c r="G27" s="11">
        <f t="shared" si="3"/>
        <v>18124.080000000002</v>
      </c>
      <c r="H27" s="11"/>
      <c r="I27" s="11"/>
      <c r="J27" s="65">
        <v>17427</v>
      </c>
      <c r="K27" s="52">
        <f>J27/52.167/37</f>
        <v>9.0286963022600482</v>
      </c>
    </row>
    <row r="28" spans="1:11" ht="15.6" x14ac:dyDescent="0.3">
      <c r="A28" s="23"/>
      <c r="B28" s="25"/>
      <c r="C28" s="27"/>
      <c r="D28" s="31"/>
      <c r="E28" s="31"/>
      <c r="G28" s="11"/>
      <c r="H28" s="11"/>
      <c r="I28" s="11"/>
      <c r="J28" s="65"/>
      <c r="K28" s="52"/>
    </row>
    <row r="29" spans="1:11" ht="15.6" x14ac:dyDescent="0.3">
      <c r="A29" s="23" t="s">
        <v>13</v>
      </c>
      <c r="B29" s="25">
        <v>18123</v>
      </c>
      <c r="C29" s="27">
        <f>B29/52.167/37</f>
        <v>9.3892846207527896</v>
      </c>
      <c r="D29" s="31">
        <f t="shared" si="0"/>
        <v>6041</v>
      </c>
      <c r="E29" s="31">
        <f t="shared" si="2"/>
        <v>10.648061104582844</v>
      </c>
      <c r="G29" s="11">
        <f t="shared" si="3"/>
        <v>18124.080000000002</v>
      </c>
      <c r="H29" s="11"/>
      <c r="I29" s="11"/>
      <c r="J29" s="65">
        <v>17427</v>
      </c>
      <c r="K29" s="52">
        <f>J29/52.167/37</f>
        <v>9.0286963022600482</v>
      </c>
    </row>
    <row r="30" spans="1:11" ht="15.6" x14ac:dyDescent="0.3">
      <c r="A30" s="23"/>
      <c r="B30" s="25">
        <v>18717</v>
      </c>
      <c r="C30" s="27">
        <f>B30/52.167/37</f>
        <v>9.6970280994664222</v>
      </c>
      <c r="D30" s="31">
        <f t="shared" si="0"/>
        <v>6239</v>
      </c>
      <c r="E30" s="31">
        <f t="shared" si="2"/>
        <v>10.997062279670976</v>
      </c>
      <c r="G30" s="11">
        <f t="shared" si="3"/>
        <v>18716.88</v>
      </c>
      <c r="H30" s="11"/>
      <c r="I30" s="11"/>
      <c r="J30" s="65">
        <v>17997</v>
      </c>
      <c r="K30" s="52">
        <f>J30/52.167/37</f>
        <v>9.324005701025655</v>
      </c>
    </row>
    <row r="31" spans="1:11" ht="15.6" x14ac:dyDescent="0.3">
      <c r="A31" s="23"/>
      <c r="B31" s="25">
        <v>19983</v>
      </c>
      <c r="C31" s="27">
        <f>B31/52.167/37</f>
        <v>10.35292581672477</v>
      </c>
      <c r="D31" s="31">
        <f t="shared" si="0"/>
        <v>6661</v>
      </c>
      <c r="E31" s="31">
        <f t="shared" si="2"/>
        <v>11.740893066980025</v>
      </c>
      <c r="G31" s="11">
        <f t="shared" si="3"/>
        <v>19983.600000000002</v>
      </c>
      <c r="H31" s="11"/>
      <c r="I31" s="11"/>
      <c r="J31" s="65">
        <v>19215</v>
      </c>
      <c r="K31" s="52">
        <f>J31/52.167/37</f>
        <v>9.9550352583879516</v>
      </c>
    </row>
    <row r="32" spans="1:11" ht="15.6" x14ac:dyDescent="0.3">
      <c r="A32" s="23"/>
      <c r="B32" s="25"/>
      <c r="C32" s="27"/>
      <c r="D32" s="31"/>
      <c r="E32" s="31"/>
      <c r="G32" s="11"/>
      <c r="H32" s="11"/>
      <c r="I32" s="11"/>
      <c r="J32" s="65"/>
      <c r="K32" s="52"/>
    </row>
    <row r="33" spans="1:11" ht="15.6" x14ac:dyDescent="0.3">
      <c r="A33" s="23" t="s">
        <v>14</v>
      </c>
      <c r="B33" s="25">
        <v>21486</v>
      </c>
      <c r="C33" s="27">
        <f t="shared" ref="C33:C38" si="5">B33/52.167/37</f>
        <v>11.13161007346987</v>
      </c>
      <c r="D33" s="31">
        <f t="shared" si="0"/>
        <v>7162</v>
      </c>
      <c r="E33" s="31">
        <f t="shared" si="2"/>
        <v>12.623971797884842</v>
      </c>
      <c r="G33" s="11">
        <f t="shared" si="3"/>
        <v>21487.440000000002</v>
      </c>
      <c r="H33" s="11"/>
      <c r="I33" s="11"/>
      <c r="J33" s="65">
        <v>20661</v>
      </c>
      <c r="K33" s="52">
        <f t="shared" ref="K33:K38" si="6">J33/52.167/37</f>
        <v>10.704188575256492</v>
      </c>
    </row>
    <row r="34" spans="1:11" ht="15.6" x14ac:dyDescent="0.3">
      <c r="A34" s="23"/>
      <c r="B34" s="25">
        <v>22830</v>
      </c>
      <c r="C34" s="27">
        <f t="shared" si="5"/>
        <v>11.8279185505593</v>
      </c>
      <c r="D34" s="31">
        <f t="shared" si="0"/>
        <v>7610</v>
      </c>
      <c r="E34" s="31">
        <f t="shared" si="2"/>
        <v>13.413631022326674</v>
      </c>
      <c r="G34" s="11">
        <f t="shared" si="3"/>
        <v>22829.040000000001</v>
      </c>
      <c r="H34" s="11"/>
      <c r="I34" s="11"/>
      <c r="J34" s="65">
        <v>21951</v>
      </c>
      <c r="K34" s="52">
        <f t="shared" si="6"/>
        <v>11.372520372462866</v>
      </c>
    </row>
    <row r="35" spans="1:11" ht="15.6" x14ac:dyDescent="0.3">
      <c r="A35" s="23"/>
      <c r="B35" s="25">
        <v>24192</v>
      </c>
      <c r="C35" s="27">
        <f t="shared" si="5"/>
        <v>12.533552587609751</v>
      </c>
      <c r="D35" s="31">
        <f t="shared" si="0"/>
        <v>8064</v>
      </c>
      <c r="E35" s="31">
        <f t="shared" si="2"/>
        <v>14.213866039952999</v>
      </c>
      <c r="G35" s="11">
        <f t="shared" si="3"/>
        <v>24192.48</v>
      </c>
      <c r="H35" s="11"/>
      <c r="I35" s="11"/>
      <c r="J35" s="65">
        <v>23262</v>
      </c>
      <c r="K35" s="52">
        <f t="shared" si="6"/>
        <v>12.051731989623759</v>
      </c>
    </row>
    <row r="36" spans="1:11" ht="15.6" x14ac:dyDescent="0.3">
      <c r="A36" s="23"/>
      <c r="B36" s="25">
        <v>25359</v>
      </c>
      <c r="C36" s="27">
        <f t="shared" si="5"/>
        <v>13.138159725082492</v>
      </c>
      <c r="D36" s="31">
        <f t="shared" si="0"/>
        <v>8453</v>
      </c>
      <c r="E36" s="31">
        <f t="shared" si="2"/>
        <v>14.899529964747355</v>
      </c>
      <c r="G36" s="11">
        <f t="shared" si="3"/>
        <v>25359.360000000001</v>
      </c>
      <c r="H36" s="11"/>
      <c r="I36" s="11"/>
      <c r="J36" s="65">
        <v>24384</v>
      </c>
      <c r="K36" s="52">
        <f t="shared" si="6"/>
        <v>12.633025227193954</v>
      </c>
    </row>
    <row r="37" spans="1:11" ht="15.6" x14ac:dyDescent="0.3">
      <c r="A37" s="23"/>
      <c r="B37" s="25">
        <v>26076</v>
      </c>
      <c r="C37" s="27">
        <f t="shared" si="5"/>
        <v>13.509627863529754</v>
      </c>
      <c r="D37" s="31">
        <f t="shared" si="0"/>
        <v>8692</v>
      </c>
      <c r="E37" s="31">
        <f t="shared" si="2"/>
        <v>15.320799059929493</v>
      </c>
      <c r="G37" s="11">
        <f t="shared" si="3"/>
        <v>26076.959999999999</v>
      </c>
      <c r="H37" s="11"/>
      <c r="I37" s="11"/>
      <c r="J37" s="65">
        <v>25074</v>
      </c>
      <c r="K37" s="52">
        <f t="shared" si="6"/>
        <v>12.990505025699688</v>
      </c>
    </row>
    <row r="38" spans="1:11" ht="15.6" x14ac:dyDescent="0.3">
      <c r="A38" s="23"/>
      <c r="B38" s="25">
        <v>26853</v>
      </c>
      <c r="C38" s="27">
        <f t="shared" si="5"/>
        <v>13.912181201847083</v>
      </c>
      <c r="D38" s="31">
        <f t="shared" si="0"/>
        <v>8951</v>
      </c>
      <c r="E38" s="31">
        <f t="shared" si="2"/>
        <v>15.777320799059931</v>
      </c>
      <c r="G38" s="11">
        <f t="shared" si="3"/>
        <v>26853.84</v>
      </c>
      <c r="H38" s="11"/>
      <c r="I38" s="11"/>
      <c r="J38" s="65">
        <v>25821</v>
      </c>
      <c r="K38" s="52">
        <f t="shared" si="6"/>
        <v>13.377515764081982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L54" sqref="L54"/>
    </sheetView>
  </sheetViews>
  <sheetFormatPr defaultRowHeight="13.2" x14ac:dyDescent="0.25"/>
  <cols>
    <col min="1" max="1" width="12.5546875" customWidth="1"/>
    <col min="2" max="2" width="9.5546875" hidden="1" customWidth="1"/>
    <col min="3" max="3" width="12.6640625" customWidth="1"/>
    <col min="4" max="4" width="7.88671875" hidden="1" customWidth="1"/>
    <col min="5" max="5" width="7" hidden="1" customWidth="1"/>
    <col min="6" max="6" width="11.44140625" customWidth="1"/>
    <col min="7" max="7" width="7.6640625" hidden="1" customWidth="1"/>
    <col min="8" max="8" width="12.5546875" customWidth="1"/>
    <col min="9" max="9" width="10.88671875" hidden="1" customWidth="1"/>
    <col min="10" max="10" width="12.6640625" bestFit="1" customWidth="1"/>
  </cols>
  <sheetData>
    <row r="1" spans="1:10" ht="17.399999999999999" x14ac:dyDescent="0.3">
      <c r="A1" s="1" t="s">
        <v>0</v>
      </c>
    </row>
    <row r="3" spans="1:10" x14ac:dyDescent="0.25">
      <c r="B3" s="2"/>
      <c r="C3" s="2"/>
    </row>
    <row r="4" spans="1:10" ht="17.399999999999999" x14ac:dyDescent="0.3">
      <c r="A4" s="13" t="s">
        <v>37</v>
      </c>
      <c r="B4" s="2"/>
      <c r="C4" s="2"/>
    </row>
    <row r="5" spans="1:10" ht="17.399999999999999" x14ac:dyDescent="0.3">
      <c r="A5" s="13" t="s">
        <v>41</v>
      </c>
      <c r="B5" s="2"/>
      <c r="C5" s="2"/>
    </row>
    <row r="6" spans="1:10" ht="17.399999999999999" x14ac:dyDescent="0.3">
      <c r="A6" s="13"/>
      <c r="B6" s="2"/>
      <c r="C6" s="2"/>
    </row>
    <row r="7" spans="1:10" ht="15.6" x14ac:dyDescent="0.3">
      <c r="A7" s="49">
        <v>37226</v>
      </c>
      <c r="B7" s="53"/>
      <c r="C7" s="53"/>
      <c r="F7" s="17"/>
      <c r="G7" s="17"/>
      <c r="H7" s="28">
        <v>37591</v>
      </c>
      <c r="I7" s="19"/>
      <c r="J7" s="63"/>
    </row>
    <row r="8" spans="1:10" ht="15.6" x14ac:dyDescent="0.3">
      <c r="A8" s="50" t="s">
        <v>1</v>
      </c>
      <c r="B8" s="50"/>
      <c r="C8" s="50"/>
      <c r="F8" s="17"/>
      <c r="G8" s="17"/>
      <c r="H8" s="20" t="s">
        <v>1</v>
      </c>
      <c r="I8" s="21"/>
      <c r="J8" s="60"/>
    </row>
    <row r="9" spans="1:10" ht="15.6" x14ac:dyDescent="0.3">
      <c r="A9" s="50" t="s">
        <v>3</v>
      </c>
      <c r="B9" s="50"/>
      <c r="C9" s="50"/>
      <c r="F9" s="17"/>
      <c r="G9" s="17"/>
      <c r="H9" s="20" t="s">
        <v>3</v>
      </c>
      <c r="I9" s="21"/>
      <c r="J9" s="60"/>
    </row>
    <row r="10" spans="1:10" x14ac:dyDescent="0.25">
      <c r="A10" s="51"/>
      <c r="B10" s="54"/>
      <c r="C10" s="54"/>
      <c r="D10">
        <v>900</v>
      </c>
      <c r="E10">
        <v>800</v>
      </c>
      <c r="F10" s="17"/>
      <c r="G10" s="17"/>
      <c r="H10" s="29"/>
      <c r="I10" s="17"/>
      <c r="J10" s="58"/>
    </row>
    <row r="11" spans="1:10" ht="15.6" x14ac:dyDescent="0.3">
      <c r="A11" s="60">
        <v>14241</v>
      </c>
      <c r="B11" s="55">
        <f>A11/3</f>
        <v>4747</v>
      </c>
      <c r="C11" s="52"/>
      <c r="D11" s="15">
        <f>H11/900</f>
        <v>16.456666666666667</v>
      </c>
      <c r="E11" s="15">
        <f>H11/800</f>
        <v>18.513750000000002</v>
      </c>
      <c r="F11" s="23" t="s">
        <v>5</v>
      </c>
      <c r="G11" s="24">
        <f>A11*1.04</f>
        <v>14810.640000000001</v>
      </c>
      <c r="H11" s="20">
        <v>14811</v>
      </c>
      <c r="I11" s="26">
        <f>H11/3</f>
        <v>4937</v>
      </c>
      <c r="J11" s="62"/>
    </row>
    <row r="12" spans="1:10" ht="15.6" x14ac:dyDescent="0.3">
      <c r="A12" s="60">
        <v>16026</v>
      </c>
      <c r="B12" s="55">
        <f t="shared" ref="B12:B26" si="0">A12/3</f>
        <v>5342</v>
      </c>
      <c r="C12" s="52"/>
      <c r="D12" s="15">
        <f t="shared" ref="D12:D21" si="1">H12/900</f>
        <v>18.52</v>
      </c>
      <c r="E12" s="15">
        <f t="shared" ref="E12:E21" si="2">H12/800</f>
        <v>20.835000000000001</v>
      </c>
      <c r="F12" s="23"/>
      <c r="G12" s="24">
        <f t="shared" ref="G12:G30" si="3">A12*1.04</f>
        <v>16667.04</v>
      </c>
      <c r="H12" s="20">
        <v>16668</v>
      </c>
      <c r="I12" s="26">
        <f t="shared" ref="I12:I30" si="4">H12/3</f>
        <v>5556</v>
      </c>
      <c r="J12" s="62"/>
    </row>
    <row r="13" spans="1:10" ht="15.6" x14ac:dyDescent="0.3">
      <c r="A13" s="60">
        <v>17802</v>
      </c>
      <c r="B13" s="55">
        <f t="shared" si="0"/>
        <v>5934</v>
      </c>
      <c r="C13" s="52"/>
      <c r="D13" s="15">
        <f t="shared" si="1"/>
        <v>20.57</v>
      </c>
      <c r="E13" s="15">
        <f t="shared" si="2"/>
        <v>23.141249999999999</v>
      </c>
      <c r="F13" s="23"/>
      <c r="G13" s="24">
        <f t="shared" si="3"/>
        <v>18514.080000000002</v>
      </c>
      <c r="H13" s="20">
        <v>18513</v>
      </c>
      <c r="I13" s="26">
        <f t="shared" si="4"/>
        <v>6171</v>
      </c>
      <c r="J13" s="62"/>
    </row>
    <row r="14" spans="1:10" ht="15.6" x14ac:dyDescent="0.3">
      <c r="A14" s="60"/>
      <c r="B14" s="55"/>
      <c r="C14" s="52"/>
      <c r="D14" s="15">
        <f t="shared" si="1"/>
        <v>0</v>
      </c>
      <c r="E14" s="15">
        <f t="shared" si="2"/>
        <v>0</v>
      </c>
      <c r="F14" s="23"/>
      <c r="G14" s="24"/>
      <c r="H14" s="20"/>
      <c r="I14" s="26">
        <f t="shared" si="4"/>
        <v>0</v>
      </c>
      <c r="J14" s="62"/>
    </row>
    <row r="15" spans="1:10" ht="15.6" x14ac:dyDescent="0.3">
      <c r="A15" s="60">
        <v>18690</v>
      </c>
      <c r="B15" s="55">
        <f t="shared" si="0"/>
        <v>6230</v>
      </c>
      <c r="C15" s="52"/>
      <c r="D15" s="15">
        <f t="shared" si="1"/>
        <v>21.596666666666668</v>
      </c>
      <c r="E15" s="15">
        <f t="shared" si="2"/>
        <v>24.296250000000001</v>
      </c>
      <c r="F15" s="23" t="s">
        <v>6</v>
      </c>
      <c r="G15" s="24">
        <f t="shared" si="3"/>
        <v>19437.600000000002</v>
      </c>
      <c r="H15" s="20">
        <v>19437</v>
      </c>
      <c r="I15" s="26">
        <f t="shared" si="4"/>
        <v>6479</v>
      </c>
      <c r="J15" s="62"/>
    </row>
    <row r="16" spans="1:10" ht="15.6" x14ac:dyDescent="0.3">
      <c r="A16" s="60">
        <v>19590</v>
      </c>
      <c r="B16" s="55">
        <f t="shared" si="0"/>
        <v>6530</v>
      </c>
      <c r="C16" s="52"/>
      <c r="D16" s="15">
        <f t="shared" si="1"/>
        <v>22.636666666666667</v>
      </c>
      <c r="E16" s="15">
        <f t="shared" si="2"/>
        <v>25.466249999999999</v>
      </c>
      <c r="F16" s="23"/>
      <c r="G16" s="24">
        <f t="shared" si="3"/>
        <v>20373.600000000002</v>
      </c>
      <c r="H16" s="20">
        <v>20373</v>
      </c>
      <c r="I16" s="26">
        <f t="shared" si="4"/>
        <v>6791</v>
      </c>
      <c r="J16" s="62"/>
    </row>
    <row r="17" spans="1:10" ht="15.6" x14ac:dyDescent="0.3">
      <c r="A17" s="60">
        <v>21369</v>
      </c>
      <c r="B17" s="55">
        <f t="shared" si="0"/>
        <v>7123</v>
      </c>
      <c r="C17" s="52"/>
      <c r="D17" s="15">
        <f t="shared" si="1"/>
        <v>24.693333333333332</v>
      </c>
      <c r="E17" s="15">
        <f t="shared" si="2"/>
        <v>27.78</v>
      </c>
      <c r="F17" s="23"/>
      <c r="G17" s="24">
        <f t="shared" si="3"/>
        <v>22223.760000000002</v>
      </c>
      <c r="H17" s="20">
        <v>22224</v>
      </c>
      <c r="I17" s="26">
        <f t="shared" si="4"/>
        <v>7408</v>
      </c>
      <c r="J17" s="62"/>
    </row>
    <row r="18" spans="1:10" ht="15.6" x14ac:dyDescent="0.3">
      <c r="A18" s="60"/>
      <c r="B18" s="55"/>
      <c r="C18" s="52"/>
      <c r="D18" s="15">
        <f t="shared" si="1"/>
        <v>0</v>
      </c>
      <c r="E18" s="15">
        <f t="shared" si="2"/>
        <v>0</v>
      </c>
      <c r="F18" s="23"/>
      <c r="G18" s="24"/>
      <c r="H18" s="20"/>
      <c r="I18" s="26">
        <f t="shared" si="4"/>
        <v>0</v>
      </c>
      <c r="J18" s="62"/>
    </row>
    <row r="19" spans="1:10" ht="15.6" x14ac:dyDescent="0.3">
      <c r="A19" s="60">
        <v>22263</v>
      </c>
      <c r="B19" s="55">
        <f t="shared" si="0"/>
        <v>7421</v>
      </c>
      <c r="C19" s="52"/>
      <c r="D19" s="15">
        <f t="shared" si="1"/>
        <v>25.726666666666667</v>
      </c>
      <c r="E19" s="15">
        <f t="shared" si="2"/>
        <v>28.942499999999999</v>
      </c>
      <c r="F19" s="23" t="s">
        <v>7</v>
      </c>
      <c r="G19" s="24">
        <f t="shared" si="3"/>
        <v>23153.52</v>
      </c>
      <c r="H19" s="20">
        <v>23154</v>
      </c>
      <c r="I19" s="26">
        <f t="shared" si="4"/>
        <v>7718</v>
      </c>
      <c r="J19" s="62"/>
    </row>
    <row r="20" spans="1:10" ht="15.6" x14ac:dyDescent="0.3">
      <c r="A20" s="60">
        <v>24033</v>
      </c>
      <c r="B20" s="55">
        <f t="shared" si="0"/>
        <v>8011</v>
      </c>
      <c r="C20" s="52"/>
      <c r="D20" s="15">
        <f t="shared" si="1"/>
        <v>27.77</v>
      </c>
      <c r="E20" s="15">
        <f t="shared" si="2"/>
        <v>31.241250000000001</v>
      </c>
      <c r="F20" s="23"/>
      <c r="G20" s="24">
        <f t="shared" si="3"/>
        <v>24994.32</v>
      </c>
      <c r="H20" s="20">
        <v>24993</v>
      </c>
      <c r="I20" s="26">
        <f t="shared" si="4"/>
        <v>8331</v>
      </c>
      <c r="J20" s="62"/>
    </row>
    <row r="21" spans="1:10" ht="15.6" x14ac:dyDescent="0.3">
      <c r="A21" s="60">
        <v>25818</v>
      </c>
      <c r="B21" s="55">
        <f t="shared" si="0"/>
        <v>8606</v>
      </c>
      <c r="C21" s="52"/>
      <c r="D21" s="15">
        <f t="shared" si="1"/>
        <v>29.833333333333332</v>
      </c>
      <c r="E21" s="15">
        <f t="shared" si="2"/>
        <v>33.5625</v>
      </c>
      <c r="F21" s="23"/>
      <c r="G21" s="24">
        <f t="shared" si="3"/>
        <v>26850.720000000001</v>
      </c>
      <c r="H21" s="20">
        <v>26850</v>
      </c>
      <c r="I21" s="26">
        <f t="shared" si="4"/>
        <v>8950</v>
      </c>
      <c r="J21" s="62"/>
    </row>
    <row r="22" spans="1:10" ht="15.6" x14ac:dyDescent="0.3">
      <c r="A22" s="60"/>
      <c r="B22" s="55">
        <f t="shared" si="0"/>
        <v>0</v>
      </c>
      <c r="C22" s="52"/>
      <c r="F22" s="23"/>
      <c r="G22" s="24"/>
      <c r="H22" s="20"/>
      <c r="I22" s="26">
        <f t="shared" si="4"/>
        <v>0</v>
      </c>
      <c r="J22" s="62"/>
    </row>
    <row r="23" spans="1:10" ht="15.6" x14ac:dyDescent="0.3">
      <c r="A23" s="60">
        <v>25887</v>
      </c>
      <c r="B23" s="55">
        <f t="shared" si="0"/>
        <v>8629</v>
      </c>
      <c r="C23" s="52"/>
      <c r="F23" s="23" t="s">
        <v>8</v>
      </c>
      <c r="G23" s="24">
        <f t="shared" si="3"/>
        <v>26922.48</v>
      </c>
      <c r="H23" s="20">
        <v>26922</v>
      </c>
      <c r="I23" s="26">
        <f t="shared" si="4"/>
        <v>8974</v>
      </c>
      <c r="J23" s="62"/>
    </row>
    <row r="24" spans="1:10" ht="15.6" x14ac:dyDescent="0.3">
      <c r="A24" s="60">
        <v>26889</v>
      </c>
      <c r="B24" s="55">
        <f t="shared" si="0"/>
        <v>8963</v>
      </c>
      <c r="C24" s="52"/>
      <c r="F24" s="23"/>
      <c r="G24" s="24">
        <f t="shared" si="3"/>
        <v>27964.560000000001</v>
      </c>
      <c r="H24" s="20">
        <v>27966</v>
      </c>
      <c r="I24" s="26">
        <f t="shared" si="4"/>
        <v>9322</v>
      </c>
      <c r="J24" s="62"/>
    </row>
    <row r="25" spans="1:10" ht="15.6" x14ac:dyDescent="0.3">
      <c r="A25" s="60">
        <v>27582</v>
      </c>
      <c r="B25" s="55">
        <f t="shared" si="0"/>
        <v>9194</v>
      </c>
      <c r="C25" s="52"/>
      <c r="F25" s="23"/>
      <c r="G25" s="24">
        <f t="shared" si="3"/>
        <v>28685.280000000002</v>
      </c>
      <c r="H25" s="20">
        <v>28686</v>
      </c>
      <c r="I25" s="26">
        <f t="shared" si="4"/>
        <v>9562</v>
      </c>
      <c r="J25" s="62"/>
    </row>
    <row r="26" spans="1:10" ht="15.6" x14ac:dyDescent="0.3">
      <c r="A26" s="60">
        <v>28428</v>
      </c>
      <c r="B26" s="55">
        <f t="shared" si="0"/>
        <v>9476</v>
      </c>
      <c r="C26" s="52"/>
      <c r="F26" s="17"/>
      <c r="G26" s="24">
        <f t="shared" si="3"/>
        <v>29565.120000000003</v>
      </c>
      <c r="H26" s="20">
        <v>29565</v>
      </c>
      <c r="I26" s="26">
        <f t="shared" si="4"/>
        <v>9855</v>
      </c>
      <c r="J26" s="62"/>
    </row>
    <row r="27" spans="1:10" ht="15.6" x14ac:dyDescent="0.3">
      <c r="A27" s="56"/>
      <c r="B27" s="4"/>
      <c r="C27" s="4"/>
      <c r="D27" s="4"/>
      <c r="E27" s="4"/>
      <c r="F27" s="23"/>
      <c r="G27" s="24"/>
      <c r="H27" s="23"/>
      <c r="I27" s="26"/>
      <c r="J27" s="56"/>
    </row>
    <row r="28" spans="1:10" ht="15.6" x14ac:dyDescent="0.3">
      <c r="A28" s="60">
        <v>27936</v>
      </c>
      <c r="B28" s="4"/>
      <c r="C28" s="4"/>
      <c r="D28" s="4"/>
      <c r="E28" s="4"/>
      <c r="F28" s="23" t="s">
        <v>33</v>
      </c>
      <c r="G28" s="24">
        <f t="shared" si="3"/>
        <v>29053.440000000002</v>
      </c>
      <c r="H28" s="20">
        <v>29052</v>
      </c>
      <c r="I28" s="26">
        <f t="shared" si="4"/>
        <v>9684</v>
      </c>
      <c r="J28" s="56"/>
    </row>
    <row r="29" spans="1:10" ht="15.6" x14ac:dyDescent="0.3">
      <c r="A29" s="60">
        <v>28653</v>
      </c>
      <c r="B29" s="4"/>
      <c r="C29" s="4"/>
      <c r="D29" s="4"/>
      <c r="E29" s="4"/>
      <c r="F29" s="23"/>
      <c r="G29" s="24">
        <f t="shared" si="3"/>
        <v>29799.120000000003</v>
      </c>
      <c r="H29" s="20">
        <v>29799</v>
      </c>
      <c r="I29" s="26">
        <f t="shared" si="4"/>
        <v>9933</v>
      </c>
      <c r="J29" s="56"/>
    </row>
    <row r="30" spans="1:10" ht="15.6" x14ac:dyDescent="0.3">
      <c r="A30" s="60">
        <v>29373</v>
      </c>
      <c r="B30" s="4"/>
      <c r="C30" s="4"/>
      <c r="D30" s="4"/>
      <c r="E30" s="4"/>
      <c r="F30" s="23"/>
      <c r="G30" s="24">
        <f t="shared" si="3"/>
        <v>30547.920000000002</v>
      </c>
      <c r="H30" s="20">
        <v>30549</v>
      </c>
      <c r="I30" s="26">
        <f t="shared" si="4"/>
        <v>10183</v>
      </c>
      <c r="J30" s="56"/>
    </row>
    <row r="31" spans="1:10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7.399999999999999" x14ac:dyDescent="0.3">
      <c r="A34" s="1" t="s">
        <v>0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17.399999999999999" x14ac:dyDescent="0.3">
      <c r="A35" s="1"/>
      <c r="B35" s="4"/>
      <c r="C35" s="4"/>
      <c r="D35" s="4"/>
      <c r="E35" s="4"/>
      <c r="F35" s="4"/>
      <c r="G35" s="4"/>
      <c r="H35" s="4"/>
      <c r="I35" s="4"/>
      <c r="J35" s="4"/>
    </row>
    <row r="36" spans="1:10" ht="17.399999999999999" x14ac:dyDescent="0.3">
      <c r="A36" s="13" t="s">
        <v>36</v>
      </c>
      <c r="B36" s="2"/>
      <c r="C36" s="2"/>
    </row>
    <row r="37" spans="1:10" ht="17.399999999999999" x14ac:dyDescent="0.3">
      <c r="A37" s="13" t="s">
        <v>41</v>
      </c>
      <c r="B37" s="2"/>
      <c r="C37" s="2"/>
    </row>
    <row r="38" spans="1:10" ht="17.399999999999999" x14ac:dyDescent="0.3">
      <c r="A38" s="13"/>
      <c r="B38" s="2"/>
      <c r="C38" s="2"/>
    </row>
    <row r="39" spans="1:10" ht="15.6" x14ac:dyDescent="0.3">
      <c r="A39" s="53">
        <v>37226</v>
      </c>
      <c r="B39" s="53"/>
      <c r="F39" s="58"/>
      <c r="G39" s="58"/>
      <c r="H39" s="18">
        <v>37591</v>
      </c>
      <c r="I39" s="19"/>
    </row>
    <row r="40" spans="1:10" ht="15.6" x14ac:dyDescent="0.3">
      <c r="A40" s="50" t="s">
        <v>2</v>
      </c>
      <c r="B40" s="50"/>
      <c r="F40" s="58"/>
      <c r="G40" s="58"/>
      <c r="H40" s="20" t="s">
        <v>2</v>
      </c>
      <c r="I40" s="21"/>
    </row>
    <row r="41" spans="1:10" ht="15.6" x14ac:dyDescent="0.3">
      <c r="A41" s="50" t="s">
        <v>4</v>
      </c>
      <c r="B41" s="50"/>
      <c r="F41" s="58"/>
      <c r="G41" s="58"/>
      <c r="H41" s="20" t="s">
        <v>4</v>
      </c>
      <c r="I41" s="21"/>
    </row>
    <row r="42" spans="1:10" x14ac:dyDescent="0.25">
      <c r="A42" s="54"/>
      <c r="B42" s="54"/>
      <c r="D42">
        <v>900</v>
      </c>
      <c r="F42" s="58"/>
      <c r="G42" s="58"/>
      <c r="H42" s="17"/>
      <c r="I42" s="17"/>
    </row>
    <row r="43" spans="1:10" ht="15.6" x14ac:dyDescent="0.3">
      <c r="A43" s="52">
        <f>A11/1400</f>
        <v>10.172142857142857</v>
      </c>
      <c r="B43" s="55"/>
      <c r="D43" s="15" t="e">
        <f>#REF!/900</f>
        <v>#REF!</v>
      </c>
      <c r="E43" s="15"/>
      <c r="F43" s="56"/>
      <c r="G43" s="57"/>
      <c r="H43" s="27">
        <f>H11/1400</f>
        <v>10.579285714285714</v>
      </c>
      <c r="I43" s="26"/>
    </row>
    <row r="44" spans="1:10" ht="15.6" x14ac:dyDescent="0.3">
      <c r="A44" s="52">
        <f>A12/1400</f>
        <v>11.447142857142858</v>
      </c>
      <c r="B44" s="55"/>
      <c r="D44" s="15" t="e">
        <f>#REF!/900</f>
        <v>#REF!</v>
      </c>
      <c r="E44" s="15"/>
      <c r="F44" s="56"/>
      <c r="G44" s="57"/>
      <c r="H44" s="27">
        <f t="shared" ref="H44:H53" si="5">H12/1400</f>
        <v>11.905714285714286</v>
      </c>
      <c r="I44" s="26"/>
    </row>
    <row r="45" spans="1:10" ht="15.6" x14ac:dyDescent="0.3">
      <c r="A45" s="52">
        <f>A13/1400</f>
        <v>12.715714285714286</v>
      </c>
      <c r="B45" s="55"/>
      <c r="D45" s="15" t="e">
        <f>#REF!/900</f>
        <v>#REF!</v>
      </c>
      <c r="E45" s="15"/>
      <c r="F45" s="56"/>
      <c r="G45" s="57"/>
      <c r="H45" s="27">
        <f t="shared" si="5"/>
        <v>13.223571428571429</v>
      </c>
      <c r="I45" s="26"/>
    </row>
    <row r="46" spans="1:10" ht="15.6" x14ac:dyDescent="0.3">
      <c r="A46" s="52"/>
      <c r="B46" s="55"/>
      <c r="D46" s="15" t="e">
        <f>#REF!/900</f>
        <v>#REF!</v>
      </c>
      <c r="E46" s="15"/>
      <c r="F46" s="56"/>
      <c r="G46" s="57"/>
      <c r="H46" s="27"/>
      <c r="I46" s="26"/>
    </row>
    <row r="47" spans="1:10" ht="15.6" x14ac:dyDescent="0.3">
      <c r="A47" s="52">
        <f>A15/1400</f>
        <v>13.35</v>
      </c>
      <c r="B47" s="55"/>
      <c r="D47" s="15" t="e">
        <f>#REF!/900</f>
        <v>#REF!</v>
      </c>
      <c r="E47" s="15"/>
      <c r="F47" s="56"/>
      <c r="G47" s="57"/>
      <c r="H47" s="27">
        <f t="shared" si="5"/>
        <v>13.883571428571429</v>
      </c>
      <c r="I47" s="26"/>
    </row>
    <row r="48" spans="1:10" ht="15.6" x14ac:dyDescent="0.3">
      <c r="A48" s="52">
        <f>A16/1400</f>
        <v>13.992857142857142</v>
      </c>
      <c r="B48" s="55"/>
      <c r="D48" s="15" t="e">
        <f>#REF!/900</f>
        <v>#REF!</v>
      </c>
      <c r="E48" s="15"/>
      <c r="F48" s="56"/>
      <c r="G48" s="57"/>
      <c r="H48" s="27">
        <f t="shared" si="5"/>
        <v>14.552142857142858</v>
      </c>
      <c r="I48" s="26"/>
    </row>
    <row r="49" spans="1:11" ht="15.6" x14ac:dyDescent="0.3">
      <c r="A49" s="52">
        <f>A17/1400</f>
        <v>15.263571428571428</v>
      </c>
      <c r="B49" s="55"/>
      <c r="D49" s="15" t="e">
        <f>#REF!/900</f>
        <v>#REF!</v>
      </c>
      <c r="E49" s="15"/>
      <c r="F49" s="56"/>
      <c r="G49" s="57"/>
      <c r="H49" s="27">
        <f t="shared" si="5"/>
        <v>15.874285714285714</v>
      </c>
      <c r="I49" s="26"/>
    </row>
    <row r="50" spans="1:11" ht="15.6" x14ac:dyDescent="0.3">
      <c r="A50" s="52"/>
      <c r="B50" s="55"/>
      <c r="D50" s="15" t="e">
        <f>#REF!/900</f>
        <v>#REF!</v>
      </c>
      <c r="E50" s="15"/>
      <c r="F50" s="56"/>
      <c r="G50" s="57"/>
      <c r="H50" s="27"/>
      <c r="I50" s="26"/>
    </row>
    <row r="51" spans="1:11" ht="15.6" x14ac:dyDescent="0.3">
      <c r="A51" s="52">
        <f>A19/1400</f>
        <v>15.902142857142858</v>
      </c>
      <c r="B51" s="55"/>
      <c r="D51" s="15" t="e">
        <f>#REF!/900</f>
        <v>#REF!</v>
      </c>
      <c r="E51" s="15"/>
      <c r="F51" s="56"/>
      <c r="G51" s="57"/>
      <c r="H51" s="27">
        <f t="shared" si="5"/>
        <v>16.53857142857143</v>
      </c>
      <c r="I51" s="26"/>
    </row>
    <row r="52" spans="1:11" ht="15.6" x14ac:dyDescent="0.3">
      <c r="A52" s="52">
        <f>A20/1400</f>
        <v>17.166428571428572</v>
      </c>
      <c r="B52" s="55"/>
      <c r="D52" s="15" t="e">
        <f>#REF!/900</f>
        <v>#REF!</v>
      </c>
      <c r="E52" s="15"/>
      <c r="F52" s="56"/>
      <c r="G52" s="57"/>
      <c r="H52" s="27">
        <f t="shared" si="5"/>
        <v>17.852142857142859</v>
      </c>
      <c r="I52" s="26"/>
      <c r="J52" s="4" t="s">
        <v>34</v>
      </c>
    </row>
    <row r="53" spans="1:11" ht="15.6" x14ac:dyDescent="0.3">
      <c r="A53" s="52">
        <f>A21/1400</f>
        <v>18.44142857142857</v>
      </c>
      <c r="B53" s="55"/>
      <c r="D53" s="15" t="e">
        <f>#REF!/900</f>
        <v>#REF!</v>
      </c>
      <c r="E53" s="15"/>
      <c r="F53" s="56"/>
      <c r="G53" s="57"/>
      <c r="H53" s="27">
        <f t="shared" si="5"/>
        <v>19.178571428571427</v>
      </c>
      <c r="I53" s="26"/>
      <c r="K53" s="62"/>
    </row>
    <row r="54" spans="1:11" ht="15.6" x14ac:dyDescent="0.3">
      <c r="A54" s="52"/>
      <c r="B54" s="55"/>
      <c r="C54" s="52"/>
      <c r="F54" s="56"/>
      <c r="G54" s="57"/>
      <c r="H54" s="27"/>
      <c r="I54" s="64"/>
      <c r="K54" s="62"/>
    </row>
    <row r="55" spans="1:11" ht="15.6" x14ac:dyDescent="0.3">
      <c r="A55" s="66"/>
      <c r="B55" s="67"/>
      <c r="C55" s="66"/>
      <c r="D55" s="68"/>
      <c r="E55" s="68"/>
      <c r="F55" s="69"/>
      <c r="G55" s="70"/>
      <c r="H55" s="71"/>
      <c r="I55" s="64"/>
      <c r="K55" s="62"/>
    </row>
    <row r="56" spans="1:11" ht="15.6" x14ac:dyDescent="0.3">
      <c r="A56" s="66"/>
      <c r="B56" s="67"/>
      <c r="C56" s="66"/>
      <c r="D56" s="68"/>
      <c r="E56" s="68"/>
      <c r="F56" s="69"/>
      <c r="G56" s="70"/>
      <c r="H56" s="71"/>
      <c r="I56" s="64"/>
      <c r="K56" s="62"/>
    </row>
    <row r="57" spans="1:11" ht="15.6" x14ac:dyDescent="0.3">
      <c r="A57" s="66"/>
      <c r="B57" s="67"/>
      <c r="C57" s="66"/>
      <c r="D57" s="68"/>
      <c r="E57" s="68"/>
      <c r="F57" s="69"/>
      <c r="G57" s="70"/>
      <c r="H57" s="71"/>
      <c r="I57" s="64"/>
      <c r="K57" s="62"/>
    </row>
    <row r="58" spans="1:11" ht="15.6" x14ac:dyDescent="0.3">
      <c r="A58" s="66"/>
      <c r="B58" s="67"/>
      <c r="C58" s="66"/>
      <c r="D58" s="68"/>
      <c r="E58" s="68"/>
      <c r="F58" s="72"/>
      <c r="G58" s="70"/>
      <c r="H58" s="71"/>
      <c r="I58" s="64"/>
      <c r="K58" s="56"/>
    </row>
    <row r="59" spans="1:11" ht="15.6" x14ac:dyDescent="0.3">
      <c r="A59" s="52"/>
      <c r="B59" s="4"/>
      <c r="C59" s="4"/>
      <c r="D59" s="4"/>
      <c r="E59" s="4"/>
      <c r="F59" s="56"/>
      <c r="G59" s="57"/>
      <c r="H59" s="27"/>
      <c r="I59" s="64"/>
      <c r="K59" s="56"/>
    </row>
    <row r="60" spans="1:11" ht="15.6" x14ac:dyDescent="0.3">
      <c r="A60" s="52"/>
      <c r="B60" s="4"/>
      <c r="C60" s="4"/>
      <c r="D60" s="4"/>
      <c r="E60" s="4"/>
      <c r="F60" s="56"/>
      <c r="G60" s="57"/>
      <c r="H60" s="27"/>
      <c r="I60" s="64"/>
      <c r="K60" s="56"/>
    </row>
    <row r="61" spans="1:11" ht="15.6" x14ac:dyDescent="0.3">
      <c r="A61" s="52"/>
      <c r="B61" s="4"/>
      <c r="C61" s="4"/>
      <c r="D61" s="4"/>
      <c r="E61" s="4"/>
      <c r="F61" s="56"/>
      <c r="G61" s="57"/>
      <c r="H61" s="27"/>
      <c r="I61" s="64"/>
      <c r="K61" s="56"/>
    </row>
    <row r="62" spans="1:11" ht="15.6" x14ac:dyDescent="0.3">
      <c r="A62" s="52"/>
      <c r="B62" s="4"/>
      <c r="C62" s="4"/>
      <c r="D62" s="4"/>
      <c r="E62" s="4"/>
      <c r="F62" s="56"/>
      <c r="G62" s="57"/>
      <c r="H62" s="27"/>
      <c r="I62" s="64"/>
    </row>
    <row r="63" spans="1:11" ht="15.6" x14ac:dyDescent="0.3">
      <c r="H63" s="27"/>
    </row>
    <row r="64" spans="1:11" ht="15.6" x14ac:dyDescent="0.3">
      <c r="H64" s="27"/>
    </row>
    <row r="65" spans="8:8" ht="15.6" x14ac:dyDescent="0.3">
      <c r="H65" s="27"/>
    </row>
    <row r="66" spans="8:8" ht="15.6" x14ac:dyDescent="0.3">
      <c r="H66" s="27"/>
    </row>
  </sheetData>
  <phoneticPr fontId="0" type="noConversion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>
    <oddFooter>&amp;L&amp;F &amp;D</oddFooter>
  </headerFooter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13" sqref="H13"/>
    </sheetView>
  </sheetViews>
  <sheetFormatPr defaultRowHeight="13.2" x14ac:dyDescent="0.25"/>
  <cols>
    <col min="1" max="1" width="9.33203125" customWidth="1"/>
    <col min="2" max="2" width="12.33203125" customWidth="1"/>
    <col min="3" max="3" width="10.88671875" hidden="1" customWidth="1"/>
    <col min="4" max="4" width="6" hidden="1" customWidth="1"/>
    <col min="5" max="5" width="13.109375" bestFit="1" customWidth="1"/>
    <col min="6" max="6" width="12.6640625" bestFit="1" customWidth="1"/>
  </cols>
  <sheetData>
    <row r="1" spans="1:6" ht="17.399999999999999" x14ac:dyDescent="0.3">
      <c r="A1" s="1" t="s">
        <v>0</v>
      </c>
    </row>
    <row r="3" spans="1:6" ht="17.399999999999999" x14ac:dyDescent="0.3">
      <c r="A3" s="13" t="s">
        <v>39</v>
      </c>
    </row>
    <row r="4" spans="1:6" ht="15" x14ac:dyDescent="0.25">
      <c r="A4" s="4" t="s">
        <v>41</v>
      </c>
    </row>
    <row r="6" spans="1:6" ht="15.6" x14ac:dyDescent="0.3">
      <c r="B6" s="28">
        <v>37591</v>
      </c>
      <c r="C6" s="37"/>
      <c r="D6" s="37"/>
      <c r="E6" s="17"/>
      <c r="F6" s="49">
        <v>37226</v>
      </c>
    </row>
    <row r="7" spans="1:6" ht="15.6" x14ac:dyDescent="0.3">
      <c r="B7" s="20" t="s">
        <v>1</v>
      </c>
      <c r="C7" s="21"/>
      <c r="D7" s="21"/>
      <c r="E7" s="17"/>
      <c r="F7" s="50" t="s">
        <v>1</v>
      </c>
    </row>
    <row r="8" spans="1:6" ht="15.6" x14ac:dyDescent="0.3">
      <c r="B8" s="20" t="s">
        <v>3</v>
      </c>
      <c r="C8" s="21"/>
      <c r="D8" s="21"/>
      <c r="E8" s="17"/>
      <c r="F8" s="50" t="s">
        <v>3</v>
      </c>
    </row>
    <row r="9" spans="1:6" x14ac:dyDescent="0.25">
      <c r="B9" s="17"/>
      <c r="C9" s="17"/>
      <c r="D9" s="17"/>
      <c r="E9" s="17"/>
      <c r="F9" s="58"/>
    </row>
    <row r="10" spans="1:6" ht="15.6" x14ac:dyDescent="0.3">
      <c r="B10" s="25">
        <v>28686</v>
      </c>
      <c r="C10" s="38">
        <f>B10/3</f>
        <v>9562</v>
      </c>
      <c r="D10" s="39">
        <f>F10*1.04</f>
        <v>28685.280000000002</v>
      </c>
      <c r="E10" s="23" t="s">
        <v>17</v>
      </c>
      <c r="F10" s="65">
        <v>27582</v>
      </c>
    </row>
    <row r="11" spans="1:6" ht="15.6" x14ac:dyDescent="0.3">
      <c r="B11" s="25">
        <v>29838</v>
      </c>
      <c r="C11" s="38">
        <f t="shared" ref="C11:C20" si="0">B11/3</f>
        <v>9946</v>
      </c>
      <c r="D11" s="39">
        <f t="shared" ref="D11:D20" si="1">F11*1.04</f>
        <v>29836.560000000001</v>
      </c>
      <c r="E11" s="23"/>
      <c r="F11" s="65">
        <v>28689</v>
      </c>
    </row>
    <row r="12" spans="1:6" ht="15.6" x14ac:dyDescent="0.3">
      <c r="B12" s="25">
        <v>30981</v>
      </c>
      <c r="C12" s="38">
        <f t="shared" si="0"/>
        <v>10327</v>
      </c>
      <c r="D12" s="39">
        <f t="shared" si="1"/>
        <v>30981.600000000002</v>
      </c>
      <c r="E12" s="23"/>
      <c r="F12" s="65">
        <v>29790</v>
      </c>
    </row>
    <row r="13" spans="1:6" ht="15.6" x14ac:dyDescent="0.3">
      <c r="B13" s="25">
        <v>32127</v>
      </c>
      <c r="C13" s="38">
        <f t="shared" si="0"/>
        <v>10709</v>
      </c>
      <c r="D13" s="39">
        <f t="shared" si="1"/>
        <v>32126.639999999999</v>
      </c>
      <c r="E13" s="23"/>
      <c r="F13" s="65">
        <v>30891</v>
      </c>
    </row>
    <row r="14" spans="1:6" ht="15.6" x14ac:dyDescent="0.3">
      <c r="B14" s="25">
        <v>33282</v>
      </c>
      <c r="C14" s="38">
        <f t="shared" si="0"/>
        <v>11094</v>
      </c>
      <c r="D14" s="39">
        <f t="shared" si="1"/>
        <v>33281.040000000001</v>
      </c>
      <c r="E14" s="23"/>
      <c r="F14" s="65">
        <v>32001</v>
      </c>
    </row>
    <row r="15" spans="1:6" ht="15.6" x14ac:dyDescent="0.3">
      <c r="B15" s="25">
        <v>34425</v>
      </c>
      <c r="C15" s="38">
        <f t="shared" si="0"/>
        <v>11475</v>
      </c>
      <c r="D15" s="39">
        <f t="shared" si="1"/>
        <v>34426.080000000002</v>
      </c>
      <c r="E15" s="23"/>
      <c r="F15" s="65">
        <v>33102</v>
      </c>
    </row>
    <row r="16" spans="1:6" ht="15.6" x14ac:dyDescent="0.3">
      <c r="B16" s="25">
        <v>35571</v>
      </c>
      <c r="C16" s="38">
        <f t="shared" si="0"/>
        <v>11857</v>
      </c>
      <c r="D16" s="39">
        <f t="shared" si="1"/>
        <v>35571.120000000003</v>
      </c>
      <c r="E16" s="23"/>
      <c r="F16" s="65">
        <v>34203</v>
      </c>
    </row>
    <row r="17" spans="2:6" ht="15.6" x14ac:dyDescent="0.3">
      <c r="B17" s="25">
        <v>36723</v>
      </c>
      <c r="C17" s="38">
        <f t="shared" si="0"/>
        <v>12241</v>
      </c>
      <c r="D17" s="39">
        <f t="shared" si="1"/>
        <v>36722.400000000001</v>
      </c>
      <c r="E17" s="23"/>
      <c r="F17" s="65">
        <v>35310</v>
      </c>
    </row>
    <row r="18" spans="2:6" ht="15.6" x14ac:dyDescent="0.3">
      <c r="B18" s="25">
        <v>37866</v>
      </c>
      <c r="C18" s="38">
        <f t="shared" si="0"/>
        <v>12622</v>
      </c>
      <c r="D18" s="39">
        <f t="shared" si="1"/>
        <v>37867.440000000002</v>
      </c>
      <c r="E18" s="23"/>
      <c r="F18" s="65">
        <v>36411</v>
      </c>
    </row>
    <row r="19" spans="2:6" ht="15.6" x14ac:dyDescent="0.3">
      <c r="B19" s="25"/>
      <c r="C19" s="38"/>
      <c r="D19" s="39"/>
      <c r="E19" s="23"/>
      <c r="F19" s="65"/>
    </row>
    <row r="20" spans="2:6" ht="15.6" x14ac:dyDescent="0.3">
      <c r="B20" s="25">
        <v>39012</v>
      </c>
      <c r="C20" s="38">
        <f t="shared" si="0"/>
        <v>13004</v>
      </c>
      <c r="D20" s="39">
        <f t="shared" si="1"/>
        <v>39012.480000000003</v>
      </c>
      <c r="E20" s="23" t="s">
        <v>18</v>
      </c>
      <c r="F20" s="65">
        <v>37512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Footer>&amp;L&amp;F&amp;D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workbookViewId="0">
      <selection activeCell="B6" sqref="B6"/>
    </sheetView>
  </sheetViews>
  <sheetFormatPr defaultRowHeight="13.2" x14ac:dyDescent="0.25"/>
  <cols>
    <col min="1" max="1" width="5.44140625" customWidth="1"/>
    <col min="2" max="2" width="5.33203125" customWidth="1"/>
    <col min="3" max="3" width="2" hidden="1" customWidth="1"/>
    <col min="4" max="4" width="7.6640625" hidden="1" customWidth="1"/>
    <col min="5" max="5" width="8.109375" hidden="1" customWidth="1"/>
    <col min="6" max="6" width="5.33203125" bestFit="1" customWidth="1"/>
    <col min="7" max="7" width="9.88671875" customWidth="1"/>
    <col min="8" max="8" width="9.5546875" hidden="1" customWidth="1"/>
    <col min="9" max="9" width="6.44140625" hidden="1" customWidth="1"/>
    <col min="10" max="10" width="6.33203125" customWidth="1"/>
    <col min="11" max="11" width="6.44140625" hidden="1" customWidth="1"/>
    <col min="12" max="12" width="10.109375" customWidth="1"/>
    <col min="13" max="13" width="5" hidden="1" customWidth="1"/>
  </cols>
  <sheetData>
    <row r="1" spans="2:16" ht="17.399999999999999" x14ac:dyDescent="0.3">
      <c r="B1" s="1" t="s">
        <v>0</v>
      </c>
      <c r="C1" s="1"/>
    </row>
    <row r="2" spans="2:16" ht="15.6" x14ac:dyDescent="0.3">
      <c r="B2" s="40"/>
      <c r="C2" s="40"/>
    </row>
    <row r="3" spans="2:16" ht="15.6" x14ac:dyDescent="0.3">
      <c r="B3" s="6" t="s">
        <v>32</v>
      </c>
      <c r="C3" s="40"/>
    </row>
    <row r="4" spans="2:16" ht="15.6" x14ac:dyDescent="0.3">
      <c r="B4" s="40"/>
      <c r="C4" s="40"/>
      <c r="E4" s="16">
        <v>37226</v>
      </c>
      <c r="F4" s="32"/>
      <c r="G4" s="28">
        <v>37591</v>
      </c>
      <c r="L4" s="49">
        <v>37226</v>
      </c>
    </row>
    <row r="5" spans="2:16" ht="15.6" x14ac:dyDescent="0.3">
      <c r="F5" s="17"/>
      <c r="G5" s="20" t="s">
        <v>1</v>
      </c>
      <c r="L5" s="50" t="s">
        <v>1</v>
      </c>
    </row>
    <row r="6" spans="2:16" ht="15.6" x14ac:dyDescent="0.3">
      <c r="D6" s="14"/>
      <c r="E6" s="47">
        <v>0.75</v>
      </c>
      <c r="F6" s="48"/>
      <c r="G6" s="20" t="s">
        <v>3</v>
      </c>
      <c r="H6" s="4"/>
      <c r="I6" s="14"/>
      <c r="J6" s="14"/>
      <c r="K6" s="47">
        <v>0.75</v>
      </c>
      <c r="L6" s="50" t="s">
        <v>3</v>
      </c>
      <c r="P6" s="3"/>
    </row>
    <row r="7" spans="2:16" ht="15.6" x14ac:dyDescent="0.3">
      <c r="D7" s="14"/>
      <c r="E7" s="47"/>
      <c r="F7" s="48"/>
      <c r="G7" s="20"/>
      <c r="H7" s="4"/>
      <c r="I7" s="14"/>
      <c r="J7" s="14"/>
      <c r="K7" s="47"/>
      <c r="L7" s="50"/>
      <c r="P7" s="3"/>
    </row>
    <row r="8" spans="2:16" ht="15.6" x14ac:dyDescent="0.3">
      <c r="C8">
        <v>1</v>
      </c>
      <c r="D8" s="46">
        <v>8964</v>
      </c>
      <c r="E8" s="41">
        <f>D8*0.75</f>
        <v>6723</v>
      </c>
      <c r="F8" s="36" t="s">
        <v>22</v>
      </c>
      <c r="G8" s="25">
        <v>6723</v>
      </c>
      <c r="H8" s="15">
        <f>G8/3</f>
        <v>2241</v>
      </c>
      <c r="I8" s="43">
        <v>7734</v>
      </c>
      <c r="J8" s="43"/>
      <c r="K8" s="41">
        <f>I8*0.75</f>
        <v>5800.5</v>
      </c>
      <c r="L8" s="56">
        <v>6347</v>
      </c>
      <c r="M8" s="7">
        <f t="shared" ref="M8:M13" si="0">L8*1.033</f>
        <v>6556.4509999999991</v>
      </c>
      <c r="P8" s="3"/>
    </row>
    <row r="9" spans="2:16" ht="15.6" x14ac:dyDescent="0.3">
      <c r="D9" s="46">
        <f>D8+((D11-D8)/3)</f>
        <v>9202</v>
      </c>
      <c r="E9" s="41">
        <f t="shared" ref="E9:E17" si="1">D9*0.75</f>
        <v>6901.5</v>
      </c>
      <c r="F9" s="36" t="s">
        <v>23</v>
      </c>
      <c r="G9" s="25">
        <v>6903</v>
      </c>
      <c r="H9" s="15">
        <f t="shared" ref="H9:H17" si="2">G9/3</f>
        <v>2301</v>
      </c>
      <c r="I9" s="43"/>
      <c r="J9" s="43"/>
      <c r="K9" s="41"/>
      <c r="L9" s="56">
        <v>6526</v>
      </c>
      <c r="M9" s="7">
        <f t="shared" si="0"/>
        <v>6741.3579999999993</v>
      </c>
      <c r="P9" s="3"/>
    </row>
    <row r="10" spans="2:16" ht="15.6" x14ac:dyDescent="0.3">
      <c r="D10" s="46">
        <f>D8+(((D11-D8)/3)*2)</f>
        <v>9440</v>
      </c>
      <c r="E10" s="41">
        <f t="shared" si="1"/>
        <v>7080</v>
      </c>
      <c r="F10" s="36" t="s">
        <v>24</v>
      </c>
      <c r="G10" s="25">
        <v>7080</v>
      </c>
      <c r="H10" s="15">
        <f t="shared" si="2"/>
        <v>2360</v>
      </c>
      <c r="I10" s="46">
        <f>(I8+I11)/2</f>
        <v>8091</v>
      </c>
      <c r="J10" s="46"/>
      <c r="K10" s="41">
        <f t="shared" ref="K10:K17" si="3">I10*0.75</f>
        <v>6068.25</v>
      </c>
      <c r="L10" s="56">
        <v>6704</v>
      </c>
      <c r="M10" s="7">
        <f t="shared" si="0"/>
        <v>6925.2319999999991</v>
      </c>
      <c r="P10" s="3"/>
    </row>
    <row r="11" spans="2:16" ht="15.6" x14ac:dyDescent="0.3">
      <c r="C11">
        <v>2</v>
      </c>
      <c r="D11" s="46">
        <v>9678</v>
      </c>
      <c r="E11" s="41">
        <f t="shared" si="1"/>
        <v>7258.5</v>
      </c>
      <c r="F11" s="36" t="s">
        <v>25</v>
      </c>
      <c r="G11" s="25">
        <v>7260</v>
      </c>
      <c r="H11" s="15">
        <f t="shared" si="2"/>
        <v>2420</v>
      </c>
      <c r="I11" s="43">
        <v>8448</v>
      </c>
      <c r="J11" s="43"/>
      <c r="K11" s="41">
        <f t="shared" si="3"/>
        <v>6336</v>
      </c>
      <c r="L11" s="56">
        <v>6883</v>
      </c>
      <c r="M11" s="7">
        <f t="shared" si="0"/>
        <v>7110.1389999999992</v>
      </c>
      <c r="P11" s="2"/>
    </row>
    <row r="12" spans="2:16" ht="15.6" x14ac:dyDescent="0.3">
      <c r="D12" s="46">
        <f>D11+((D14-D11)/3)</f>
        <v>9926</v>
      </c>
      <c r="E12" s="41">
        <f t="shared" si="1"/>
        <v>7444.5</v>
      </c>
      <c r="F12" s="36" t="s">
        <v>26</v>
      </c>
      <c r="G12" s="25">
        <v>7446</v>
      </c>
      <c r="H12" s="15">
        <f t="shared" si="2"/>
        <v>2482</v>
      </c>
      <c r="I12" s="43"/>
      <c r="J12" s="43"/>
      <c r="K12" s="41"/>
      <c r="L12" s="56">
        <v>7069</v>
      </c>
      <c r="M12" s="7">
        <f t="shared" si="0"/>
        <v>7302.2769999999991</v>
      </c>
      <c r="P12" s="2"/>
    </row>
    <row r="13" spans="2:16" ht="15.6" x14ac:dyDescent="0.3">
      <c r="D13" s="46">
        <f>D11+(((D14-D11)/3)*2)</f>
        <v>10174</v>
      </c>
      <c r="E13" s="41">
        <f t="shared" si="1"/>
        <v>7630.5</v>
      </c>
      <c r="F13" s="36" t="s">
        <v>27</v>
      </c>
      <c r="G13" s="25">
        <v>7632</v>
      </c>
      <c r="H13" s="15">
        <f t="shared" si="2"/>
        <v>2544</v>
      </c>
      <c r="I13" s="46">
        <f>(I11+I14)/2</f>
        <v>8820</v>
      </c>
      <c r="J13" s="46"/>
      <c r="K13" s="41">
        <f t="shared" si="3"/>
        <v>6615</v>
      </c>
      <c r="L13" s="56">
        <v>7255</v>
      </c>
      <c r="M13" s="7">
        <f t="shared" si="0"/>
        <v>7494.4149999999991</v>
      </c>
      <c r="O13" s="42"/>
      <c r="P13" s="10"/>
    </row>
    <row r="14" spans="2:16" ht="15.6" x14ac:dyDescent="0.3">
      <c r="C14">
        <v>3</v>
      </c>
      <c r="D14" s="46">
        <v>10422</v>
      </c>
      <c r="E14" s="41">
        <f t="shared" si="1"/>
        <v>7816.5</v>
      </c>
      <c r="F14" s="36" t="s">
        <v>28</v>
      </c>
      <c r="G14" s="25">
        <v>7818</v>
      </c>
      <c r="H14" s="15">
        <f t="shared" si="2"/>
        <v>2606</v>
      </c>
      <c r="I14" s="43">
        <v>9192</v>
      </c>
      <c r="J14" s="43"/>
      <c r="K14" s="41">
        <f t="shared" si="3"/>
        <v>6894</v>
      </c>
      <c r="L14" s="56">
        <v>7441</v>
      </c>
      <c r="M14" s="7"/>
      <c r="O14" s="42"/>
      <c r="P14" s="10"/>
    </row>
    <row r="15" spans="2:16" ht="15.6" x14ac:dyDescent="0.3">
      <c r="D15" s="46">
        <f>D14+((D17-D14)/3)</f>
        <v>10633</v>
      </c>
      <c r="E15" s="41">
        <f t="shared" si="1"/>
        <v>7974.75</v>
      </c>
      <c r="F15" s="36" t="s">
        <v>29</v>
      </c>
      <c r="G15" s="25">
        <v>7974</v>
      </c>
      <c r="H15" s="15">
        <f t="shared" si="2"/>
        <v>2658</v>
      </c>
      <c r="I15" s="43"/>
      <c r="J15" s="43"/>
      <c r="K15" s="41"/>
      <c r="L15" s="56">
        <v>7599</v>
      </c>
      <c r="O15" s="42"/>
      <c r="P15" s="10"/>
    </row>
    <row r="16" spans="2:16" ht="15.6" x14ac:dyDescent="0.3">
      <c r="D16" s="46">
        <f>D14+(((D17-D14)/3)*2)</f>
        <v>10844</v>
      </c>
      <c r="E16" s="41">
        <f t="shared" si="1"/>
        <v>8133</v>
      </c>
      <c r="F16" s="36" t="s">
        <v>30</v>
      </c>
      <c r="G16" s="25">
        <v>8133</v>
      </c>
      <c r="H16" s="15">
        <f t="shared" si="2"/>
        <v>2711</v>
      </c>
      <c r="I16" s="46">
        <f>(I14+I17)/2</f>
        <v>9508.5</v>
      </c>
      <c r="J16" s="46"/>
      <c r="K16" s="41">
        <f t="shared" si="3"/>
        <v>7131.375</v>
      </c>
      <c r="L16" s="56">
        <v>7757</v>
      </c>
      <c r="M16" s="7"/>
      <c r="O16" s="42"/>
      <c r="P16" s="10"/>
    </row>
    <row r="17" spans="3:16" ht="15.6" x14ac:dyDescent="0.3">
      <c r="C17">
        <v>4</v>
      </c>
      <c r="D17" s="44">
        <v>11055</v>
      </c>
      <c r="E17" s="41">
        <f t="shared" si="1"/>
        <v>8291.25</v>
      </c>
      <c r="F17" s="36" t="s">
        <v>31</v>
      </c>
      <c r="G17" s="25">
        <v>8292</v>
      </c>
      <c r="H17" s="15">
        <f t="shared" si="2"/>
        <v>2764</v>
      </c>
      <c r="I17" s="43">
        <v>9825</v>
      </c>
      <c r="J17" s="43"/>
      <c r="K17" s="41">
        <f t="shared" si="3"/>
        <v>7368.75</v>
      </c>
      <c r="L17" s="56">
        <v>7916</v>
      </c>
      <c r="M17" s="7"/>
      <c r="N17" s="7"/>
      <c r="O17" s="42"/>
      <c r="P17" s="10"/>
    </row>
    <row r="18" spans="3:16" ht="15.6" x14ac:dyDescent="0.3">
      <c r="D18" s="4"/>
      <c r="E18" s="45"/>
      <c r="F18" s="45"/>
      <c r="G18" s="8"/>
      <c r="H18" s="5"/>
      <c r="I18" s="4"/>
      <c r="J18" s="4"/>
      <c r="K18" s="33"/>
      <c r="L18" s="33"/>
      <c r="M18" s="9"/>
      <c r="N18" s="7"/>
      <c r="O18" s="42"/>
      <c r="P18" s="10"/>
    </row>
    <row r="19" spans="3:16" ht="15.6" x14ac:dyDescent="0.3">
      <c r="D19" s="4"/>
      <c r="E19" s="45"/>
      <c r="F19" s="45"/>
      <c r="G19" s="8"/>
      <c r="H19" s="5"/>
      <c r="I19" s="4"/>
      <c r="J19" s="4"/>
      <c r="K19" s="33"/>
      <c r="L19" s="33"/>
      <c r="M19" s="9"/>
      <c r="N19" s="7"/>
      <c r="O19" s="42"/>
      <c r="P19" s="10"/>
    </row>
    <row r="20" spans="3:16" ht="15.6" x14ac:dyDescent="0.3">
      <c r="D20" s="4"/>
      <c r="E20" s="45"/>
      <c r="F20" s="45"/>
      <c r="G20" s="8"/>
      <c r="H20" s="5"/>
      <c r="I20" s="4"/>
      <c r="J20" s="4"/>
      <c r="K20" s="33"/>
      <c r="L20" s="33"/>
      <c r="M20" s="9"/>
      <c r="N20" s="7"/>
      <c r="O20" s="42"/>
      <c r="P20" s="10"/>
    </row>
    <row r="21" spans="3:16" ht="15.6" x14ac:dyDescent="0.3">
      <c r="D21" s="4"/>
      <c r="E21" s="45"/>
      <c r="F21" s="45"/>
      <c r="G21" s="8"/>
      <c r="H21" s="5"/>
      <c r="I21" s="4"/>
      <c r="J21" s="4"/>
      <c r="K21" s="33"/>
      <c r="L21" s="33"/>
      <c r="M21" s="9"/>
      <c r="N21" s="7"/>
      <c r="O21" s="42"/>
      <c r="P21" s="10"/>
    </row>
    <row r="22" spans="3:16" ht="15.6" x14ac:dyDescent="0.3">
      <c r="D22" s="4"/>
      <c r="E22" s="4"/>
      <c r="F22" s="4"/>
      <c r="G22" s="8"/>
      <c r="H22" s="5"/>
      <c r="I22" s="4"/>
      <c r="J22" s="4"/>
      <c r="K22" s="33"/>
      <c r="L22" s="33"/>
      <c r="M22" s="9"/>
      <c r="N22" s="7"/>
      <c r="O22" s="42"/>
      <c r="P22" s="10"/>
    </row>
    <row r="23" spans="3:16" ht="15.6" x14ac:dyDescent="0.3">
      <c r="D23" s="4"/>
      <c r="E23" s="11"/>
      <c r="F23" s="11"/>
      <c r="G23" s="8"/>
      <c r="H23" s="5"/>
      <c r="I23" s="4"/>
      <c r="J23" s="4"/>
      <c r="K23" s="3"/>
      <c r="L23" s="3"/>
      <c r="M23" s="7"/>
      <c r="O23" s="42"/>
      <c r="P23" s="10"/>
    </row>
    <row r="24" spans="3:16" ht="15.6" x14ac:dyDescent="0.3">
      <c r="H24" s="5"/>
      <c r="I24" s="44"/>
      <c r="J24" s="44"/>
      <c r="K24" s="33"/>
      <c r="L24" s="33"/>
      <c r="M24" s="7"/>
      <c r="O24" s="42"/>
      <c r="P24" s="10"/>
    </row>
    <row r="25" spans="3:16" ht="15.6" x14ac:dyDescent="0.3">
      <c r="H25" s="5"/>
      <c r="I25" s="44"/>
      <c r="J25" s="44"/>
      <c r="K25" s="33"/>
      <c r="L25" s="33"/>
      <c r="M25" s="7"/>
      <c r="O25" s="42"/>
      <c r="P25" s="10"/>
    </row>
  </sheetData>
  <phoneticPr fontId="0" type="noConversion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>
    <oddFooter>&amp;L&amp;F&amp;D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5" sqref="A5"/>
    </sheetView>
  </sheetViews>
  <sheetFormatPr defaultRowHeight="13.2" x14ac:dyDescent="0.25"/>
  <cols>
    <col min="2" max="3" width="12.6640625" bestFit="1" customWidth="1"/>
    <col min="4" max="4" width="12.88671875" bestFit="1" customWidth="1"/>
    <col min="5" max="6" width="12.6640625" bestFit="1" customWidth="1"/>
  </cols>
  <sheetData>
    <row r="1" spans="1:6" ht="17.399999999999999" x14ac:dyDescent="0.3">
      <c r="A1" s="1" t="s">
        <v>0</v>
      </c>
    </row>
    <row r="2" spans="1:6" ht="17.399999999999999" x14ac:dyDescent="0.3">
      <c r="A2" s="1"/>
    </row>
    <row r="3" spans="1:6" ht="15.6" x14ac:dyDescent="0.3">
      <c r="A3" s="6" t="s">
        <v>38</v>
      </c>
    </row>
    <row r="4" spans="1:6" ht="15" x14ac:dyDescent="0.25">
      <c r="A4" s="4" t="s">
        <v>42</v>
      </c>
    </row>
    <row r="7" spans="1:6" ht="15.6" x14ac:dyDescent="0.3">
      <c r="B7" s="28">
        <v>37591</v>
      </c>
      <c r="C7" s="28">
        <v>37591</v>
      </c>
      <c r="D7" s="17"/>
      <c r="E7" s="59">
        <v>37226</v>
      </c>
      <c r="F7" s="59">
        <v>37226</v>
      </c>
    </row>
    <row r="8" spans="1:6" ht="15.6" x14ac:dyDescent="0.3">
      <c r="A8" s="5"/>
      <c r="B8" s="20" t="s">
        <v>1</v>
      </c>
      <c r="C8" s="20" t="s">
        <v>2</v>
      </c>
      <c r="D8" s="17"/>
      <c r="E8" s="60" t="s">
        <v>1</v>
      </c>
      <c r="F8" s="60" t="s">
        <v>2</v>
      </c>
    </row>
    <row r="9" spans="1:6" ht="15.6" x14ac:dyDescent="0.3">
      <c r="A9" s="5"/>
      <c r="B9" s="20" t="s">
        <v>3</v>
      </c>
      <c r="C9" s="20" t="s">
        <v>4</v>
      </c>
      <c r="D9" s="17"/>
      <c r="E9" s="60" t="s">
        <v>3</v>
      </c>
      <c r="F9" s="60" t="s">
        <v>4</v>
      </c>
    </row>
    <row r="10" spans="1:6" x14ac:dyDescent="0.25">
      <c r="B10" s="35"/>
      <c r="C10" s="35"/>
      <c r="D10" s="17"/>
      <c r="E10" s="61"/>
      <c r="F10" s="61"/>
    </row>
    <row r="11" spans="1:6" ht="15.6" x14ac:dyDescent="0.3">
      <c r="A11" s="4"/>
      <c r="B11" s="36">
        <f>'Support(SFTF) Dec02'!B11</f>
        <v>8964</v>
      </c>
      <c r="C11" s="27">
        <f>B11/52.167/37</f>
        <v>4.644128860587541</v>
      </c>
      <c r="D11" s="23" t="s">
        <v>19</v>
      </c>
      <c r="E11" s="65">
        <v>8463</v>
      </c>
      <c r="F11" s="62">
        <f>E11/52.167/37</f>
        <v>4.384567441672508</v>
      </c>
    </row>
    <row r="12" spans="1:6" ht="15.6" x14ac:dyDescent="0.3">
      <c r="A12" s="4"/>
      <c r="B12" s="36">
        <f>'Support(SFTF) Dec02'!B12</f>
        <v>9678</v>
      </c>
      <c r="C12" s="27">
        <f t="shared" ref="C12:C23" si="0">B12/52.167/37</f>
        <v>5.0140427390413009</v>
      </c>
      <c r="D12" s="23"/>
      <c r="E12" s="65">
        <v>9177</v>
      </c>
      <c r="F12" s="62">
        <f t="shared" ref="F12:F23" si="1">E12/52.167/37</f>
        <v>4.7544813201262679</v>
      </c>
    </row>
    <row r="13" spans="1:6" ht="15.6" x14ac:dyDescent="0.3">
      <c r="A13" s="4"/>
      <c r="B13" s="36">
        <f>'Support(SFTF) Dec02'!B13</f>
        <v>10422</v>
      </c>
      <c r="C13" s="27">
        <f t="shared" si="0"/>
        <v>5.3994992174300931</v>
      </c>
      <c r="D13" s="23"/>
      <c r="E13" s="65">
        <v>9921</v>
      </c>
      <c r="F13" s="62">
        <f t="shared" si="1"/>
        <v>5.1399377985150601</v>
      </c>
    </row>
    <row r="14" spans="1:6" ht="15.6" x14ac:dyDescent="0.3">
      <c r="A14" s="4"/>
      <c r="B14" s="36">
        <f>'Support(SFTF) Dec02'!B14</f>
        <v>11055</v>
      </c>
      <c r="C14" s="27">
        <f t="shared" si="0"/>
        <v>5.7274480760592672</v>
      </c>
      <c r="D14" s="23"/>
      <c r="E14" s="65">
        <v>10554</v>
      </c>
      <c r="F14" s="62">
        <f t="shared" si="1"/>
        <v>5.4678866571442342</v>
      </c>
    </row>
    <row r="15" spans="1:6" ht="15.6" x14ac:dyDescent="0.3">
      <c r="A15" s="4"/>
      <c r="B15" s="36"/>
      <c r="C15" s="27"/>
      <c r="D15" s="23"/>
      <c r="E15" s="65"/>
      <c r="F15" s="62"/>
    </row>
    <row r="16" spans="1:6" ht="15.6" x14ac:dyDescent="0.3">
      <c r="A16" s="4"/>
      <c r="B16" s="36">
        <f>'Support(SFTF) Dec02'!B16</f>
        <v>11616</v>
      </c>
      <c r="C16" s="27">
        <f t="shared" si="0"/>
        <v>6.0180946948443639</v>
      </c>
      <c r="D16" s="23" t="s">
        <v>20</v>
      </c>
      <c r="E16" s="65">
        <v>11115</v>
      </c>
      <c r="F16" s="62">
        <f t="shared" si="1"/>
        <v>5.7585332759293308</v>
      </c>
    </row>
    <row r="17" spans="1:6" ht="15.6" x14ac:dyDescent="0.3">
      <c r="A17" s="4"/>
      <c r="B17" s="36">
        <f>'Support(SFTF) Dec02'!B17</f>
        <v>12357</v>
      </c>
      <c r="C17" s="27">
        <f t="shared" si="0"/>
        <v>6.4019969132396533</v>
      </c>
      <c r="D17" s="23"/>
      <c r="E17" s="65">
        <v>11856</v>
      </c>
      <c r="F17" s="62">
        <f t="shared" si="1"/>
        <v>6.1424354943246193</v>
      </c>
    </row>
    <row r="18" spans="1:6" ht="15.6" x14ac:dyDescent="0.3">
      <c r="A18" s="4"/>
      <c r="B18" s="36">
        <f>'Support(SFTF) Dec02'!B18</f>
        <v>12939</v>
      </c>
      <c r="C18" s="27">
        <f t="shared" si="0"/>
        <v>6.7035233519792721</v>
      </c>
      <c r="D18" s="23"/>
      <c r="E18" s="65">
        <v>12438</v>
      </c>
      <c r="F18" s="62">
        <f t="shared" si="1"/>
        <v>6.443961933064239</v>
      </c>
    </row>
    <row r="19" spans="1:6" ht="15.6" x14ac:dyDescent="0.3">
      <c r="A19" s="4"/>
      <c r="B19" s="36"/>
      <c r="C19" s="27"/>
      <c r="D19" s="23"/>
      <c r="E19" s="65"/>
      <c r="F19" s="62"/>
    </row>
    <row r="20" spans="1:6" ht="15.6" x14ac:dyDescent="0.3">
      <c r="A20" s="4"/>
      <c r="B20" s="36">
        <f>'Support(SFTF) Dec02'!B20</f>
        <v>13542</v>
      </c>
      <c r="C20" s="27">
        <f t="shared" si="0"/>
        <v>7.0159296106734139</v>
      </c>
      <c r="D20" s="23" t="s">
        <v>21</v>
      </c>
      <c r="E20" s="65">
        <v>13020</v>
      </c>
      <c r="F20" s="62">
        <f t="shared" si="1"/>
        <v>6.7454883718038587</v>
      </c>
    </row>
    <row r="21" spans="1:6" ht="15.6" x14ac:dyDescent="0.3">
      <c r="A21" s="4"/>
      <c r="B21" s="36">
        <f>'Support(SFTF) Dec02'!B21</f>
        <v>14115</v>
      </c>
      <c r="C21" s="27">
        <f t="shared" si="0"/>
        <v>7.3127932694325244</v>
      </c>
      <c r="D21" s="23"/>
      <c r="E21" s="65">
        <v>13572</v>
      </c>
      <c r="F21" s="62">
        <f t="shared" si="1"/>
        <v>7.0314722106084453</v>
      </c>
    </row>
    <row r="22" spans="1:6" ht="15.6" x14ac:dyDescent="0.3">
      <c r="A22" s="4"/>
      <c r="B22" s="36">
        <f>'Support(SFTF) Dec02'!B22</f>
        <v>14955</v>
      </c>
      <c r="C22" s="27">
        <f t="shared" si="0"/>
        <v>7.747986067613418</v>
      </c>
      <c r="D22" s="23"/>
      <c r="E22" s="65">
        <v>14379</v>
      </c>
      <c r="F22" s="62">
        <f t="shared" si="1"/>
        <v>7.4495681488608056</v>
      </c>
    </row>
    <row r="23" spans="1:6" ht="15.6" x14ac:dyDescent="0.3">
      <c r="A23" s="4"/>
      <c r="B23" s="36">
        <f>'Support(SFTF) Dec02'!B23</f>
        <v>16080</v>
      </c>
      <c r="C23" s="27">
        <f t="shared" si="0"/>
        <v>8.3308335651771159</v>
      </c>
      <c r="D23" s="23"/>
      <c r="E23" s="65">
        <v>15462</v>
      </c>
      <c r="F23" s="62">
        <f t="shared" si="1"/>
        <v>8.0106560065154575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Footer>&amp;L&amp;F&amp;D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Support(SFTF) Dec02</vt:lpstr>
      <vt:lpstr>Lecturer(SFTF) Dec02</vt:lpstr>
      <vt:lpstr>Management Dec02</vt:lpstr>
      <vt:lpstr>Trainee Dec02</vt:lpstr>
      <vt:lpstr>Nursery Dec02</vt:lpstr>
    </vt:vector>
  </TitlesOfParts>
  <Company>Loughborough Cololege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Worthington</dc:creator>
  <cp:lastModifiedBy>Aniket Gupta</cp:lastModifiedBy>
  <cp:lastPrinted>2003-03-17T16:27:50Z</cp:lastPrinted>
  <dcterms:created xsi:type="dcterms:W3CDTF">2000-11-28T09:31:08Z</dcterms:created>
  <dcterms:modified xsi:type="dcterms:W3CDTF">2024-02-03T22:18:04Z</dcterms:modified>
</cp:coreProperties>
</file>