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01121C3C-2D5A-42F2-A069-B088ABF5F0EA}" xr6:coauthVersionLast="47" xr6:coauthVersionMax="47" xr10:uidLastSave="{00000000-0000-0000-0000-000000000000}"/>
  <bookViews>
    <workbookView xWindow="3348" yWindow="3348" windowWidth="17280" windowHeight="8880"/>
  </bookViews>
  <sheets>
    <sheet name="Spring2004C E  304 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1" i="1" l="1"/>
  <c r="Y51" i="1" s="1"/>
  <c r="W51" i="1"/>
  <c r="Q50" i="1"/>
  <c r="W50" i="1"/>
  <c r="Y50" i="1"/>
  <c r="Q49" i="1"/>
  <c r="Y49" i="1" s="1"/>
  <c r="W49" i="1"/>
  <c r="Q48" i="1"/>
  <c r="Y48" i="1" s="1"/>
  <c r="W48" i="1"/>
  <c r="Q47" i="1"/>
  <c r="W47" i="1"/>
  <c r="Y47" i="1" s="1"/>
  <c r="Q46" i="1"/>
  <c r="W46" i="1"/>
  <c r="Y46" i="1"/>
  <c r="Q45" i="1"/>
  <c r="W45" i="1"/>
  <c r="Y45" i="1" s="1"/>
  <c r="Q44" i="1"/>
  <c r="Y44" i="1" s="1"/>
  <c r="W44" i="1"/>
  <c r="Q43" i="1"/>
  <c r="Y43" i="1" s="1"/>
  <c r="W43" i="1"/>
  <c r="Q42" i="1"/>
  <c r="W42" i="1"/>
  <c r="Y42" i="1"/>
  <c r="Q41" i="1"/>
  <c r="Y41" i="1" s="1"/>
  <c r="W41" i="1"/>
  <c r="Q40" i="1"/>
  <c r="Y40" i="1" s="1"/>
  <c r="W40" i="1"/>
  <c r="Q39" i="1"/>
  <c r="W39" i="1"/>
  <c r="Y39" i="1" s="1"/>
  <c r="Q38" i="1"/>
  <c r="W38" i="1"/>
  <c r="Y38" i="1"/>
  <c r="Q37" i="1"/>
  <c r="W37" i="1"/>
  <c r="Y37" i="1" s="1"/>
  <c r="Q36" i="1"/>
  <c r="Y36" i="1" s="1"/>
  <c r="W36" i="1"/>
  <c r="Q35" i="1"/>
  <c r="Y35" i="1" s="1"/>
  <c r="W35" i="1"/>
  <c r="Q34" i="1"/>
  <c r="W34" i="1"/>
  <c r="Y34" i="1"/>
  <c r="Q33" i="1"/>
  <c r="Y33" i="1" s="1"/>
  <c r="W33" i="1"/>
  <c r="Q32" i="1"/>
  <c r="Y32" i="1" s="1"/>
  <c r="W32" i="1"/>
  <c r="Q31" i="1"/>
  <c r="W31" i="1"/>
  <c r="Y31" i="1" s="1"/>
  <c r="Q30" i="1"/>
  <c r="W30" i="1"/>
  <c r="Y30" i="1"/>
  <c r="Q29" i="1"/>
  <c r="W29" i="1"/>
  <c r="Y29" i="1" s="1"/>
  <c r="Q28" i="1"/>
  <c r="Y28" i="1" s="1"/>
  <c r="W28" i="1"/>
  <c r="Q27" i="1"/>
  <c r="Y27" i="1" s="1"/>
  <c r="W27" i="1"/>
  <c r="Q26" i="1"/>
  <c r="W26" i="1"/>
  <c r="Y26" i="1"/>
  <c r="Q25" i="1"/>
  <c r="Y25" i="1" s="1"/>
  <c r="W25" i="1"/>
  <c r="Q24" i="1"/>
  <c r="Y24" i="1" s="1"/>
  <c r="W24" i="1"/>
  <c r="Q23" i="1"/>
  <c r="W23" i="1"/>
  <c r="Y23" i="1" s="1"/>
  <c r="Q22" i="1"/>
  <c r="W22" i="1"/>
  <c r="Y22" i="1"/>
  <c r="Q21" i="1"/>
  <c r="W21" i="1"/>
  <c r="Y21" i="1" s="1"/>
  <c r="Q20" i="1"/>
  <c r="Y20" i="1" s="1"/>
  <c r="W20" i="1"/>
  <c r="Q19" i="1"/>
  <c r="Y19" i="1" s="1"/>
  <c r="W19" i="1"/>
  <c r="Q18" i="1"/>
  <c r="W18" i="1"/>
  <c r="Y18" i="1"/>
  <c r="Q17" i="1"/>
  <c r="Y17" i="1" s="1"/>
  <c r="W17" i="1"/>
  <c r="Q16" i="1"/>
  <c r="Y16" i="1" s="1"/>
  <c r="W16" i="1"/>
  <c r="Q15" i="1"/>
  <c r="Y15" i="1" s="1"/>
  <c r="W15" i="1"/>
  <c r="Q14" i="1"/>
  <c r="W14" i="1"/>
  <c r="Y14" i="1"/>
  <c r="Q13" i="1"/>
  <c r="W13" i="1"/>
  <c r="Y13" i="1" s="1"/>
  <c r="Q12" i="1"/>
  <c r="Y12" i="1" s="1"/>
  <c r="W12" i="1"/>
  <c r="Q11" i="1"/>
  <c r="Y11" i="1" s="1"/>
  <c r="W11" i="1"/>
  <c r="Q10" i="1"/>
  <c r="W10" i="1"/>
  <c r="Y10" i="1"/>
  <c r="Q9" i="1"/>
  <c r="W9" i="1"/>
  <c r="Y9" i="1" s="1"/>
  <c r="Q8" i="1"/>
  <c r="Y8" i="1" s="1"/>
  <c r="W8" i="1"/>
  <c r="Q7" i="1"/>
  <c r="Y7" i="1" s="1"/>
  <c r="W7" i="1"/>
  <c r="Q6" i="1"/>
  <c r="W6" i="1"/>
  <c r="Y6" i="1"/>
  <c r="Q5" i="1"/>
  <c r="W5" i="1"/>
  <c r="Y5" i="1" s="1"/>
  <c r="Q4" i="1"/>
  <c r="Y4" i="1" s="1"/>
  <c r="W4" i="1"/>
  <c r="Q3" i="1"/>
  <c r="Y3" i="1" s="1"/>
  <c r="W3" i="1"/>
  <c r="Q2" i="1"/>
  <c r="W2" i="1"/>
  <c r="Y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</calcChain>
</file>

<file path=xl/sharedStrings.xml><?xml version="1.0" encoding="utf-8"?>
<sst xmlns="http://schemas.openxmlformats.org/spreadsheetml/2006/main" count="219" uniqueCount="22">
  <si>
    <t>UNIV ID</t>
  </si>
  <si>
    <t xml:space="preserve"> </t>
  </si>
  <si>
    <t xml:space="preserve">                           </t>
  </si>
  <si>
    <t>E</t>
  </si>
  <si>
    <t xml:space="preserve">                    </t>
  </si>
  <si>
    <t xml:space="preserve">  </t>
  </si>
  <si>
    <t>Quiz</t>
  </si>
  <si>
    <t>Ch. 1 Questions</t>
  </si>
  <si>
    <t>HW Total</t>
  </si>
  <si>
    <t>Exam 1</t>
  </si>
  <si>
    <t>Exam 2</t>
  </si>
  <si>
    <t>Fianl</t>
  </si>
  <si>
    <t xml:space="preserve">Exam Total </t>
  </si>
  <si>
    <t>Current Grade</t>
  </si>
  <si>
    <t>Bidding</t>
  </si>
  <si>
    <t>Design Budgets</t>
  </si>
  <si>
    <t>QBS Process</t>
  </si>
  <si>
    <t>Early Estimate</t>
  </si>
  <si>
    <t>#2</t>
  </si>
  <si>
    <t>Scheduling</t>
  </si>
  <si>
    <t>Design Coordination</t>
  </si>
  <si>
    <t>Tracking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</si>
</sst>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textRotation="60"/>
    </xf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textRotation="60"/>
    </xf>
    <xf numFmtId="0" fontId="0" fillId="0" borderId="0" xfId="0" applyBorder="1"/>
    <xf numFmtId="0" fontId="1" fillId="0" borderId="1" xfId="0" applyFont="1" applyBorder="1"/>
    <xf numFmtId="0" fontId="0" fillId="2" borderId="1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"/>
  <sheetViews>
    <sheetView tabSelected="1" workbookViewId="0">
      <selection activeCell="Y1" sqref="Y1"/>
    </sheetView>
  </sheetViews>
  <sheetFormatPr defaultRowHeight="13.2" x14ac:dyDescent="0.25"/>
  <cols>
    <col min="1" max="1" width="5.6640625" customWidth="1"/>
    <col min="2" max="4" width="3.6640625" customWidth="1"/>
    <col min="5" max="8" width="4.6640625" customWidth="1"/>
    <col min="9" max="16" width="3.6640625" customWidth="1"/>
    <col min="17" max="17" width="5.6640625" customWidth="1"/>
    <col min="18" max="22" width="4.6640625" customWidth="1"/>
    <col min="23" max="23" width="5.6640625" customWidth="1"/>
    <col min="24" max="24" width="3.6640625" customWidth="1"/>
    <col min="25" max="25" width="6.6640625" customWidth="1"/>
  </cols>
  <sheetData>
    <row r="1" spans="1:34" ht="88.2" x14ac:dyDescent="0.25">
      <c r="A1" s="1" t="s">
        <v>0</v>
      </c>
      <c r="B1" s="1" t="s">
        <v>6</v>
      </c>
      <c r="C1" s="1" t="s">
        <v>7</v>
      </c>
      <c r="D1" s="1" t="s">
        <v>16</v>
      </c>
      <c r="E1" s="1" t="s">
        <v>17</v>
      </c>
      <c r="F1" s="1" t="s">
        <v>14</v>
      </c>
      <c r="G1" s="1" t="s">
        <v>19</v>
      </c>
      <c r="H1" s="1" t="s">
        <v>20</v>
      </c>
      <c r="I1" s="1" t="s">
        <v>21</v>
      </c>
      <c r="J1" s="1" t="s">
        <v>1</v>
      </c>
      <c r="K1" s="1" t="s">
        <v>1</v>
      </c>
      <c r="L1" s="1" t="s">
        <v>15</v>
      </c>
      <c r="M1" s="1" t="s">
        <v>1</v>
      </c>
      <c r="N1" s="1" t="s">
        <v>5</v>
      </c>
      <c r="O1" s="1" t="s">
        <v>1</v>
      </c>
      <c r="P1" s="1" t="s">
        <v>1</v>
      </c>
      <c r="Q1" s="1" t="s">
        <v>8</v>
      </c>
      <c r="R1" s="1" t="s">
        <v>1</v>
      </c>
      <c r="S1" s="1" t="s">
        <v>9</v>
      </c>
      <c r="T1" s="1" t="s">
        <v>10</v>
      </c>
      <c r="U1" s="1" t="s">
        <v>11</v>
      </c>
      <c r="V1" s="1" t="s">
        <v>1</v>
      </c>
      <c r="W1" s="1" t="s">
        <v>12</v>
      </c>
      <c r="X1" s="1" t="s">
        <v>1</v>
      </c>
      <c r="Y1" s="1" t="s">
        <v>13</v>
      </c>
      <c r="Z1" s="4" t="s">
        <v>1</v>
      </c>
      <c r="AA1" t="s">
        <v>1</v>
      </c>
    </row>
    <row r="2" spans="1:34" x14ac:dyDescent="0.25">
      <c r="A2" s="2" t="str">
        <f>"5240"</f>
        <v>5240</v>
      </c>
      <c r="B2" s="2">
        <v>10</v>
      </c>
      <c r="C2" s="2">
        <v>10</v>
      </c>
      <c r="D2" s="2">
        <v>19</v>
      </c>
      <c r="E2" s="2">
        <v>17</v>
      </c>
      <c r="F2" s="2">
        <v>15</v>
      </c>
      <c r="G2" s="2">
        <v>20</v>
      </c>
      <c r="H2" s="2">
        <v>13.75</v>
      </c>
      <c r="I2" s="2"/>
      <c r="J2" s="2"/>
      <c r="K2" s="2"/>
      <c r="L2" s="2">
        <v>5</v>
      </c>
      <c r="M2" s="2"/>
      <c r="N2" s="2"/>
      <c r="O2" s="2"/>
      <c r="P2" s="2" t="s">
        <v>2</v>
      </c>
      <c r="Q2" s="2">
        <f t="shared" ref="Q2:Q33" si="0">(B2+C2+D2+E2++F2+G2+L2)/100*0.5</f>
        <v>0.48</v>
      </c>
      <c r="R2" s="2" t="s">
        <v>1</v>
      </c>
      <c r="S2" s="2">
        <v>64.5</v>
      </c>
      <c r="T2" s="2"/>
      <c r="U2" s="2"/>
      <c r="V2" s="2"/>
      <c r="W2" s="2">
        <f>(S2)/68*0.5</f>
        <v>0.47426470588235292</v>
      </c>
      <c r="X2" s="2"/>
      <c r="Y2" s="2">
        <f>(Q2+W2)</f>
        <v>0.9542647058823529</v>
      </c>
      <c r="Z2" s="5"/>
      <c r="AF2" t="s">
        <v>1</v>
      </c>
      <c r="AG2" t="s">
        <v>4</v>
      </c>
      <c r="AH2" t="str">
        <f t="shared" ref="AH2:AH47" si="1">" "</f>
        <v xml:space="preserve"> </v>
      </c>
    </row>
    <row r="3" spans="1:34" x14ac:dyDescent="0.25">
      <c r="A3" s="2" t="str">
        <f>"2560"</f>
        <v>2560</v>
      </c>
      <c r="B3" s="2">
        <v>10</v>
      </c>
      <c r="C3" s="2">
        <v>10</v>
      </c>
      <c r="D3" s="2">
        <v>19</v>
      </c>
      <c r="E3" s="2">
        <v>20</v>
      </c>
      <c r="F3" s="2">
        <v>14.5</v>
      </c>
      <c r="G3" s="2">
        <v>19</v>
      </c>
      <c r="H3" s="2">
        <v>13.75</v>
      </c>
      <c r="I3" s="2"/>
      <c r="J3" s="2"/>
      <c r="K3" s="2"/>
      <c r="L3" s="2">
        <v>5</v>
      </c>
      <c r="M3" s="2"/>
      <c r="N3" s="2"/>
      <c r="O3" s="2"/>
      <c r="P3" s="2" t="s">
        <v>2</v>
      </c>
      <c r="Q3" s="2">
        <f t="shared" si="0"/>
        <v>0.48749999999999999</v>
      </c>
      <c r="R3" s="2" t="s">
        <v>1</v>
      </c>
      <c r="S3" s="2">
        <v>64</v>
      </c>
      <c r="T3" s="2"/>
      <c r="U3" s="2"/>
      <c r="V3" s="2"/>
      <c r="W3" s="2">
        <f t="shared" ref="W3:W51" si="2">(S3)/68*0.5</f>
        <v>0.47058823529411764</v>
      </c>
      <c r="X3" s="2"/>
      <c r="Y3" s="2">
        <f t="shared" ref="Y3:Y51" si="3">(Q3+W3)</f>
        <v>0.95808823529411757</v>
      </c>
      <c r="Z3" s="5"/>
      <c r="AF3" t="s">
        <v>1</v>
      </c>
      <c r="AG3" t="s">
        <v>4</v>
      </c>
      <c r="AH3" t="str">
        <f t="shared" si="1"/>
        <v xml:space="preserve"> </v>
      </c>
    </row>
    <row r="4" spans="1:34" x14ac:dyDescent="0.25">
      <c r="A4" s="2" t="str">
        <f>"7150"</f>
        <v>7150</v>
      </c>
      <c r="B4" s="2">
        <v>10</v>
      </c>
      <c r="C4" s="2">
        <v>10</v>
      </c>
      <c r="D4" s="2">
        <v>19</v>
      </c>
      <c r="E4" s="2">
        <v>19</v>
      </c>
      <c r="F4" s="2">
        <v>14.5</v>
      </c>
      <c r="G4" s="2">
        <v>19</v>
      </c>
      <c r="H4" s="2">
        <v>13.75</v>
      </c>
      <c r="I4" s="2"/>
      <c r="J4" s="2"/>
      <c r="K4" s="2"/>
      <c r="L4" s="2">
        <v>5</v>
      </c>
      <c r="M4" s="2"/>
      <c r="N4" s="2"/>
      <c r="O4" s="2"/>
      <c r="P4" s="2" t="s">
        <v>2</v>
      </c>
      <c r="Q4" s="2">
        <f t="shared" si="0"/>
        <v>0.48249999999999998</v>
      </c>
      <c r="R4" s="2" t="s">
        <v>1</v>
      </c>
      <c r="S4" s="2">
        <v>66</v>
      </c>
      <c r="T4" s="2"/>
      <c r="U4" s="2"/>
      <c r="V4" s="2"/>
      <c r="W4" s="2">
        <f t="shared" si="2"/>
        <v>0.48529411764705882</v>
      </c>
      <c r="X4" s="2"/>
      <c r="Y4" s="2">
        <f t="shared" si="3"/>
        <v>0.9677941176470588</v>
      </c>
      <c r="Z4" s="5"/>
      <c r="AF4" t="s">
        <v>1</v>
      </c>
      <c r="AG4" t="s">
        <v>4</v>
      </c>
      <c r="AH4" t="str">
        <f t="shared" si="1"/>
        <v xml:space="preserve"> </v>
      </c>
    </row>
    <row r="5" spans="1:34" x14ac:dyDescent="0.25">
      <c r="A5" s="2" t="str">
        <f>"7859"</f>
        <v>7859</v>
      </c>
      <c r="B5" s="2">
        <v>10</v>
      </c>
      <c r="C5" s="2">
        <v>10</v>
      </c>
      <c r="D5" s="2">
        <v>14</v>
      </c>
      <c r="E5" s="2">
        <v>17</v>
      </c>
      <c r="F5" s="2">
        <v>14.5</v>
      </c>
      <c r="G5" s="2">
        <v>20</v>
      </c>
      <c r="H5" s="2">
        <v>13.75</v>
      </c>
      <c r="I5" s="2"/>
      <c r="J5" s="2"/>
      <c r="K5" s="2"/>
      <c r="L5" s="2">
        <v>5</v>
      </c>
      <c r="M5" s="2"/>
      <c r="N5" s="2"/>
      <c r="O5" s="2"/>
      <c r="P5" s="2" t="s">
        <v>2</v>
      </c>
      <c r="Q5" s="2">
        <f t="shared" si="0"/>
        <v>0.45250000000000001</v>
      </c>
      <c r="R5" s="2" t="s">
        <v>1</v>
      </c>
      <c r="S5" s="2">
        <v>61</v>
      </c>
      <c r="T5" s="2"/>
      <c r="U5" s="2"/>
      <c r="V5" s="2"/>
      <c r="W5" s="2">
        <f t="shared" si="2"/>
        <v>0.4485294117647059</v>
      </c>
      <c r="X5" s="2"/>
      <c r="Y5" s="2">
        <f t="shared" si="3"/>
        <v>0.90102941176470597</v>
      </c>
      <c r="Z5" s="5"/>
      <c r="AF5" t="s">
        <v>1</v>
      </c>
      <c r="AG5" t="s">
        <v>4</v>
      </c>
      <c r="AH5" t="str">
        <f t="shared" si="1"/>
        <v xml:space="preserve"> </v>
      </c>
    </row>
    <row r="6" spans="1:34" x14ac:dyDescent="0.25">
      <c r="A6" s="2" t="str">
        <f>"6523"</f>
        <v>6523</v>
      </c>
      <c r="B6" s="2">
        <v>10</v>
      </c>
      <c r="C6" s="2">
        <v>10</v>
      </c>
      <c r="D6" s="2">
        <v>19</v>
      </c>
      <c r="E6" s="2">
        <v>19</v>
      </c>
      <c r="F6" s="2">
        <v>14</v>
      </c>
      <c r="G6" s="2">
        <v>20</v>
      </c>
      <c r="H6" s="2">
        <v>13.5</v>
      </c>
      <c r="I6" s="2"/>
      <c r="J6" s="2"/>
      <c r="K6" s="2"/>
      <c r="L6" s="2">
        <v>5</v>
      </c>
      <c r="M6" s="2"/>
      <c r="N6" s="2"/>
      <c r="O6" s="2"/>
      <c r="P6" s="2" t="s">
        <v>2</v>
      </c>
      <c r="Q6" s="2">
        <f t="shared" si="0"/>
        <v>0.48499999999999999</v>
      </c>
      <c r="R6" s="2" t="s">
        <v>1</v>
      </c>
      <c r="S6" s="2">
        <v>59.5</v>
      </c>
      <c r="T6" s="2"/>
      <c r="U6" s="2"/>
      <c r="V6" s="2"/>
      <c r="W6" s="2">
        <f t="shared" si="2"/>
        <v>0.4375</v>
      </c>
      <c r="X6" s="2"/>
      <c r="Y6" s="2">
        <f t="shared" si="3"/>
        <v>0.92249999999999999</v>
      </c>
      <c r="Z6" s="5"/>
      <c r="AF6" t="s">
        <v>1</v>
      </c>
      <c r="AG6" t="s">
        <v>4</v>
      </c>
      <c r="AH6" t="str">
        <f t="shared" si="1"/>
        <v xml:space="preserve"> </v>
      </c>
    </row>
    <row r="7" spans="1:34" x14ac:dyDescent="0.25">
      <c r="A7" s="2" t="str">
        <f>"5172"</f>
        <v>5172</v>
      </c>
      <c r="B7" s="2">
        <v>10</v>
      </c>
      <c r="C7" s="2">
        <v>10</v>
      </c>
      <c r="D7" s="2">
        <v>19</v>
      </c>
      <c r="E7" s="2">
        <v>18</v>
      </c>
      <c r="F7" s="2">
        <v>14.5</v>
      </c>
      <c r="G7" s="2">
        <v>16</v>
      </c>
      <c r="H7" s="2">
        <v>11.75</v>
      </c>
      <c r="I7" s="2"/>
      <c r="J7" s="2"/>
      <c r="K7" s="2"/>
      <c r="L7" s="2">
        <v>5</v>
      </c>
      <c r="M7" s="2"/>
      <c r="N7" s="2"/>
      <c r="O7" s="2"/>
      <c r="P7" s="2" t="s">
        <v>2</v>
      </c>
      <c r="Q7" s="2">
        <f t="shared" si="0"/>
        <v>0.46250000000000002</v>
      </c>
      <c r="R7" s="2" t="s">
        <v>1</v>
      </c>
      <c r="S7" s="2">
        <v>66</v>
      </c>
      <c r="T7" s="2"/>
      <c r="U7" s="2"/>
      <c r="V7" s="2"/>
      <c r="W7" s="2">
        <f t="shared" si="2"/>
        <v>0.48529411764705882</v>
      </c>
      <c r="X7" s="2"/>
      <c r="Y7" s="2">
        <f t="shared" si="3"/>
        <v>0.94779411764705879</v>
      </c>
      <c r="Z7" s="5"/>
      <c r="AF7" t="s">
        <v>1</v>
      </c>
      <c r="AG7" t="s">
        <v>4</v>
      </c>
      <c r="AH7" t="str">
        <f t="shared" si="1"/>
        <v xml:space="preserve"> </v>
      </c>
    </row>
    <row r="8" spans="1:34" x14ac:dyDescent="0.25">
      <c r="A8" s="2" t="str">
        <f>"9036"</f>
        <v>9036</v>
      </c>
      <c r="B8" s="2">
        <v>10</v>
      </c>
      <c r="C8" s="2">
        <v>10</v>
      </c>
      <c r="D8" s="2">
        <v>17</v>
      </c>
      <c r="E8" s="2">
        <v>19</v>
      </c>
      <c r="F8" s="2">
        <v>14.5</v>
      </c>
      <c r="G8" s="2">
        <v>18.5</v>
      </c>
      <c r="H8" s="2">
        <v>13.5</v>
      </c>
      <c r="I8" s="2"/>
      <c r="J8" s="2"/>
      <c r="K8" s="2"/>
      <c r="L8" s="2">
        <v>5</v>
      </c>
      <c r="M8" s="2"/>
      <c r="N8" s="2"/>
      <c r="O8" s="2"/>
      <c r="P8" s="2" t="s">
        <v>2</v>
      </c>
      <c r="Q8" s="2">
        <f t="shared" si="0"/>
        <v>0.47</v>
      </c>
      <c r="R8" s="2" t="s">
        <v>1</v>
      </c>
      <c r="S8" s="2">
        <v>65</v>
      </c>
      <c r="T8" s="2"/>
      <c r="U8" s="2"/>
      <c r="V8" s="2"/>
      <c r="W8" s="2">
        <f t="shared" si="2"/>
        <v>0.47794117647058826</v>
      </c>
      <c r="X8" s="2"/>
      <c r="Y8" s="2">
        <f t="shared" si="3"/>
        <v>0.94794117647058829</v>
      </c>
      <c r="Z8" s="5"/>
      <c r="AF8" t="s">
        <v>1</v>
      </c>
      <c r="AG8" t="s">
        <v>4</v>
      </c>
      <c r="AH8" t="str">
        <f t="shared" si="1"/>
        <v xml:space="preserve"> </v>
      </c>
    </row>
    <row r="9" spans="1:34" x14ac:dyDescent="0.25">
      <c r="A9" s="2" t="str">
        <f>"2401"</f>
        <v>2401</v>
      </c>
      <c r="B9" s="2">
        <v>10</v>
      </c>
      <c r="C9" s="2">
        <v>10</v>
      </c>
      <c r="D9" s="2">
        <v>18</v>
      </c>
      <c r="E9" s="2">
        <v>0</v>
      </c>
      <c r="F9" s="2">
        <v>0</v>
      </c>
      <c r="G9" s="2">
        <v>19.5</v>
      </c>
      <c r="H9" s="2"/>
      <c r="I9" s="2"/>
      <c r="J9" s="2"/>
      <c r="K9" s="2"/>
      <c r="L9" s="2">
        <v>5</v>
      </c>
      <c r="M9" s="2"/>
      <c r="N9" s="2"/>
      <c r="O9" s="2"/>
      <c r="P9" s="2" t="s">
        <v>2</v>
      </c>
      <c r="Q9" s="2">
        <f t="shared" si="0"/>
        <v>0.3125</v>
      </c>
      <c r="R9" s="2" t="s">
        <v>1</v>
      </c>
      <c r="S9" s="2">
        <v>47.5</v>
      </c>
      <c r="T9" s="2"/>
      <c r="U9" s="2"/>
      <c r="V9" s="2"/>
      <c r="W9" s="2">
        <f t="shared" si="2"/>
        <v>0.34926470588235292</v>
      </c>
      <c r="X9" s="2"/>
      <c r="Y9" s="2">
        <f t="shared" si="3"/>
        <v>0.66176470588235292</v>
      </c>
      <c r="Z9" s="5"/>
      <c r="AF9" t="s">
        <v>1</v>
      </c>
      <c r="AG9" t="s">
        <v>4</v>
      </c>
      <c r="AH9" t="str">
        <f t="shared" si="1"/>
        <v xml:space="preserve"> </v>
      </c>
    </row>
    <row r="10" spans="1:34" x14ac:dyDescent="0.25">
      <c r="A10" s="2" t="str">
        <f>"5972"</f>
        <v>5972</v>
      </c>
      <c r="B10" s="2">
        <v>10</v>
      </c>
      <c r="C10" s="2">
        <v>10</v>
      </c>
      <c r="D10" s="2">
        <v>20</v>
      </c>
      <c r="E10" s="2">
        <v>20</v>
      </c>
      <c r="F10" s="2">
        <v>13.5</v>
      </c>
      <c r="G10" s="2">
        <v>19.5</v>
      </c>
      <c r="H10" s="2">
        <v>13.75</v>
      </c>
      <c r="I10" s="2"/>
      <c r="J10" s="2"/>
      <c r="K10" s="2"/>
      <c r="L10" s="2">
        <v>5</v>
      </c>
      <c r="M10" s="2"/>
      <c r="N10" s="2"/>
      <c r="O10" s="2"/>
      <c r="P10" s="2" t="s">
        <v>2</v>
      </c>
      <c r="Q10" s="2">
        <f t="shared" si="0"/>
        <v>0.49</v>
      </c>
      <c r="R10" s="2" t="s">
        <v>1</v>
      </c>
      <c r="S10" s="2">
        <v>56.5</v>
      </c>
      <c r="T10" s="2"/>
      <c r="U10" s="2"/>
      <c r="V10" s="2"/>
      <c r="W10" s="2">
        <f t="shared" si="2"/>
        <v>0.41544117647058826</v>
      </c>
      <c r="X10" s="2"/>
      <c r="Y10" s="2">
        <f t="shared" si="3"/>
        <v>0.9054411764705883</v>
      </c>
      <c r="Z10" s="5"/>
      <c r="AF10" t="s">
        <v>1</v>
      </c>
      <c r="AG10" t="s">
        <v>4</v>
      </c>
      <c r="AH10" t="str">
        <f t="shared" si="1"/>
        <v xml:space="preserve"> </v>
      </c>
    </row>
    <row r="11" spans="1:34" x14ac:dyDescent="0.25">
      <c r="A11" s="2" t="str">
        <f>"4194"</f>
        <v>4194</v>
      </c>
      <c r="B11" s="2">
        <v>10</v>
      </c>
      <c r="C11" s="2">
        <v>10</v>
      </c>
      <c r="D11" s="2">
        <v>19</v>
      </c>
      <c r="E11" s="2">
        <v>20</v>
      </c>
      <c r="F11" s="2">
        <v>14.5</v>
      </c>
      <c r="G11" s="2">
        <v>17</v>
      </c>
      <c r="H11" s="2"/>
      <c r="I11" s="2"/>
      <c r="J11" s="2"/>
      <c r="K11" s="2"/>
      <c r="L11" s="2">
        <v>5</v>
      </c>
      <c r="M11" s="2"/>
      <c r="N11" s="2"/>
      <c r="O11" s="2"/>
      <c r="P11" s="2" t="s">
        <v>2</v>
      </c>
      <c r="Q11" s="2">
        <f t="shared" si="0"/>
        <v>0.47749999999999998</v>
      </c>
      <c r="R11" s="2" t="s">
        <v>1</v>
      </c>
      <c r="S11" s="2">
        <v>56.5</v>
      </c>
      <c r="T11" s="2"/>
      <c r="U11" s="2"/>
      <c r="V11" s="2"/>
      <c r="W11" s="2">
        <f t="shared" si="2"/>
        <v>0.41544117647058826</v>
      </c>
      <c r="X11" s="2"/>
      <c r="Y11" s="2">
        <f t="shared" si="3"/>
        <v>0.89294117647058824</v>
      </c>
      <c r="Z11" s="5"/>
      <c r="AF11" t="s">
        <v>1</v>
      </c>
      <c r="AG11" t="s">
        <v>4</v>
      </c>
      <c r="AH11" t="str">
        <f t="shared" si="1"/>
        <v xml:space="preserve"> </v>
      </c>
    </row>
    <row r="12" spans="1:34" x14ac:dyDescent="0.25">
      <c r="A12" s="2" t="str">
        <f>"9070"</f>
        <v>9070</v>
      </c>
      <c r="B12" s="2">
        <v>10</v>
      </c>
      <c r="C12" s="2">
        <v>10</v>
      </c>
      <c r="D12" s="2">
        <v>15</v>
      </c>
      <c r="E12" s="2">
        <v>19</v>
      </c>
      <c r="F12" s="2">
        <v>15</v>
      </c>
      <c r="G12" s="2">
        <v>20</v>
      </c>
      <c r="H12" s="2">
        <v>13.5</v>
      </c>
      <c r="I12" s="2"/>
      <c r="J12" s="2"/>
      <c r="K12" s="2"/>
      <c r="L12" s="2">
        <v>5</v>
      </c>
      <c r="M12" s="2"/>
      <c r="N12" s="2"/>
      <c r="O12" s="2"/>
      <c r="P12" s="2" t="s">
        <v>2</v>
      </c>
      <c r="Q12" s="2">
        <f t="shared" si="0"/>
        <v>0.47</v>
      </c>
      <c r="R12" s="2" t="s">
        <v>1</v>
      </c>
      <c r="S12" s="2">
        <v>60</v>
      </c>
      <c r="T12" s="2"/>
      <c r="U12" s="2"/>
      <c r="V12" s="2"/>
      <c r="W12" s="2">
        <f t="shared" si="2"/>
        <v>0.44117647058823528</v>
      </c>
      <c r="X12" s="2"/>
      <c r="Y12" s="2">
        <f t="shared" si="3"/>
        <v>0.91117647058823525</v>
      </c>
      <c r="Z12" s="5"/>
      <c r="AF12" t="s">
        <v>1</v>
      </c>
      <c r="AG12" t="s">
        <v>4</v>
      </c>
      <c r="AH12" t="str">
        <f t="shared" si="1"/>
        <v xml:space="preserve"> </v>
      </c>
    </row>
    <row r="13" spans="1:34" x14ac:dyDescent="0.25">
      <c r="A13" s="2" t="str">
        <f>"4148"</f>
        <v>4148</v>
      </c>
      <c r="B13" s="2">
        <v>10</v>
      </c>
      <c r="C13" s="2">
        <v>10</v>
      </c>
      <c r="D13" s="2">
        <v>20</v>
      </c>
      <c r="E13" s="2">
        <v>20</v>
      </c>
      <c r="F13" s="2">
        <v>14.5</v>
      </c>
      <c r="G13" s="2">
        <v>20</v>
      </c>
      <c r="H13" s="2"/>
      <c r="I13" s="2"/>
      <c r="J13" s="2"/>
      <c r="K13" s="2"/>
      <c r="L13" s="2">
        <v>5</v>
      </c>
      <c r="M13" s="2"/>
      <c r="N13" s="2"/>
      <c r="O13" s="2"/>
      <c r="P13" s="2" t="s">
        <v>2</v>
      </c>
      <c r="Q13" s="2">
        <f t="shared" si="0"/>
        <v>0.4975</v>
      </c>
      <c r="R13" s="2" t="s">
        <v>1</v>
      </c>
      <c r="S13" s="2">
        <v>54.5</v>
      </c>
      <c r="T13" s="2"/>
      <c r="U13" s="2"/>
      <c r="V13" s="2"/>
      <c r="W13" s="2">
        <f t="shared" si="2"/>
        <v>0.40073529411764708</v>
      </c>
      <c r="X13" s="2"/>
      <c r="Y13" s="2">
        <f t="shared" si="3"/>
        <v>0.89823529411764702</v>
      </c>
      <c r="Z13" s="5"/>
      <c r="AF13" t="s">
        <v>1</v>
      </c>
      <c r="AG13" t="s">
        <v>4</v>
      </c>
      <c r="AH13" t="str">
        <f t="shared" si="1"/>
        <v xml:space="preserve"> </v>
      </c>
    </row>
    <row r="14" spans="1:34" x14ac:dyDescent="0.25">
      <c r="A14" s="2" t="str">
        <f>"4003"</f>
        <v>4003</v>
      </c>
      <c r="B14" s="2">
        <v>10</v>
      </c>
      <c r="C14" s="2">
        <v>10</v>
      </c>
      <c r="D14" s="2">
        <v>20</v>
      </c>
      <c r="E14" s="2">
        <v>20</v>
      </c>
      <c r="F14" s="2">
        <v>15</v>
      </c>
      <c r="G14" s="2">
        <v>20</v>
      </c>
      <c r="H14" s="2">
        <v>13.75</v>
      </c>
      <c r="I14" s="2"/>
      <c r="J14" s="2"/>
      <c r="K14" s="2"/>
      <c r="L14" s="2">
        <v>5</v>
      </c>
      <c r="M14" s="2"/>
      <c r="N14" s="2"/>
      <c r="O14" s="2"/>
      <c r="P14" s="2" t="s">
        <v>2</v>
      </c>
      <c r="Q14" s="2">
        <f t="shared" si="0"/>
        <v>0.5</v>
      </c>
      <c r="R14" s="2" t="s">
        <v>1</v>
      </c>
      <c r="S14" s="2">
        <v>62</v>
      </c>
      <c r="T14" s="2"/>
      <c r="U14" s="2"/>
      <c r="V14" s="2"/>
      <c r="W14" s="2">
        <f t="shared" si="2"/>
        <v>0.45588235294117646</v>
      </c>
      <c r="X14" s="2"/>
      <c r="Y14" s="2">
        <f t="shared" si="3"/>
        <v>0.95588235294117641</v>
      </c>
      <c r="Z14" s="5"/>
      <c r="AF14" t="s">
        <v>1</v>
      </c>
      <c r="AG14" t="s">
        <v>4</v>
      </c>
      <c r="AH14" t="str">
        <f t="shared" si="1"/>
        <v xml:space="preserve"> </v>
      </c>
    </row>
    <row r="15" spans="1:34" x14ac:dyDescent="0.25">
      <c r="A15" s="2" t="str">
        <f>"8370"</f>
        <v>8370</v>
      </c>
      <c r="B15" s="2">
        <v>10</v>
      </c>
      <c r="C15" s="2">
        <v>10</v>
      </c>
      <c r="D15" s="2">
        <v>10</v>
      </c>
      <c r="E15" s="2">
        <v>17.5</v>
      </c>
      <c r="F15" s="2">
        <v>14</v>
      </c>
      <c r="G15" s="2">
        <v>17</v>
      </c>
      <c r="H15" s="2"/>
      <c r="I15" s="2"/>
      <c r="J15" s="2"/>
      <c r="K15" s="2"/>
      <c r="L15" s="2">
        <v>5</v>
      </c>
      <c r="M15" s="2"/>
      <c r="N15" s="2"/>
      <c r="O15" s="2"/>
      <c r="P15" s="2" t="s">
        <v>2</v>
      </c>
      <c r="Q15" s="2">
        <f t="shared" si="0"/>
        <v>0.41749999999999998</v>
      </c>
      <c r="R15" s="2" t="s">
        <v>1</v>
      </c>
      <c r="S15" s="2">
        <v>47</v>
      </c>
      <c r="T15" s="2"/>
      <c r="U15" s="2"/>
      <c r="V15" s="2"/>
      <c r="W15" s="2">
        <f t="shared" si="2"/>
        <v>0.34558823529411764</v>
      </c>
      <c r="X15" s="2"/>
      <c r="Y15" s="2">
        <f t="shared" si="3"/>
        <v>0.76308823529411762</v>
      </c>
      <c r="Z15" s="5"/>
      <c r="AF15" t="s">
        <v>1</v>
      </c>
      <c r="AG15" t="s">
        <v>4</v>
      </c>
      <c r="AH15" t="str">
        <f t="shared" si="1"/>
        <v xml:space="preserve"> </v>
      </c>
    </row>
    <row r="16" spans="1:34" x14ac:dyDescent="0.25">
      <c r="A16" s="2" t="str">
        <f>"3082"</f>
        <v>3082</v>
      </c>
      <c r="B16" s="2">
        <v>10</v>
      </c>
      <c r="C16" s="2">
        <v>10</v>
      </c>
      <c r="D16" s="2">
        <v>20</v>
      </c>
      <c r="E16" s="2">
        <v>20</v>
      </c>
      <c r="F16" s="2">
        <v>13</v>
      </c>
      <c r="G16" s="2">
        <v>20</v>
      </c>
      <c r="H16" s="2">
        <v>13.25</v>
      </c>
      <c r="I16" s="2"/>
      <c r="J16" s="2"/>
      <c r="K16" s="2"/>
      <c r="L16" s="2">
        <v>5</v>
      </c>
      <c r="M16" s="2"/>
      <c r="N16" s="2"/>
      <c r="O16" s="2"/>
      <c r="P16" s="2" t="s">
        <v>2</v>
      </c>
      <c r="Q16" s="2">
        <f t="shared" si="0"/>
        <v>0.49</v>
      </c>
      <c r="R16" s="2" t="s">
        <v>1</v>
      </c>
      <c r="S16" s="2">
        <v>54</v>
      </c>
      <c r="T16" s="2"/>
      <c r="U16" s="2"/>
      <c r="V16" s="2"/>
      <c r="W16" s="2">
        <f t="shared" si="2"/>
        <v>0.39705882352941174</v>
      </c>
      <c r="X16" s="2"/>
      <c r="Y16" s="2">
        <f t="shared" si="3"/>
        <v>0.88705882352941168</v>
      </c>
      <c r="Z16" s="5"/>
      <c r="AF16" t="s">
        <v>1</v>
      </c>
      <c r="AG16" t="s">
        <v>4</v>
      </c>
      <c r="AH16" t="str">
        <f t="shared" si="1"/>
        <v xml:space="preserve"> </v>
      </c>
    </row>
    <row r="17" spans="1:34" x14ac:dyDescent="0.25">
      <c r="A17" s="2" t="str">
        <f>"8007"</f>
        <v>8007</v>
      </c>
      <c r="B17" s="2">
        <v>10</v>
      </c>
      <c r="C17" s="2">
        <v>10</v>
      </c>
      <c r="D17" s="2">
        <v>19</v>
      </c>
      <c r="E17" s="2">
        <v>20</v>
      </c>
      <c r="F17" s="2">
        <v>13</v>
      </c>
      <c r="G17" s="2">
        <v>19.5</v>
      </c>
      <c r="H17" s="2">
        <v>14</v>
      </c>
      <c r="I17" s="2"/>
      <c r="J17" s="2"/>
      <c r="K17" s="2"/>
      <c r="L17" s="2">
        <v>5</v>
      </c>
      <c r="M17" s="2"/>
      <c r="N17" s="2"/>
      <c r="O17" s="2"/>
      <c r="P17" s="2" t="s">
        <v>2</v>
      </c>
      <c r="Q17" s="2">
        <f t="shared" si="0"/>
        <v>0.48249999999999998</v>
      </c>
      <c r="R17" s="2" t="s">
        <v>1</v>
      </c>
      <c r="S17" s="2">
        <v>61.5</v>
      </c>
      <c r="T17" s="2"/>
      <c r="U17" s="2"/>
      <c r="V17" s="2"/>
      <c r="W17" s="2">
        <f t="shared" si="2"/>
        <v>0.45220588235294118</v>
      </c>
      <c r="X17" s="2"/>
      <c r="Y17" s="2">
        <f t="shared" si="3"/>
        <v>0.93470588235294116</v>
      </c>
      <c r="Z17" s="5"/>
      <c r="AF17" t="s">
        <v>1</v>
      </c>
      <c r="AG17" t="s">
        <v>4</v>
      </c>
      <c r="AH17" t="str">
        <f t="shared" si="1"/>
        <v xml:space="preserve"> </v>
      </c>
    </row>
    <row r="18" spans="1:34" x14ac:dyDescent="0.25">
      <c r="A18" s="2" t="str">
        <f>"8244"</f>
        <v>8244</v>
      </c>
      <c r="B18" s="2">
        <v>10</v>
      </c>
      <c r="C18" s="2">
        <v>10</v>
      </c>
      <c r="D18" s="2">
        <v>19</v>
      </c>
      <c r="E18" s="2">
        <v>18</v>
      </c>
      <c r="F18" s="2">
        <v>14.5</v>
      </c>
      <c r="G18" s="2">
        <v>20</v>
      </c>
      <c r="H18" s="2">
        <v>13.25</v>
      </c>
      <c r="I18" s="2"/>
      <c r="J18" s="2"/>
      <c r="K18" s="2"/>
      <c r="L18" s="2">
        <v>5</v>
      </c>
      <c r="M18" s="2"/>
      <c r="N18" s="2"/>
      <c r="O18" s="2"/>
      <c r="P18" s="2" t="s">
        <v>2</v>
      </c>
      <c r="Q18" s="2">
        <f t="shared" si="0"/>
        <v>0.48249999999999998</v>
      </c>
      <c r="R18" s="2" t="s">
        <v>1</v>
      </c>
      <c r="S18" s="2">
        <v>64</v>
      </c>
      <c r="T18" s="2"/>
      <c r="U18" s="2"/>
      <c r="V18" s="2"/>
      <c r="W18" s="2">
        <f t="shared" si="2"/>
        <v>0.47058823529411764</v>
      </c>
      <c r="X18" s="2"/>
      <c r="Y18" s="2">
        <f t="shared" si="3"/>
        <v>0.95308823529411768</v>
      </c>
      <c r="Z18" s="5"/>
      <c r="AF18" t="s">
        <v>1</v>
      </c>
      <c r="AG18" t="s">
        <v>4</v>
      </c>
      <c r="AH18" t="str">
        <f t="shared" si="1"/>
        <v xml:space="preserve"> </v>
      </c>
    </row>
    <row r="19" spans="1:34" x14ac:dyDescent="0.25">
      <c r="A19" s="2" t="str">
        <f>"4002"</f>
        <v>4002</v>
      </c>
      <c r="B19" s="2">
        <v>10</v>
      </c>
      <c r="C19" s="2">
        <v>10</v>
      </c>
      <c r="D19" s="2">
        <v>18</v>
      </c>
      <c r="E19" s="2">
        <v>17</v>
      </c>
      <c r="F19" s="2">
        <v>13.5</v>
      </c>
      <c r="G19" s="2">
        <v>19.5</v>
      </c>
      <c r="H19" s="2">
        <v>13.75</v>
      </c>
      <c r="I19" s="2"/>
      <c r="J19" s="2"/>
      <c r="K19" s="2"/>
      <c r="L19" s="2">
        <v>5</v>
      </c>
      <c r="M19" s="2"/>
      <c r="N19" s="2"/>
      <c r="O19" s="2"/>
      <c r="P19" s="2" t="s">
        <v>2</v>
      </c>
      <c r="Q19" s="2">
        <f t="shared" si="0"/>
        <v>0.46500000000000002</v>
      </c>
      <c r="R19" s="2" t="s">
        <v>1</v>
      </c>
      <c r="S19" s="2">
        <v>45</v>
      </c>
      <c r="T19" s="2"/>
      <c r="U19" s="2"/>
      <c r="V19" s="2"/>
      <c r="W19" s="2">
        <f t="shared" si="2"/>
        <v>0.33088235294117646</v>
      </c>
      <c r="X19" s="2"/>
      <c r="Y19" s="2">
        <f t="shared" si="3"/>
        <v>0.79588235294117649</v>
      </c>
      <c r="Z19" s="5"/>
      <c r="AF19" t="s">
        <v>1</v>
      </c>
      <c r="AG19" t="s">
        <v>4</v>
      </c>
      <c r="AH19" t="str">
        <f t="shared" si="1"/>
        <v xml:space="preserve"> </v>
      </c>
    </row>
    <row r="20" spans="1:34" x14ac:dyDescent="0.25">
      <c r="A20" s="2" t="str">
        <f>"1676"</f>
        <v>1676</v>
      </c>
      <c r="B20" s="2">
        <v>10</v>
      </c>
      <c r="C20" s="2">
        <v>10</v>
      </c>
      <c r="D20" s="2">
        <v>19</v>
      </c>
      <c r="E20" s="2">
        <v>20</v>
      </c>
      <c r="F20" s="2">
        <v>15</v>
      </c>
      <c r="G20" s="2">
        <v>20</v>
      </c>
      <c r="H20" s="2">
        <v>13.5</v>
      </c>
      <c r="I20" s="2"/>
      <c r="J20" s="2"/>
      <c r="K20" s="2"/>
      <c r="L20" s="2">
        <v>5</v>
      </c>
      <c r="M20" s="2"/>
      <c r="N20" s="2"/>
      <c r="O20" s="2"/>
      <c r="P20" s="2" t="s">
        <v>2</v>
      </c>
      <c r="Q20" s="2">
        <f t="shared" si="0"/>
        <v>0.495</v>
      </c>
      <c r="R20" s="2" t="s">
        <v>1</v>
      </c>
      <c r="S20" s="2">
        <v>53.5</v>
      </c>
      <c r="T20" s="2"/>
      <c r="U20" s="2"/>
      <c r="V20" s="2"/>
      <c r="W20" s="2">
        <f t="shared" si="2"/>
        <v>0.39338235294117646</v>
      </c>
      <c r="X20" s="2"/>
      <c r="Y20" s="2">
        <f t="shared" si="3"/>
        <v>0.88838235294117651</v>
      </c>
      <c r="Z20" s="5"/>
      <c r="AF20" t="s">
        <v>1</v>
      </c>
      <c r="AG20" t="s">
        <v>4</v>
      </c>
      <c r="AH20" t="str">
        <f t="shared" si="1"/>
        <v xml:space="preserve"> </v>
      </c>
    </row>
    <row r="21" spans="1:34" x14ac:dyDescent="0.25">
      <c r="A21" s="2" t="str">
        <f>"9909"</f>
        <v>9909</v>
      </c>
      <c r="B21" s="2">
        <v>10</v>
      </c>
      <c r="C21" s="2">
        <v>10</v>
      </c>
      <c r="D21" s="2">
        <v>19</v>
      </c>
      <c r="E21" s="2">
        <v>17</v>
      </c>
      <c r="F21" s="2">
        <v>11</v>
      </c>
      <c r="G21" s="2">
        <v>19</v>
      </c>
      <c r="H21" s="2"/>
      <c r="I21" s="2"/>
      <c r="J21" s="2"/>
      <c r="K21" s="2"/>
      <c r="L21" s="2">
        <v>5</v>
      </c>
      <c r="M21" s="2"/>
      <c r="N21" s="2"/>
      <c r="O21" s="2"/>
      <c r="P21" s="2" t="s">
        <v>2</v>
      </c>
      <c r="Q21" s="2">
        <f t="shared" si="0"/>
        <v>0.45500000000000002</v>
      </c>
      <c r="R21" s="2" t="s">
        <v>1</v>
      </c>
      <c r="S21" s="2">
        <v>64</v>
      </c>
      <c r="T21" s="2"/>
      <c r="U21" s="2"/>
      <c r="V21" s="2"/>
      <c r="W21" s="2">
        <f t="shared" si="2"/>
        <v>0.47058823529411764</v>
      </c>
      <c r="X21" s="2"/>
      <c r="Y21" s="2">
        <f t="shared" si="3"/>
        <v>0.9255882352941176</v>
      </c>
      <c r="Z21" s="5"/>
      <c r="AF21" t="s">
        <v>1</v>
      </c>
      <c r="AG21" t="s">
        <v>4</v>
      </c>
      <c r="AH21" t="str">
        <f t="shared" si="1"/>
        <v xml:space="preserve"> </v>
      </c>
    </row>
    <row r="22" spans="1:34" x14ac:dyDescent="0.25">
      <c r="A22" s="2" t="str">
        <f>"5229"</f>
        <v>5229</v>
      </c>
      <c r="B22" s="2">
        <v>10</v>
      </c>
      <c r="C22" s="2">
        <v>10</v>
      </c>
      <c r="D22" s="2">
        <v>10</v>
      </c>
      <c r="E22" s="2">
        <v>0</v>
      </c>
      <c r="F22" s="2">
        <v>15</v>
      </c>
      <c r="G22" s="2">
        <v>19.5</v>
      </c>
      <c r="H22" s="2">
        <v>13.75</v>
      </c>
      <c r="I22" s="2"/>
      <c r="J22" s="2"/>
      <c r="K22" s="2"/>
      <c r="L22" s="2">
        <v>0</v>
      </c>
      <c r="M22" s="2"/>
      <c r="N22" s="2"/>
      <c r="O22" s="2"/>
      <c r="P22" s="2" t="s">
        <v>2</v>
      </c>
      <c r="Q22" s="2">
        <f t="shared" si="0"/>
        <v>0.32250000000000001</v>
      </c>
      <c r="R22" s="2" t="s">
        <v>1</v>
      </c>
      <c r="S22" s="2">
        <v>53</v>
      </c>
      <c r="T22" s="2"/>
      <c r="U22" s="2"/>
      <c r="V22" s="2"/>
      <c r="W22" s="2">
        <f t="shared" si="2"/>
        <v>0.38970588235294118</v>
      </c>
      <c r="X22" s="2"/>
      <c r="Y22" s="2">
        <f t="shared" si="3"/>
        <v>0.71220588235294113</v>
      </c>
      <c r="Z22" s="5"/>
      <c r="AF22" t="s">
        <v>1</v>
      </c>
      <c r="AG22" t="s">
        <v>4</v>
      </c>
      <c r="AH22" t="str">
        <f t="shared" si="1"/>
        <v xml:space="preserve"> </v>
      </c>
    </row>
    <row r="23" spans="1:34" x14ac:dyDescent="0.25">
      <c r="A23" s="2" t="str">
        <f>"5388"</f>
        <v>5388</v>
      </c>
      <c r="B23" s="2">
        <v>10</v>
      </c>
      <c r="C23" s="2">
        <v>0</v>
      </c>
      <c r="D23" s="2">
        <v>19</v>
      </c>
      <c r="E23" s="2">
        <v>18</v>
      </c>
      <c r="F23" s="2">
        <v>13.5</v>
      </c>
      <c r="G23" s="2">
        <v>20</v>
      </c>
      <c r="H23" s="2">
        <v>11.75</v>
      </c>
      <c r="I23" s="2"/>
      <c r="J23" s="2"/>
      <c r="K23" s="2"/>
      <c r="L23" s="2">
        <v>5</v>
      </c>
      <c r="M23" s="2"/>
      <c r="N23" s="2"/>
      <c r="O23" s="2"/>
      <c r="P23" s="2" t="s">
        <v>2</v>
      </c>
      <c r="Q23" s="2">
        <f t="shared" si="0"/>
        <v>0.42749999999999999</v>
      </c>
      <c r="R23" s="2" t="s">
        <v>1</v>
      </c>
      <c r="S23" s="2">
        <v>48</v>
      </c>
      <c r="T23" s="2"/>
      <c r="U23" s="2"/>
      <c r="V23" s="2"/>
      <c r="W23" s="2">
        <f t="shared" si="2"/>
        <v>0.35294117647058826</v>
      </c>
      <c r="X23" s="2"/>
      <c r="Y23" s="2">
        <f t="shared" si="3"/>
        <v>0.7804411764705883</v>
      </c>
      <c r="Z23" s="5"/>
      <c r="AF23" t="s">
        <v>1</v>
      </c>
      <c r="AG23" t="s">
        <v>4</v>
      </c>
      <c r="AH23" t="str">
        <f t="shared" si="1"/>
        <v xml:space="preserve"> </v>
      </c>
    </row>
    <row r="24" spans="1:34" x14ac:dyDescent="0.25">
      <c r="A24" s="2" t="str">
        <f>"7928"</f>
        <v>7928</v>
      </c>
      <c r="B24" s="2">
        <v>10</v>
      </c>
      <c r="C24" s="2">
        <v>10</v>
      </c>
      <c r="D24" s="2">
        <v>20</v>
      </c>
      <c r="E24" s="2">
        <v>19</v>
      </c>
      <c r="F24" s="2">
        <v>13</v>
      </c>
      <c r="G24" s="2">
        <v>19.5</v>
      </c>
      <c r="H24" s="2">
        <v>13.25</v>
      </c>
      <c r="I24" s="2"/>
      <c r="J24" s="2"/>
      <c r="K24" s="2"/>
      <c r="L24" s="2">
        <v>5</v>
      </c>
      <c r="M24" s="2"/>
      <c r="N24" s="2"/>
      <c r="O24" s="2"/>
      <c r="P24" s="2" t="s">
        <v>2</v>
      </c>
      <c r="Q24" s="2">
        <f t="shared" si="0"/>
        <v>0.48249999999999998</v>
      </c>
      <c r="R24" s="2" t="s">
        <v>1</v>
      </c>
      <c r="S24" s="2">
        <v>60</v>
      </c>
      <c r="T24" s="2"/>
      <c r="U24" s="2"/>
      <c r="V24" s="2"/>
      <c r="W24" s="2">
        <f t="shared" si="2"/>
        <v>0.44117647058823528</v>
      </c>
      <c r="X24" s="2"/>
      <c r="Y24" s="2">
        <f t="shared" si="3"/>
        <v>0.92367647058823521</v>
      </c>
      <c r="Z24" s="5"/>
      <c r="AF24" t="s">
        <v>1</v>
      </c>
      <c r="AG24" t="s">
        <v>4</v>
      </c>
      <c r="AH24" t="str">
        <f t="shared" si="1"/>
        <v xml:space="preserve"> </v>
      </c>
    </row>
    <row r="25" spans="1:34" x14ac:dyDescent="0.25">
      <c r="A25" s="2" t="str">
        <f>"4197"</f>
        <v>4197</v>
      </c>
      <c r="B25" s="2">
        <v>10</v>
      </c>
      <c r="C25" s="2">
        <v>10</v>
      </c>
      <c r="D25" s="2">
        <v>20</v>
      </c>
      <c r="E25" s="2">
        <v>20</v>
      </c>
      <c r="F25" s="2">
        <v>15</v>
      </c>
      <c r="G25" s="2">
        <v>18.5</v>
      </c>
      <c r="H25" s="2">
        <v>14</v>
      </c>
      <c r="I25" s="2"/>
      <c r="J25" s="2"/>
      <c r="K25" s="2"/>
      <c r="L25" s="2">
        <v>5</v>
      </c>
      <c r="M25" s="2"/>
      <c r="N25" s="2"/>
      <c r="O25" s="2"/>
      <c r="P25" s="2" t="s">
        <v>2</v>
      </c>
      <c r="Q25" s="2">
        <f t="shared" si="0"/>
        <v>0.49249999999999999</v>
      </c>
      <c r="R25" s="2" t="s">
        <v>1</v>
      </c>
      <c r="S25" s="2">
        <v>66.5</v>
      </c>
      <c r="T25" s="2"/>
      <c r="U25" s="2"/>
      <c r="V25" s="2"/>
      <c r="W25" s="2">
        <f t="shared" si="2"/>
        <v>0.4889705882352941</v>
      </c>
      <c r="X25" s="2"/>
      <c r="Y25" s="2">
        <f t="shared" si="3"/>
        <v>0.98147058823529409</v>
      </c>
      <c r="Z25" s="5"/>
      <c r="AF25" t="s">
        <v>1</v>
      </c>
      <c r="AG25" t="s">
        <v>4</v>
      </c>
      <c r="AH25" t="str">
        <f t="shared" si="1"/>
        <v xml:space="preserve"> </v>
      </c>
    </row>
    <row r="26" spans="1:34" x14ac:dyDescent="0.25">
      <c r="A26" s="2" t="str">
        <f>"8784"</f>
        <v>8784</v>
      </c>
      <c r="B26" s="2">
        <v>10</v>
      </c>
      <c r="C26" s="2">
        <v>10</v>
      </c>
      <c r="D26" s="2">
        <v>20</v>
      </c>
      <c r="E26" s="2">
        <v>19</v>
      </c>
      <c r="F26" s="2">
        <v>14.5</v>
      </c>
      <c r="G26" s="2">
        <v>15.5</v>
      </c>
      <c r="H26" s="2">
        <v>14</v>
      </c>
      <c r="I26" s="2"/>
      <c r="J26" s="2"/>
      <c r="K26" s="2"/>
      <c r="L26" s="2">
        <v>5</v>
      </c>
      <c r="M26" s="2"/>
      <c r="N26" s="2"/>
      <c r="O26" s="2"/>
      <c r="P26" s="2" t="s">
        <v>2</v>
      </c>
      <c r="Q26" s="2">
        <f t="shared" si="0"/>
        <v>0.47</v>
      </c>
      <c r="R26" s="2" t="s">
        <v>1</v>
      </c>
      <c r="S26" s="2">
        <v>58</v>
      </c>
      <c r="T26" s="2"/>
      <c r="U26" s="2"/>
      <c r="V26" s="2"/>
      <c r="W26" s="2">
        <f t="shared" si="2"/>
        <v>0.4264705882352941</v>
      </c>
      <c r="X26" s="2"/>
      <c r="Y26" s="2">
        <f t="shared" si="3"/>
        <v>0.89647058823529413</v>
      </c>
      <c r="Z26" s="5"/>
      <c r="AF26" t="s">
        <v>1</v>
      </c>
      <c r="AG26" t="s">
        <v>4</v>
      </c>
      <c r="AH26" t="str">
        <f t="shared" si="1"/>
        <v xml:space="preserve"> </v>
      </c>
    </row>
    <row r="27" spans="1:34" x14ac:dyDescent="0.25">
      <c r="A27" s="2" t="str">
        <f>"6661"</f>
        <v>6661</v>
      </c>
      <c r="B27" s="2">
        <v>10</v>
      </c>
      <c r="C27" s="2">
        <v>10</v>
      </c>
      <c r="D27" s="2">
        <v>19</v>
      </c>
      <c r="E27" s="2">
        <v>19.5</v>
      </c>
      <c r="F27" s="2">
        <v>13.5</v>
      </c>
      <c r="G27" s="2">
        <v>19</v>
      </c>
      <c r="H27" s="2"/>
      <c r="I27" s="2"/>
      <c r="J27" s="2"/>
      <c r="K27" s="2"/>
      <c r="L27" s="2">
        <v>5</v>
      </c>
      <c r="M27" s="2"/>
      <c r="N27" s="2"/>
      <c r="O27" s="2"/>
      <c r="P27" s="2" t="s">
        <v>2</v>
      </c>
      <c r="Q27" s="2">
        <f t="shared" si="0"/>
        <v>0.48</v>
      </c>
      <c r="R27" s="2" t="s">
        <v>1</v>
      </c>
      <c r="S27" s="2">
        <v>47.5</v>
      </c>
      <c r="T27" s="2"/>
      <c r="U27" s="2"/>
      <c r="V27" s="2"/>
      <c r="W27" s="2">
        <f t="shared" si="2"/>
        <v>0.34926470588235292</v>
      </c>
      <c r="X27" s="2"/>
      <c r="Y27" s="2">
        <f t="shared" si="3"/>
        <v>0.8292647058823529</v>
      </c>
      <c r="Z27" s="5"/>
      <c r="AF27" t="s">
        <v>1</v>
      </c>
      <c r="AG27" t="s">
        <v>4</v>
      </c>
      <c r="AH27" t="str">
        <f t="shared" si="1"/>
        <v xml:space="preserve"> </v>
      </c>
    </row>
    <row r="28" spans="1:34" x14ac:dyDescent="0.25">
      <c r="A28" s="2" t="str">
        <f>"2541"</f>
        <v>2541</v>
      </c>
      <c r="B28" s="2">
        <v>10</v>
      </c>
      <c r="C28" s="2">
        <v>10</v>
      </c>
      <c r="D28" s="2">
        <v>19</v>
      </c>
      <c r="E28" s="2">
        <v>19</v>
      </c>
      <c r="F28" s="2">
        <v>13.5</v>
      </c>
      <c r="G28" s="2">
        <v>20</v>
      </c>
      <c r="H28" s="2">
        <v>13.75</v>
      </c>
      <c r="I28" s="2"/>
      <c r="J28" s="2"/>
      <c r="K28" s="2"/>
      <c r="L28" s="2">
        <v>5</v>
      </c>
      <c r="M28" s="2"/>
      <c r="N28" s="2"/>
      <c r="O28" s="2"/>
      <c r="P28" s="2" t="s">
        <v>2</v>
      </c>
      <c r="Q28" s="2">
        <f t="shared" si="0"/>
        <v>0.48249999999999998</v>
      </c>
      <c r="R28" s="2" t="s">
        <v>1</v>
      </c>
      <c r="S28" s="2">
        <v>60</v>
      </c>
      <c r="T28" s="2"/>
      <c r="U28" s="2"/>
      <c r="V28" s="2"/>
      <c r="W28" s="2">
        <f t="shared" si="2"/>
        <v>0.44117647058823528</v>
      </c>
      <c r="X28" s="2"/>
      <c r="Y28" s="2">
        <f t="shared" si="3"/>
        <v>0.92367647058823521</v>
      </c>
      <c r="Z28" s="5"/>
      <c r="AF28" t="s">
        <v>1</v>
      </c>
      <c r="AG28" t="s">
        <v>4</v>
      </c>
      <c r="AH28" t="str">
        <f t="shared" si="1"/>
        <v xml:space="preserve"> </v>
      </c>
    </row>
    <row r="29" spans="1:34" x14ac:dyDescent="0.25">
      <c r="A29" s="2" t="str">
        <f>"0745"</f>
        <v>0745</v>
      </c>
      <c r="B29" s="2">
        <v>10</v>
      </c>
      <c r="C29" s="2">
        <v>10</v>
      </c>
      <c r="D29" s="2">
        <v>20</v>
      </c>
      <c r="E29" s="2">
        <v>18.5</v>
      </c>
      <c r="F29" s="2">
        <v>13</v>
      </c>
      <c r="G29" s="2">
        <v>19.5</v>
      </c>
      <c r="H29" s="2">
        <v>13.25</v>
      </c>
      <c r="I29" s="2"/>
      <c r="J29" s="2"/>
      <c r="K29" s="2"/>
      <c r="L29" s="2">
        <v>5</v>
      </c>
      <c r="M29" s="2"/>
      <c r="N29" s="2"/>
      <c r="O29" s="2"/>
      <c r="P29" s="2" t="s">
        <v>2</v>
      </c>
      <c r="Q29" s="2">
        <f t="shared" si="0"/>
        <v>0.48</v>
      </c>
      <c r="R29" s="2" t="s">
        <v>1</v>
      </c>
      <c r="S29" s="2">
        <v>64</v>
      </c>
      <c r="T29" s="2"/>
      <c r="U29" s="2"/>
      <c r="V29" s="2"/>
      <c r="W29" s="2">
        <f t="shared" si="2"/>
        <v>0.47058823529411764</v>
      </c>
      <c r="X29" s="2"/>
      <c r="Y29" s="2">
        <f t="shared" si="3"/>
        <v>0.95058823529411762</v>
      </c>
      <c r="Z29" s="5"/>
      <c r="AF29" t="s">
        <v>1</v>
      </c>
      <c r="AG29" t="s">
        <v>4</v>
      </c>
      <c r="AH29" t="str">
        <f t="shared" si="1"/>
        <v xml:space="preserve"> </v>
      </c>
    </row>
    <row r="30" spans="1:34" x14ac:dyDescent="0.25">
      <c r="A30" s="2" t="str">
        <f>"4501"</f>
        <v>4501</v>
      </c>
      <c r="B30" s="2">
        <v>10</v>
      </c>
      <c r="C30" s="2">
        <v>10</v>
      </c>
      <c r="D30" s="2">
        <v>19</v>
      </c>
      <c r="E30" s="2">
        <v>19.5</v>
      </c>
      <c r="F30" s="2">
        <v>14</v>
      </c>
      <c r="G30" s="2">
        <v>19.5</v>
      </c>
      <c r="H30" s="2">
        <v>14</v>
      </c>
      <c r="I30" s="2"/>
      <c r="J30" s="2"/>
      <c r="K30" s="2"/>
      <c r="L30" s="2">
        <v>5</v>
      </c>
      <c r="M30" s="2"/>
      <c r="N30" s="2"/>
      <c r="O30" s="2"/>
      <c r="P30" s="2" t="s">
        <v>2</v>
      </c>
      <c r="Q30" s="2">
        <f t="shared" si="0"/>
        <v>0.48499999999999999</v>
      </c>
      <c r="R30" s="2" t="s">
        <v>1</v>
      </c>
      <c r="S30" s="2">
        <v>56.5</v>
      </c>
      <c r="T30" s="2"/>
      <c r="U30" s="2"/>
      <c r="V30" s="2"/>
      <c r="W30" s="2">
        <f t="shared" si="2"/>
        <v>0.41544117647058826</v>
      </c>
      <c r="X30" s="2"/>
      <c r="Y30" s="2">
        <f t="shared" si="3"/>
        <v>0.90044117647058819</v>
      </c>
      <c r="Z30" s="5"/>
      <c r="AF30" t="s">
        <v>1</v>
      </c>
      <c r="AG30" t="s">
        <v>4</v>
      </c>
      <c r="AH30" t="str">
        <f t="shared" si="1"/>
        <v xml:space="preserve"> </v>
      </c>
    </row>
    <row r="31" spans="1:34" x14ac:dyDescent="0.25">
      <c r="A31" s="2" t="str">
        <f>"2411"</f>
        <v>2411</v>
      </c>
      <c r="B31" s="2">
        <v>10</v>
      </c>
      <c r="C31" s="2">
        <v>10</v>
      </c>
      <c r="D31" s="2">
        <v>20</v>
      </c>
      <c r="E31" s="2">
        <v>17</v>
      </c>
      <c r="F31" s="2">
        <v>13.5</v>
      </c>
      <c r="G31" s="2">
        <v>20</v>
      </c>
      <c r="H31" s="2"/>
      <c r="I31" s="2"/>
      <c r="J31" s="2"/>
      <c r="K31" s="2"/>
      <c r="L31" s="2"/>
      <c r="M31" s="2"/>
      <c r="N31" s="2"/>
      <c r="O31" s="2"/>
      <c r="P31" s="2" t="s">
        <v>2</v>
      </c>
      <c r="Q31" s="2">
        <f t="shared" si="0"/>
        <v>0.45250000000000001</v>
      </c>
      <c r="R31" s="2" t="s">
        <v>1</v>
      </c>
      <c r="S31" s="2">
        <v>61</v>
      </c>
      <c r="T31" s="2"/>
      <c r="U31" s="2"/>
      <c r="V31" s="2"/>
      <c r="W31" s="2">
        <f t="shared" si="2"/>
        <v>0.4485294117647059</v>
      </c>
      <c r="X31" s="2"/>
      <c r="Y31" s="2">
        <f t="shared" si="3"/>
        <v>0.90102941176470597</v>
      </c>
      <c r="Z31" s="5"/>
      <c r="AF31" t="s">
        <v>1</v>
      </c>
      <c r="AG31" t="s">
        <v>4</v>
      </c>
      <c r="AH31" t="str">
        <f t="shared" si="1"/>
        <v xml:space="preserve"> </v>
      </c>
    </row>
    <row r="32" spans="1:34" x14ac:dyDescent="0.25">
      <c r="A32" s="2" t="str">
        <f>"5755"</f>
        <v>5755</v>
      </c>
      <c r="B32" s="2">
        <v>10</v>
      </c>
      <c r="C32" s="2">
        <v>10</v>
      </c>
      <c r="D32" s="2">
        <v>20</v>
      </c>
      <c r="E32" s="2">
        <v>17.5</v>
      </c>
      <c r="F32" s="2">
        <v>14.5</v>
      </c>
      <c r="G32" s="2">
        <v>19</v>
      </c>
      <c r="H32" s="2"/>
      <c r="I32" s="2"/>
      <c r="J32" s="2"/>
      <c r="K32" s="2"/>
      <c r="L32" s="2">
        <v>5</v>
      </c>
      <c r="M32" s="2"/>
      <c r="N32" s="2"/>
      <c r="O32" s="2"/>
      <c r="P32" s="2" t="s">
        <v>2</v>
      </c>
      <c r="Q32" s="2">
        <f t="shared" si="0"/>
        <v>0.48</v>
      </c>
      <c r="R32" s="2" t="s">
        <v>1</v>
      </c>
      <c r="S32" s="2">
        <v>62.5</v>
      </c>
      <c r="T32" s="2"/>
      <c r="U32" s="2"/>
      <c r="V32" s="2"/>
      <c r="W32" s="2">
        <f t="shared" si="2"/>
        <v>0.45955882352941174</v>
      </c>
      <c r="X32" s="2"/>
      <c r="Y32" s="2">
        <f t="shared" si="3"/>
        <v>0.93955882352941167</v>
      </c>
      <c r="Z32" s="5"/>
      <c r="AF32" t="s">
        <v>1</v>
      </c>
      <c r="AG32" t="s">
        <v>4</v>
      </c>
      <c r="AH32" t="str">
        <f t="shared" si="1"/>
        <v xml:space="preserve"> </v>
      </c>
    </row>
    <row r="33" spans="1:34" x14ac:dyDescent="0.25">
      <c r="A33" s="2" t="str">
        <f>"4413"</f>
        <v>4413</v>
      </c>
      <c r="B33" s="2">
        <v>10</v>
      </c>
      <c r="C33" s="2">
        <v>10</v>
      </c>
      <c r="D33" s="2">
        <v>17</v>
      </c>
      <c r="E33" s="2">
        <v>18.5</v>
      </c>
      <c r="F33" s="2">
        <v>14</v>
      </c>
      <c r="G33" s="2">
        <v>16.5</v>
      </c>
      <c r="H33" s="2">
        <v>14</v>
      </c>
      <c r="I33" s="2"/>
      <c r="J33" s="2"/>
      <c r="K33" s="2"/>
      <c r="L33" s="2">
        <v>5</v>
      </c>
      <c r="M33" s="2"/>
      <c r="N33" s="2"/>
      <c r="O33" s="2"/>
      <c r="P33" s="2" t="s">
        <v>2</v>
      </c>
      <c r="Q33" s="2">
        <f t="shared" si="0"/>
        <v>0.45500000000000002</v>
      </c>
      <c r="R33" s="2" t="s">
        <v>1</v>
      </c>
      <c r="S33" s="2">
        <v>52.5</v>
      </c>
      <c r="T33" s="2"/>
      <c r="U33" s="2"/>
      <c r="V33" s="2"/>
      <c r="W33" s="2">
        <f t="shared" si="2"/>
        <v>0.3860294117647059</v>
      </c>
      <c r="X33" s="2"/>
      <c r="Y33" s="2">
        <f t="shared" si="3"/>
        <v>0.84102941176470591</v>
      </c>
      <c r="Z33" s="5"/>
      <c r="AF33" t="s">
        <v>1</v>
      </c>
      <c r="AG33" t="s">
        <v>4</v>
      </c>
      <c r="AH33" t="str">
        <f t="shared" si="1"/>
        <v xml:space="preserve"> </v>
      </c>
    </row>
    <row r="34" spans="1:34" x14ac:dyDescent="0.25">
      <c r="A34" s="2" t="str">
        <f>"2748"</f>
        <v>2748</v>
      </c>
      <c r="B34" s="2">
        <v>10</v>
      </c>
      <c r="C34" s="2">
        <v>10</v>
      </c>
      <c r="D34" s="2">
        <v>20</v>
      </c>
      <c r="E34" s="2">
        <v>18.5</v>
      </c>
      <c r="F34" s="2">
        <v>13</v>
      </c>
      <c r="G34" s="2">
        <v>20</v>
      </c>
      <c r="H34" s="2">
        <v>13.75</v>
      </c>
      <c r="I34" s="2"/>
      <c r="J34" s="2"/>
      <c r="K34" s="2"/>
      <c r="L34" s="2">
        <v>5</v>
      </c>
      <c r="M34" s="2"/>
      <c r="N34" s="2"/>
      <c r="O34" s="2"/>
      <c r="P34" s="2" t="s">
        <v>2</v>
      </c>
      <c r="Q34" s="2">
        <f t="shared" ref="Q34:Q51" si="4">(B34+C34+D34+E34++F34+G34+L34)/100*0.5</f>
        <v>0.48249999999999998</v>
      </c>
      <c r="R34" s="2" t="s">
        <v>1</v>
      </c>
      <c r="S34" s="2">
        <v>65</v>
      </c>
      <c r="T34" s="2"/>
      <c r="U34" s="2"/>
      <c r="V34" s="2"/>
      <c r="W34" s="2">
        <f t="shared" si="2"/>
        <v>0.47794117647058826</v>
      </c>
      <c r="X34" s="2"/>
      <c r="Y34" s="2">
        <f t="shared" si="3"/>
        <v>0.96044117647058824</v>
      </c>
      <c r="Z34" s="5"/>
      <c r="AF34" t="s">
        <v>1</v>
      </c>
      <c r="AG34" t="s">
        <v>4</v>
      </c>
      <c r="AH34" t="str">
        <f t="shared" si="1"/>
        <v xml:space="preserve"> </v>
      </c>
    </row>
    <row r="35" spans="1:34" x14ac:dyDescent="0.25">
      <c r="A35" s="2" t="str">
        <f>"9548"</f>
        <v>9548</v>
      </c>
      <c r="B35" s="2">
        <v>10</v>
      </c>
      <c r="C35" s="2">
        <v>10</v>
      </c>
      <c r="D35" s="2">
        <v>19</v>
      </c>
      <c r="E35" s="2">
        <v>19</v>
      </c>
      <c r="F35" s="2">
        <v>15</v>
      </c>
      <c r="G35" s="2">
        <v>20</v>
      </c>
      <c r="H35" s="2">
        <v>13.75</v>
      </c>
      <c r="I35" s="2"/>
      <c r="J35" s="2"/>
      <c r="K35" s="2"/>
      <c r="L35" s="2">
        <v>5</v>
      </c>
      <c r="M35" s="2"/>
      <c r="N35" s="2"/>
      <c r="O35" s="2"/>
      <c r="P35" s="2" t="s">
        <v>2</v>
      </c>
      <c r="Q35" s="2">
        <f t="shared" si="4"/>
        <v>0.49</v>
      </c>
      <c r="R35" s="2" t="s">
        <v>1</v>
      </c>
      <c r="S35" s="2">
        <v>55.5</v>
      </c>
      <c r="T35" s="2"/>
      <c r="U35" s="2"/>
      <c r="V35" s="2"/>
      <c r="W35" s="2">
        <f t="shared" si="2"/>
        <v>0.40808823529411764</v>
      </c>
      <c r="X35" s="2"/>
      <c r="Y35" s="2">
        <f t="shared" si="3"/>
        <v>0.89808823529411763</v>
      </c>
      <c r="Z35" s="5"/>
      <c r="AF35" t="s">
        <v>1</v>
      </c>
      <c r="AG35" t="s">
        <v>4</v>
      </c>
      <c r="AH35" t="str">
        <f t="shared" si="1"/>
        <v xml:space="preserve"> </v>
      </c>
    </row>
    <row r="36" spans="1:34" x14ac:dyDescent="0.25">
      <c r="A36" s="2" t="str">
        <f>"8237"</f>
        <v>8237</v>
      </c>
      <c r="B36" s="2">
        <v>10</v>
      </c>
      <c r="C36" s="2">
        <v>0</v>
      </c>
      <c r="D36" s="7">
        <v>18</v>
      </c>
      <c r="E36" s="2">
        <v>19</v>
      </c>
      <c r="F36" s="2">
        <v>15</v>
      </c>
      <c r="G36" s="2">
        <v>20</v>
      </c>
      <c r="H36" s="2">
        <v>13.25</v>
      </c>
      <c r="I36" s="2"/>
      <c r="J36" s="2"/>
      <c r="K36" s="2"/>
      <c r="L36" s="2">
        <v>5</v>
      </c>
      <c r="M36" s="2"/>
      <c r="N36" s="2"/>
      <c r="O36" s="2" t="s">
        <v>18</v>
      </c>
      <c r="P36" s="2" t="s">
        <v>2</v>
      </c>
      <c r="Q36" s="2">
        <f t="shared" si="4"/>
        <v>0.435</v>
      </c>
      <c r="R36" s="2" t="s">
        <v>1</v>
      </c>
      <c r="S36" s="2">
        <v>45.5</v>
      </c>
      <c r="T36" s="2"/>
      <c r="U36" s="2"/>
      <c r="V36" s="2"/>
      <c r="W36" s="2">
        <f t="shared" si="2"/>
        <v>0.33455882352941174</v>
      </c>
      <c r="X36" s="2"/>
      <c r="Y36" s="2">
        <f t="shared" si="3"/>
        <v>0.76955882352941174</v>
      </c>
      <c r="Z36" s="5"/>
      <c r="AF36" t="s">
        <v>1</v>
      </c>
      <c r="AG36" t="s">
        <v>4</v>
      </c>
      <c r="AH36" t="str">
        <f t="shared" si="1"/>
        <v xml:space="preserve"> </v>
      </c>
    </row>
    <row r="37" spans="1:34" x14ac:dyDescent="0.25">
      <c r="A37" s="2" t="str">
        <f>"4960"</f>
        <v>4960</v>
      </c>
      <c r="B37" s="2">
        <v>10</v>
      </c>
      <c r="C37" s="2">
        <v>7</v>
      </c>
      <c r="D37" s="2">
        <v>19</v>
      </c>
      <c r="E37" s="2">
        <v>20</v>
      </c>
      <c r="F37" s="2">
        <v>13</v>
      </c>
      <c r="G37" s="2">
        <v>19.5</v>
      </c>
      <c r="H37" s="2">
        <v>13.75</v>
      </c>
      <c r="I37" s="2"/>
      <c r="J37" s="2"/>
      <c r="K37" s="2"/>
      <c r="L37" s="2">
        <v>5</v>
      </c>
      <c r="M37" s="2"/>
      <c r="N37" s="2"/>
      <c r="O37" s="2"/>
      <c r="P37" s="2" t="s">
        <v>2</v>
      </c>
      <c r="Q37" s="2">
        <f t="shared" si="4"/>
        <v>0.46750000000000003</v>
      </c>
      <c r="R37" s="2" t="s">
        <v>1</v>
      </c>
      <c r="S37" s="2">
        <v>54.5</v>
      </c>
      <c r="T37" s="2"/>
      <c r="U37" s="2"/>
      <c r="V37" s="2"/>
      <c r="W37" s="2">
        <f t="shared" si="2"/>
        <v>0.40073529411764708</v>
      </c>
      <c r="X37" s="2"/>
      <c r="Y37" s="2">
        <f t="shared" si="3"/>
        <v>0.86823529411764711</v>
      </c>
      <c r="Z37" s="5"/>
      <c r="AF37" t="s">
        <v>1</v>
      </c>
      <c r="AG37" t="s">
        <v>4</v>
      </c>
      <c r="AH37" t="str">
        <f t="shared" si="1"/>
        <v xml:space="preserve"> </v>
      </c>
    </row>
    <row r="38" spans="1:34" x14ac:dyDescent="0.25">
      <c r="A38" s="2" t="str">
        <f>"3309"</f>
        <v>3309</v>
      </c>
      <c r="B38" s="2">
        <v>0</v>
      </c>
      <c r="C38" s="2">
        <v>0</v>
      </c>
      <c r="D38" s="8">
        <v>0</v>
      </c>
      <c r="E38" s="2">
        <v>0</v>
      </c>
      <c r="F38" s="2">
        <v>0</v>
      </c>
      <c r="G38" s="2">
        <v>0</v>
      </c>
      <c r="H38" s="2">
        <v>0</v>
      </c>
      <c r="I38" s="2"/>
      <c r="J38" s="2"/>
      <c r="K38" s="2"/>
      <c r="L38" s="2">
        <v>0</v>
      </c>
      <c r="M38" s="2"/>
      <c r="N38" s="2"/>
      <c r="O38" s="2"/>
      <c r="P38" s="2" t="s">
        <v>2</v>
      </c>
      <c r="Q38" s="2">
        <f t="shared" si="4"/>
        <v>0</v>
      </c>
      <c r="R38" s="2" t="s">
        <v>1</v>
      </c>
      <c r="S38" s="2">
        <v>0</v>
      </c>
      <c r="T38" s="2"/>
      <c r="U38" s="2"/>
      <c r="V38" s="2"/>
      <c r="W38" s="2">
        <f t="shared" si="2"/>
        <v>0</v>
      </c>
      <c r="X38" s="2"/>
      <c r="Y38" s="2">
        <f t="shared" si="3"/>
        <v>0</v>
      </c>
      <c r="Z38" s="5"/>
      <c r="AF38" t="s">
        <v>1</v>
      </c>
      <c r="AG38" t="s">
        <v>4</v>
      </c>
      <c r="AH38" t="str">
        <f t="shared" si="1"/>
        <v xml:space="preserve"> </v>
      </c>
    </row>
    <row r="39" spans="1:34" x14ac:dyDescent="0.25">
      <c r="A39" s="2" t="str">
        <f>"6301"</f>
        <v>6301</v>
      </c>
      <c r="B39" s="2">
        <v>10</v>
      </c>
      <c r="C39" s="2">
        <v>10</v>
      </c>
      <c r="D39" s="2">
        <v>19</v>
      </c>
      <c r="E39" s="2">
        <v>20</v>
      </c>
      <c r="F39" s="2">
        <v>14.5</v>
      </c>
      <c r="G39" s="2">
        <v>17</v>
      </c>
      <c r="H39" s="2">
        <v>13.75</v>
      </c>
      <c r="I39" s="2"/>
      <c r="J39" s="2"/>
      <c r="K39" s="2"/>
      <c r="L39" s="2">
        <v>5</v>
      </c>
      <c r="M39" s="2"/>
      <c r="N39" s="2"/>
      <c r="O39" s="2"/>
      <c r="P39" s="2" t="s">
        <v>2</v>
      </c>
      <c r="Q39" s="2">
        <f t="shared" si="4"/>
        <v>0.47749999999999998</v>
      </c>
      <c r="R39" s="2" t="s">
        <v>1</v>
      </c>
      <c r="S39" s="2">
        <v>63</v>
      </c>
      <c r="T39" s="2"/>
      <c r="U39" s="2"/>
      <c r="V39" s="2"/>
      <c r="W39" s="2">
        <f t="shared" si="2"/>
        <v>0.46323529411764708</v>
      </c>
      <c r="X39" s="2"/>
      <c r="Y39" s="2">
        <f t="shared" si="3"/>
        <v>0.940735294117647</v>
      </c>
      <c r="Z39" s="5"/>
      <c r="AF39" t="s">
        <v>1</v>
      </c>
      <c r="AG39" t="s">
        <v>4</v>
      </c>
      <c r="AH39" t="str">
        <f t="shared" si="1"/>
        <v xml:space="preserve"> </v>
      </c>
    </row>
    <row r="40" spans="1:34" x14ac:dyDescent="0.25">
      <c r="A40" s="2" t="str">
        <f>"7684"</f>
        <v>7684</v>
      </c>
      <c r="B40" s="2">
        <v>10</v>
      </c>
      <c r="C40" s="2">
        <v>10</v>
      </c>
      <c r="D40" s="2">
        <v>19</v>
      </c>
      <c r="E40" s="2">
        <v>20</v>
      </c>
      <c r="F40" s="2">
        <v>14</v>
      </c>
      <c r="G40" s="2">
        <v>20</v>
      </c>
      <c r="H40" s="2">
        <v>13.75</v>
      </c>
      <c r="I40" s="2"/>
      <c r="J40" s="2"/>
      <c r="K40" s="2"/>
      <c r="L40" s="2">
        <v>5</v>
      </c>
      <c r="M40" s="2"/>
      <c r="N40" s="2"/>
      <c r="O40" s="2"/>
      <c r="P40" s="2" t="s">
        <v>2</v>
      </c>
      <c r="Q40" s="2">
        <f t="shared" si="4"/>
        <v>0.49</v>
      </c>
      <c r="R40" s="2" t="s">
        <v>1</v>
      </c>
      <c r="S40" s="2">
        <v>61.5</v>
      </c>
      <c r="T40" s="2"/>
      <c r="U40" s="2"/>
      <c r="V40" s="2"/>
      <c r="W40" s="2">
        <f t="shared" si="2"/>
        <v>0.45220588235294118</v>
      </c>
      <c r="X40" s="2"/>
      <c r="Y40" s="2">
        <f t="shared" si="3"/>
        <v>0.94220588235294112</v>
      </c>
      <c r="Z40" s="5"/>
      <c r="AF40" t="s">
        <v>1</v>
      </c>
      <c r="AG40">
        <v>6128343551</v>
      </c>
      <c r="AH40" t="str">
        <f t="shared" si="1"/>
        <v xml:space="preserve"> </v>
      </c>
    </row>
    <row r="41" spans="1:34" x14ac:dyDescent="0.25">
      <c r="A41" s="2" t="str">
        <f>"9717"</f>
        <v>9717</v>
      </c>
      <c r="B41" s="2">
        <v>10</v>
      </c>
      <c r="C41" s="2">
        <v>10</v>
      </c>
      <c r="D41" s="2">
        <v>16</v>
      </c>
      <c r="E41" s="2">
        <v>20</v>
      </c>
      <c r="F41" s="2">
        <v>13.5</v>
      </c>
      <c r="G41" s="2">
        <v>20</v>
      </c>
      <c r="H41" s="2">
        <v>13.75</v>
      </c>
      <c r="I41" s="2"/>
      <c r="J41" s="2"/>
      <c r="K41" s="2"/>
      <c r="L41" s="2">
        <v>5</v>
      </c>
      <c r="M41" s="2"/>
      <c r="N41" s="2"/>
      <c r="O41" s="2"/>
      <c r="P41" s="2" t="s">
        <v>2</v>
      </c>
      <c r="Q41" s="2">
        <f t="shared" si="4"/>
        <v>0.47249999999999998</v>
      </c>
      <c r="R41" s="2" t="s">
        <v>1</v>
      </c>
      <c r="S41" s="2">
        <v>55</v>
      </c>
      <c r="T41" s="2"/>
      <c r="U41" s="2"/>
      <c r="V41" s="2"/>
      <c r="W41" s="2">
        <f t="shared" si="2"/>
        <v>0.40441176470588236</v>
      </c>
      <c r="X41" s="2"/>
      <c r="Y41" s="2">
        <f t="shared" si="3"/>
        <v>0.87691176470588239</v>
      </c>
      <c r="Z41" s="5"/>
      <c r="AF41" t="s">
        <v>1</v>
      </c>
      <c r="AG41" t="s">
        <v>4</v>
      </c>
      <c r="AH41" t="str">
        <f t="shared" si="1"/>
        <v xml:space="preserve"> </v>
      </c>
    </row>
    <row r="42" spans="1:34" x14ac:dyDescent="0.25">
      <c r="A42" s="2" t="str">
        <f>"6635"</f>
        <v>6635</v>
      </c>
      <c r="B42" s="2">
        <v>10</v>
      </c>
      <c r="C42" s="2">
        <v>10</v>
      </c>
      <c r="D42" s="2">
        <v>19</v>
      </c>
      <c r="E42" s="2">
        <v>19</v>
      </c>
      <c r="F42" s="2">
        <v>14.5</v>
      </c>
      <c r="G42" s="2">
        <v>19.5</v>
      </c>
      <c r="H42" s="2">
        <v>13.75</v>
      </c>
      <c r="I42" s="2"/>
      <c r="J42" s="2"/>
      <c r="K42" s="2"/>
      <c r="L42" s="2">
        <v>5</v>
      </c>
      <c r="M42" s="2"/>
      <c r="N42" s="2"/>
      <c r="O42" s="2"/>
      <c r="P42" s="2" t="s">
        <v>2</v>
      </c>
      <c r="Q42" s="2">
        <f t="shared" si="4"/>
        <v>0.48499999999999999</v>
      </c>
      <c r="R42" s="2" t="s">
        <v>1</v>
      </c>
      <c r="S42" s="2">
        <v>57</v>
      </c>
      <c r="T42" s="2"/>
      <c r="U42" s="2"/>
      <c r="V42" s="2"/>
      <c r="W42" s="2">
        <f t="shared" si="2"/>
        <v>0.41911764705882354</v>
      </c>
      <c r="X42" s="2"/>
      <c r="Y42" s="2">
        <f t="shared" si="3"/>
        <v>0.90411764705882347</v>
      </c>
      <c r="Z42" s="5"/>
      <c r="AF42" t="s">
        <v>1</v>
      </c>
      <c r="AG42" t="s">
        <v>4</v>
      </c>
      <c r="AH42" t="str">
        <f t="shared" si="1"/>
        <v xml:space="preserve"> </v>
      </c>
    </row>
    <row r="43" spans="1:34" x14ac:dyDescent="0.25">
      <c r="A43" s="2" t="str">
        <f>"5364"</f>
        <v>5364</v>
      </c>
      <c r="B43" s="2">
        <v>10</v>
      </c>
      <c r="C43" s="2">
        <v>10</v>
      </c>
      <c r="D43" s="2">
        <v>18</v>
      </c>
      <c r="E43" s="2">
        <v>18</v>
      </c>
      <c r="F43" s="2">
        <v>14.5</v>
      </c>
      <c r="G43" s="2">
        <v>20</v>
      </c>
      <c r="H43" s="2">
        <v>13.75</v>
      </c>
      <c r="I43" s="2"/>
      <c r="J43" s="2"/>
      <c r="K43" s="2"/>
      <c r="L43" s="2">
        <v>5</v>
      </c>
      <c r="M43" s="2"/>
      <c r="N43" s="2"/>
      <c r="O43" s="2"/>
      <c r="P43" s="2" t="s">
        <v>2</v>
      </c>
      <c r="Q43" s="2">
        <f t="shared" si="4"/>
        <v>0.47749999999999998</v>
      </c>
      <c r="R43" s="2" t="s">
        <v>1</v>
      </c>
      <c r="S43" s="2">
        <v>59.5</v>
      </c>
      <c r="T43" s="2"/>
      <c r="U43" s="2"/>
      <c r="V43" s="2"/>
      <c r="W43" s="2">
        <f t="shared" si="2"/>
        <v>0.4375</v>
      </c>
      <c r="X43" s="2"/>
      <c r="Y43" s="2">
        <f t="shared" si="3"/>
        <v>0.91500000000000004</v>
      </c>
      <c r="Z43" s="5"/>
      <c r="AF43" t="s">
        <v>1</v>
      </c>
      <c r="AG43" t="s">
        <v>4</v>
      </c>
      <c r="AH43" t="str">
        <f t="shared" si="1"/>
        <v xml:space="preserve"> </v>
      </c>
    </row>
    <row r="44" spans="1:34" x14ac:dyDescent="0.25">
      <c r="A44" s="2" t="str">
        <f>"8883"</f>
        <v>8883</v>
      </c>
      <c r="B44" s="2">
        <v>10</v>
      </c>
      <c r="C44" s="2">
        <v>10</v>
      </c>
      <c r="D44" s="2">
        <v>20</v>
      </c>
      <c r="E44" s="2">
        <v>19</v>
      </c>
      <c r="F44" s="2">
        <v>14</v>
      </c>
      <c r="G44" s="2">
        <v>17.5</v>
      </c>
      <c r="H44" s="2">
        <v>13.5</v>
      </c>
      <c r="I44" s="2"/>
      <c r="J44" s="2"/>
      <c r="K44" s="2"/>
      <c r="L44" s="2">
        <v>5</v>
      </c>
      <c r="M44" s="2"/>
      <c r="N44" s="2"/>
      <c r="O44" s="2"/>
      <c r="P44" s="2" t="s">
        <v>2</v>
      </c>
      <c r="Q44" s="2">
        <f t="shared" si="4"/>
        <v>0.47749999999999998</v>
      </c>
      <c r="R44" s="2" t="s">
        <v>1</v>
      </c>
      <c r="S44" s="2">
        <v>48.5</v>
      </c>
      <c r="T44" s="2"/>
      <c r="U44" s="2"/>
      <c r="V44" s="2"/>
      <c r="W44" s="2">
        <f t="shared" si="2"/>
        <v>0.35661764705882354</v>
      </c>
      <c r="X44" s="2"/>
      <c r="Y44" s="2">
        <f t="shared" si="3"/>
        <v>0.83411764705882352</v>
      </c>
      <c r="Z44" s="5"/>
      <c r="AF44" t="s">
        <v>1</v>
      </c>
      <c r="AG44" t="s">
        <v>4</v>
      </c>
      <c r="AH44" t="str">
        <f t="shared" si="1"/>
        <v xml:space="preserve"> </v>
      </c>
    </row>
    <row r="45" spans="1:34" x14ac:dyDescent="0.25">
      <c r="A45" s="2" t="str">
        <f>"5654"</f>
        <v>5654</v>
      </c>
      <c r="B45" s="2">
        <v>10</v>
      </c>
      <c r="C45" s="2">
        <v>10</v>
      </c>
      <c r="D45" s="2">
        <v>19</v>
      </c>
      <c r="E45" s="2">
        <v>19</v>
      </c>
      <c r="F45" s="2">
        <v>13</v>
      </c>
      <c r="G45" s="2">
        <v>20</v>
      </c>
      <c r="H45" s="2"/>
      <c r="I45" s="2"/>
      <c r="J45" s="2"/>
      <c r="K45" s="2"/>
      <c r="L45" s="2">
        <v>5</v>
      </c>
      <c r="M45" s="2"/>
      <c r="N45" s="2"/>
      <c r="O45" s="2"/>
      <c r="P45" s="2" t="s">
        <v>2</v>
      </c>
      <c r="Q45" s="2">
        <f t="shared" si="4"/>
        <v>0.48</v>
      </c>
      <c r="R45" s="2" t="s">
        <v>1</v>
      </c>
      <c r="S45" s="2">
        <v>57.5</v>
      </c>
      <c r="T45" s="2"/>
      <c r="U45" s="2"/>
      <c r="V45" s="2"/>
      <c r="W45" s="2">
        <f t="shared" si="2"/>
        <v>0.42279411764705882</v>
      </c>
      <c r="X45" s="2"/>
      <c r="Y45" s="2">
        <f t="shared" si="3"/>
        <v>0.90279411764705886</v>
      </c>
      <c r="Z45" s="5"/>
      <c r="AF45" t="s">
        <v>1</v>
      </c>
      <c r="AG45" t="s">
        <v>4</v>
      </c>
      <c r="AH45" t="str">
        <f t="shared" si="1"/>
        <v xml:space="preserve"> </v>
      </c>
    </row>
    <row r="46" spans="1:34" x14ac:dyDescent="0.25">
      <c r="A46" s="2" t="str">
        <f>"4711"</f>
        <v>4711</v>
      </c>
      <c r="B46" s="2">
        <v>10</v>
      </c>
      <c r="C46" s="2">
        <v>0</v>
      </c>
      <c r="D46" s="2">
        <v>19</v>
      </c>
      <c r="E46" s="2">
        <v>19</v>
      </c>
      <c r="F46" s="2">
        <v>13.5</v>
      </c>
      <c r="G46" s="2">
        <v>20</v>
      </c>
      <c r="H46" s="2">
        <v>11.75</v>
      </c>
      <c r="I46" s="2"/>
      <c r="J46" s="2"/>
      <c r="K46" s="2"/>
      <c r="L46" s="2">
        <v>5</v>
      </c>
      <c r="M46" s="2"/>
      <c r="N46" s="2"/>
      <c r="O46" s="2"/>
      <c r="P46" s="2" t="s">
        <v>2</v>
      </c>
      <c r="Q46" s="2">
        <f t="shared" si="4"/>
        <v>0.4325</v>
      </c>
      <c r="R46" s="2" t="s">
        <v>1</v>
      </c>
      <c r="S46" s="2">
        <v>59</v>
      </c>
      <c r="T46" s="2"/>
      <c r="U46" s="2"/>
      <c r="V46" s="2"/>
      <c r="W46" s="2">
        <f t="shared" si="2"/>
        <v>0.43382352941176472</v>
      </c>
      <c r="X46" s="2"/>
      <c r="Y46" s="2">
        <f t="shared" si="3"/>
        <v>0.86632352941176471</v>
      </c>
      <c r="Z46" s="5"/>
      <c r="AF46" t="s">
        <v>1</v>
      </c>
      <c r="AG46" t="s">
        <v>4</v>
      </c>
      <c r="AH46" t="str">
        <f t="shared" si="1"/>
        <v xml:space="preserve"> </v>
      </c>
    </row>
    <row r="47" spans="1:34" x14ac:dyDescent="0.25">
      <c r="A47" s="2" t="str">
        <f>"6762"</f>
        <v>6762</v>
      </c>
      <c r="B47" s="2">
        <v>10</v>
      </c>
      <c r="C47" s="2">
        <v>10</v>
      </c>
      <c r="D47" s="2">
        <v>18</v>
      </c>
      <c r="E47" s="2">
        <v>19.5</v>
      </c>
      <c r="F47" s="2">
        <v>15</v>
      </c>
      <c r="G47" s="2">
        <v>20</v>
      </c>
      <c r="H47" s="2">
        <v>13.5</v>
      </c>
      <c r="I47" s="2"/>
      <c r="J47" s="2"/>
      <c r="K47" s="2"/>
      <c r="L47" s="2">
        <v>5</v>
      </c>
      <c r="M47" s="2"/>
      <c r="N47" s="2"/>
      <c r="O47" s="2"/>
      <c r="P47" s="2" t="s">
        <v>2</v>
      </c>
      <c r="Q47" s="2">
        <f t="shared" si="4"/>
        <v>0.48749999999999999</v>
      </c>
      <c r="R47" s="2" t="s">
        <v>1</v>
      </c>
      <c r="S47" s="2">
        <v>55</v>
      </c>
      <c r="T47" s="2"/>
      <c r="U47" s="2"/>
      <c r="V47" s="2"/>
      <c r="W47" s="2">
        <f t="shared" si="2"/>
        <v>0.40441176470588236</v>
      </c>
      <c r="X47" s="2"/>
      <c r="Y47" s="2">
        <f t="shared" si="3"/>
        <v>0.89191176470588229</v>
      </c>
      <c r="Z47" s="5"/>
      <c r="AF47" t="s">
        <v>1</v>
      </c>
      <c r="AG47" t="s">
        <v>4</v>
      </c>
      <c r="AH47" t="str">
        <f t="shared" si="1"/>
        <v xml:space="preserve"> </v>
      </c>
    </row>
    <row r="48" spans="1:34" x14ac:dyDescent="0.25">
      <c r="A48" s="2" t="str">
        <f>"3896"</f>
        <v>3896</v>
      </c>
      <c r="B48" s="2">
        <v>10</v>
      </c>
      <c r="C48" s="2">
        <v>10</v>
      </c>
      <c r="D48" s="2">
        <v>16</v>
      </c>
      <c r="E48" s="2">
        <v>17</v>
      </c>
      <c r="F48" s="2">
        <v>15</v>
      </c>
      <c r="G48" s="2">
        <v>19</v>
      </c>
      <c r="H48" s="2">
        <v>12.25</v>
      </c>
      <c r="I48" s="2"/>
      <c r="J48" s="2"/>
      <c r="K48" s="2"/>
      <c r="L48" s="2">
        <v>5</v>
      </c>
      <c r="M48" s="2"/>
      <c r="N48" s="2"/>
      <c r="O48" s="2"/>
      <c r="P48" s="2" t="s">
        <v>2</v>
      </c>
      <c r="Q48" s="2">
        <f t="shared" si="4"/>
        <v>0.46</v>
      </c>
      <c r="R48" s="2" t="s">
        <v>1</v>
      </c>
      <c r="S48" s="2">
        <v>54</v>
      </c>
      <c r="T48" s="2"/>
      <c r="U48" s="2"/>
      <c r="V48" s="2"/>
      <c r="W48" s="2">
        <f t="shared" si="2"/>
        <v>0.39705882352941174</v>
      </c>
      <c r="X48" s="2"/>
      <c r="Y48" s="2">
        <f t="shared" si="3"/>
        <v>0.85705882352941176</v>
      </c>
      <c r="Z48" s="5"/>
      <c r="AF48" t="s">
        <v>3</v>
      </c>
      <c r="AG48">
        <v>5152391648</v>
      </c>
      <c r="AH48" t="str">
        <f>"D"</f>
        <v>D</v>
      </c>
    </row>
    <row r="49" spans="1:34" x14ac:dyDescent="0.25">
      <c r="A49" s="2" t="str">
        <f>"0145"</f>
        <v>0145</v>
      </c>
      <c r="B49" s="2">
        <v>10</v>
      </c>
      <c r="C49" s="2">
        <v>0</v>
      </c>
      <c r="D49" s="7">
        <v>20</v>
      </c>
      <c r="E49" s="2">
        <v>20</v>
      </c>
      <c r="F49" s="2">
        <v>14.5</v>
      </c>
      <c r="G49" s="2">
        <v>20</v>
      </c>
      <c r="H49" s="2">
        <v>13.25</v>
      </c>
      <c r="I49" s="2"/>
      <c r="J49" s="2"/>
      <c r="K49" s="2"/>
      <c r="L49" s="2">
        <v>5</v>
      </c>
      <c r="M49" s="2"/>
      <c r="N49" s="2"/>
      <c r="O49" s="2" t="s">
        <v>18</v>
      </c>
      <c r="P49" s="2" t="s">
        <v>2</v>
      </c>
      <c r="Q49" s="2">
        <f t="shared" si="4"/>
        <v>0.44750000000000001</v>
      </c>
      <c r="R49" s="2" t="s">
        <v>1</v>
      </c>
      <c r="S49" s="2">
        <v>62</v>
      </c>
      <c r="T49" s="2"/>
      <c r="U49" s="2"/>
      <c r="V49" s="2"/>
      <c r="W49" s="2">
        <f t="shared" si="2"/>
        <v>0.45588235294117646</v>
      </c>
      <c r="X49" s="2"/>
      <c r="Y49" s="2">
        <f t="shared" si="3"/>
        <v>0.90338235294117641</v>
      </c>
      <c r="Z49" s="5"/>
      <c r="AF49" t="s">
        <v>1</v>
      </c>
      <c r="AG49" t="s">
        <v>4</v>
      </c>
      <c r="AH49" t="str">
        <f>" "</f>
        <v xml:space="preserve"> </v>
      </c>
    </row>
    <row r="50" spans="1:34" x14ac:dyDescent="0.25">
      <c r="A50" s="2"/>
      <c r="B50" s="2">
        <v>10</v>
      </c>
      <c r="C50" s="2">
        <v>10</v>
      </c>
      <c r="D50" s="2">
        <v>20</v>
      </c>
      <c r="E50" s="2">
        <v>19.5</v>
      </c>
      <c r="F50" s="2">
        <v>14.5</v>
      </c>
      <c r="G50" s="2">
        <v>20</v>
      </c>
      <c r="H50" s="2">
        <v>13.75</v>
      </c>
      <c r="I50" s="2"/>
      <c r="J50" s="2"/>
      <c r="K50" s="2"/>
      <c r="L50" s="2">
        <v>5</v>
      </c>
      <c r="M50" s="2"/>
      <c r="N50" s="2"/>
      <c r="O50" s="2"/>
      <c r="P50" s="2"/>
      <c r="Q50" s="2">
        <f t="shared" si="4"/>
        <v>0.495</v>
      </c>
      <c r="R50" s="2"/>
      <c r="S50" s="2">
        <v>55.5</v>
      </c>
      <c r="T50" s="2"/>
      <c r="U50" s="2"/>
      <c r="V50" s="2"/>
      <c r="W50" s="2">
        <f t="shared" si="2"/>
        <v>0.40808823529411764</v>
      </c>
      <c r="X50" s="2"/>
      <c r="Y50" s="2">
        <f t="shared" si="3"/>
        <v>0.90308823529411764</v>
      </c>
      <c r="Z50" s="5"/>
    </row>
    <row r="51" spans="1:34" x14ac:dyDescent="0.25">
      <c r="A51" s="2"/>
      <c r="B51" s="6">
        <v>10</v>
      </c>
      <c r="C51" s="6">
        <v>10</v>
      </c>
      <c r="D51" s="6">
        <v>20</v>
      </c>
      <c r="E51" s="6">
        <v>20</v>
      </c>
      <c r="F51" s="6">
        <v>15</v>
      </c>
      <c r="G51" s="6">
        <v>20</v>
      </c>
      <c r="H51" s="6">
        <v>14</v>
      </c>
      <c r="I51" s="2"/>
      <c r="J51" s="2"/>
      <c r="K51" s="2"/>
      <c r="L51" s="6">
        <v>5</v>
      </c>
      <c r="M51" s="6"/>
      <c r="N51" s="6"/>
      <c r="O51" s="6"/>
      <c r="P51" s="6"/>
      <c r="Q51" s="2">
        <f t="shared" si="4"/>
        <v>0.5</v>
      </c>
      <c r="R51" s="6"/>
      <c r="S51" s="6">
        <v>68</v>
      </c>
      <c r="T51" s="6"/>
      <c r="U51" s="6"/>
      <c r="V51" s="6"/>
      <c r="W51" s="6">
        <f t="shared" si="2"/>
        <v>0.5</v>
      </c>
      <c r="X51" s="6"/>
      <c r="Y51" s="6">
        <f t="shared" si="3"/>
        <v>1</v>
      </c>
      <c r="Z51" s="5"/>
    </row>
    <row r="52" spans="1:3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3"/>
      <c r="Z52" s="5"/>
    </row>
    <row r="53" spans="1:34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  <c r="Z53" s="5"/>
    </row>
    <row r="54" spans="1:3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  <c r="Z54" s="5"/>
    </row>
    <row r="55" spans="1:3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  <c r="Z55" s="5"/>
    </row>
    <row r="56" spans="1:3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  <c r="Z56" s="5"/>
    </row>
    <row r="57" spans="1:3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  <c r="Z57" s="5"/>
    </row>
    <row r="58" spans="1:34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  <c r="Z58" s="5"/>
    </row>
    <row r="59" spans="1:3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  <c r="Z59" s="5"/>
    </row>
    <row r="60" spans="1:3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  <c r="Z60" s="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Spring2004C E  304  1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Civil &amp; Construction Engineering</dc:creator>
  <cp:lastModifiedBy>Aniket Gupta</cp:lastModifiedBy>
  <dcterms:created xsi:type="dcterms:W3CDTF">2004-01-09T19:21:04Z</dcterms:created>
  <dcterms:modified xsi:type="dcterms:W3CDTF">2024-02-03T22:18:12Z</dcterms:modified>
</cp:coreProperties>
</file>