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original\"/>
    </mc:Choice>
  </mc:AlternateContent>
  <xr:revisionPtr revIDLastSave="0" documentId="8_{F13E13B2-A49D-4DC3-8ECE-B05EE6F13361}" xr6:coauthVersionLast="47" xr6:coauthVersionMax="47" xr10:uidLastSave="{00000000-0000-0000-0000-000000000000}"/>
  <bookViews>
    <workbookView xWindow="3348" yWindow="3348" windowWidth="17280" windowHeight="8880" activeTab="1"/>
  </bookViews>
  <sheets>
    <sheet name="content" sheetId="19" r:id="rId1"/>
    <sheet name="fastfacts" sheetId="20" r:id="rId2"/>
    <sheet name="h-cftse" sheetId="7" r:id="rId3"/>
    <sheet name="ftse-prefix" sheetId="23" r:id="rId4"/>
    <sheet name="ftse-top25" sheetId="24" r:id="rId5"/>
    <sheet name="ethnic" sheetId="2" r:id="rId6"/>
    <sheet name="gend" sheetId="3" r:id="rId7"/>
    <sheet name="age" sheetId="4" r:id="rId8"/>
    <sheet name="prior" sheetId="5" r:id="rId9"/>
    <sheet name="status" sheetId="6" r:id="rId10"/>
    <sheet name="day-eve" sheetId="16" r:id="rId11"/>
    <sheet name="ptft" sheetId="8" r:id="rId12"/>
    <sheet name="hrsrange" sheetId="9" r:id="rId13"/>
    <sheet name="hschool" sheetId="17" r:id="rId14"/>
    <sheet name="hsyear" sheetId="18" r:id="rId15"/>
    <sheet name="feeder" sheetId="33" r:id="rId16"/>
    <sheet name="hsperf" sheetId="34" r:id="rId17"/>
    <sheet name="zipcodes" sheetId="15" r:id="rId18"/>
    <sheet name="hrs-gpa" sheetId="35" r:id="rId19"/>
    <sheet name="retention" sheetId="22" r:id="rId20"/>
    <sheet name="complete" sheetId="21" r:id="rId21"/>
    <sheet name="pregrades" sheetId="25" r:id="rId22"/>
    <sheet name="personnel" sheetId="14" r:id="rId23"/>
    <sheet name="inst" sheetId="36" r:id="rId24"/>
    <sheet name="inst-ftse" sheetId="37" r:id="rId25"/>
    <sheet name="finaid" sheetId="26" r:id="rId26"/>
    <sheet name="amt per" sheetId="27" r:id="rId27"/>
    <sheet name="tuition" sheetId="28" r:id="rId28"/>
    <sheet name="awards" sheetId="29" r:id="rId29"/>
    <sheet name="transfers" sheetId="31" r:id="rId30"/>
    <sheet name="tsfhours" sheetId="32" r:id="rId31"/>
    <sheet name="asuwest" sheetId="30" r:id="rId3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" i="4" l="1"/>
  <c r="I7" i="4"/>
  <c r="I8" i="4"/>
  <c r="I9" i="4"/>
  <c r="I10" i="4"/>
  <c r="I11" i="4"/>
  <c r="I12" i="4"/>
  <c r="I13" i="4"/>
  <c r="I14" i="4"/>
  <c r="I15" i="4"/>
  <c r="I16" i="4"/>
  <c r="I17" i="4"/>
  <c r="I18" i="4"/>
  <c r="C7" i="27"/>
  <c r="E7" i="27"/>
  <c r="G7" i="27"/>
  <c r="I7" i="27"/>
  <c r="K7" i="27"/>
  <c r="C8" i="27"/>
  <c r="E8" i="27"/>
  <c r="G8" i="27"/>
  <c r="I8" i="27"/>
  <c r="K8" i="27"/>
  <c r="C9" i="27"/>
  <c r="E9" i="27"/>
  <c r="G9" i="27"/>
  <c r="I9" i="27"/>
  <c r="C10" i="27"/>
  <c r="E10" i="27"/>
  <c r="G10" i="27"/>
  <c r="I10" i="27"/>
  <c r="C11" i="27"/>
  <c r="E11" i="27"/>
  <c r="G11" i="27"/>
  <c r="I11" i="27"/>
  <c r="K11" i="27"/>
  <c r="C12" i="27"/>
  <c r="E12" i="27"/>
  <c r="G12" i="27"/>
  <c r="I12" i="27"/>
  <c r="M12" i="27"/>
  <c r="C13" i="27"/>
  <c r="E13" i="27"/>
  <c r="G13" i="27"/>
  <c r="I13" i="27"/>
  <c r="C14" i="27"/>
  <c r="E14" i="27"/>
  <c r="G14" i="27"/>
  <c r="I14" i="27"/>
  <c r="C15" i="27"/>
  <c r="E15" i="27"/>
  <c r="G15" i="27"/>
  <c r="I15" i="27"/>
  <c r="K15" i="27"/>
  <c r="C16" i="27"/>
  <c r="E16" i="27"/>
  <c r="G16" i="27"/>
  <c r="I16" i="27"/>
  <c r="C17" i="27"/>
  <c r="E17" i="27"/>
  <c r="G17" i="27"/>
  <c r="I17" i="27"/>
  <c r="C18" i="27"/>
  <c r="E18" i="27"/>
  <c r="G18" i="27"/>
  <c r="I18" i="27"/>
  <c r="G7" i="30"/>
  <c r="G8" i="30"/>
  <c r="G9" i="30"/>
  <c r="G10" i="30"/>
  <c r="G11" i="30"/>
  <c r="G12" i="30"/>
  <c r="G13" i="30"/>
  <c r="G14" i="30"/>
  <c r="G15" i="30"/>
  <c r="G16" i="30"/>
  <c r="C19" i="30"/>
  <c r="G19" i="30" s="1"/>
  <c r="E19" i="30"/>
  <c r="K7" i="29"/>
  <c r="K8" i="29"/>
  <c r="K9" i="29"/>
  <c r="K10" i="29"/>
  <c r="K11" i="29"/>
  <c r="K12" i="29"/>
  <c r="K13" i="29"/>
  <c r="B9" i="21"/>
  <c r="C9" i="21" s="1"/>
  <c r="E9" i="21"/>
  <c r="K9" i="21"/>
  <c r="N9" i="21"/>
  <c r="B12" i="21"/>
  <c r="B7" i="21" s="1"/>
  <c r="K12" i="21"/>
  <c r="N12" i="21"/>
  <c r="I18" i="21"/>
  <c r="L18" i="21"/>
  <c r="O18" i="21"/>
  <c r="L19" i="21"/>
  <c r="O19" i="21"/>
  <c r="C20" i="21"/>
  <c r="C21" i="21"/>
  <c r="I22" i="21"/>
  <c r="L22" i="21"/>
  <c r="O22" i="21"/>
  <c r="L23" i="21"/>
  <c r="O23" i="21"/>
  <c r="C24" i="21"/>
  <c r="C25" i="21"/>
  <c r="I26" i="21"/>
  <c r="L26" i="21"/>
  <c r="O26" i="21"/>
  <c r="L27" i="21"/>
  <c r="O27" i="21"/>
  <c r="C28" i="21"/>
  <c r="C29" i="21"/>
  <c r="L29" i="21"/>
  <c r="B31" i="21"/>
  <c r="C19" i="21" s="1"/>
  <c r="E31" i="21"/>
  <c r="F21" i="21" s="1"/>
  <c r="H31" i="21"/>
  <c r="I21" i="21" s="1"/>
  <c r="K31" i="21"/>
  <c r="L21" i="21" s="1"/>
  <c r="N31" i="21"/>
  <c r="O21" i="21" s="1"/>
  <c r="Q31" i="21"/>
  <c r="R19" i="21" s="1"/>
  <c r="B34" i="21"/>
  <c r="C34" i="21" s="1"/>
  <c r="E34" i="21"/>
  <c r="F34" i="21" s="1"/>
  <c r="H34" i="21"/>
  <c r="K34" i="21"/>
  <c r="L34" i="21" s="1"/>
  <c r="N34" i="21"/>
  <c r="O34" i="21" s="1"/>
  <c r="Q34" i="21"/>
  <c r="R34" i="21" s="1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K9" i="33"/>
  <c r="K10" i="33"/>
  <c r="K11" i="33"/>
  <c r="K12" i="33"/>
  <c r="K13" i="33"/>
  <c r="D14" i="33"/>
  <c r="D34" i="33" s="1"/>
  <c r="E14" i="33"/>
  <c r="F14" i="33"/>
  <c r="G14" i="33"/>
  <c r="I14" i="33"/>
  <c r="K14" i="33" s="1"/>
  <c r="K18" i="33"/>
  <c r="K19" i="33"/>
  <c r="K20" i="33"/>
  <c r="K21" i="33"/>
  <c r="K22" i="33"/>
  <c r="K23" i="33"/>
  <c r="K24" i="33"/>
  <c r="K25" i="33"/>
  <c r="K27" i="33"/>
  <c r="K28" i="33"/>
  <c r="K29" i="33"/>
  <c r="K30" i="33"/>
  <c r="K31" i="33"/>
  <c r="D32" i="33"/>
  <c r="E32" i="33"/>
  <c r="E34" i="33" s="1"/>
  <c r="F32" i="33"/>
  <c r="F34" i="33" s="1"/>
  <c r="G32" i="33"/>
  <c r="K32" i="33" s="1"/>
  <c r="I32" i="33"/>
  <c r="G34" i="33"/>
  <c r="K7" i="26"/>
  <c r="K8" i="26"/>
  <c r="K9" i="26"/>
  <c r="K10" i="26"/>
  <c r="K11" i="26"/>
  <c r="K12" i="26"/>
  <c r="K12" i="27" s="1"/>
  <c r="K13" i="26"/>
  <c r="K14" i="26"/>
  <c r="K15" i="26"/>
  <c r="K16" i="26"/>
  <c r="K17" i="26"/>
  <c r="K18" i="26"/>
  <c r="K25" i="26"/>
  <c r="M7" i="27" s="1"/>
  <c r="K26" i="26"/>
  <c r="M8" i="27" s="1"/>
  <c r="K27" i="26"/>
  <c r="K9" i="27" s="1"/>
  <c r="K28" i="26"/>
  <c r="K10" i="27" s="1"/>
  <c r="K29" i="26"/>
  <c r="M11" i="27" s="1"/>
  <c r="K30" i="26"/>
  <c r="K31" i="26"/>
  <c r="K13" i="27" s="1"/>
  <c r="K32" i="26"/>
  <c r="K14" i="27" s="1"/>
  <c r="K33" i="26"/>
  <c r="M15" i="27" s="1"/>
  <c r="K34" i="26"/>
  <c r="M16" i="27" s="1"/>
  <c r="K35" i="26"/>
  <c r="K17" i="27" s="1"/>
  <c r="K36" i="26"/>
  <c r="K18" i="27" s="1"/>
  <c r="C14" i="23"/>
  <c r="C28" i="23" s="1"/>
  <c r="C23" i="23"/>
  <c r="C32" i="24"/>
  <c r="C37" i="24" s="1"/>
  <c r="C12" i="9"/>
  <c r="C18" i="9"/>
  <c r="C20" i="9"/>
  <c r="E20" i="9" s="1"/>
  <c r="C18" i="17"/>
  <c r="C20" i="17" s="1"/>
  <c r="E18" i="17"/>
  <c r="E20" i="17"/>
  <c r="E22" i="17"/>
  <c r="C17" i="34"/>
  <c r="E17" i="34"/>
  <c r="G17" i="34"/>
  <c r="I17" i="34"/>
  <c r="K17" i="34"/>
  <c r="E6" i="18"/>
  <c r="E19" i="18" s="1"/>
  <c r="E7" i="18"/>
  <c r="E8" i="18"/>
  <c r="E9" i="18"/>
  <c r="E11" i="18"/>
  <c r="E12" i="18"/>
  <c r="E13" i="18"/>
  <c r="E14" i="18"/>
  <c r="E15" i="18"/>
  <c r="E16" i="18"/>
  <c r="E17" i="18"/>
  <c r="C19" i="18"/>
  <c r="E10" i="18" s="1"/>
  <c r="G6" i="36"/>
  <c r="G7" i="36"/>
  <c r="G8" i="36"/>
  <c r="G9" i="36"/>
  <c r="G10" i="36"/>
  <c r="G11" i="36"/>
  <c r="G16" i="36"/>
  <c r="G17" i="36"/>
  <c r="G18" i="36"/>
  <c r="G19" i="36"/>
  <c r="G20" i="36"/>
  <c r="G21" i="36"/>
  <c r="G22" i="36"/>
  <c r="I10" i="37"/>
  <c r="P10" i="37" s="1"/>
  <c r="L10" i="37"/>
  <c r="N10" i="37"/>
  <c r="O10" i="37"/>
  <c r="D11" i="37"/>
  <c r="I11" i="37"/>
  <c r="G11" i="37" s="1"/>
  <c r="L11" i="37"/>
  <c r="N11" i="37"/>
  <c r="O11" i="37"/>
  <c r="P11" i="37" s="1"/>
  <c r="D12" i="37"/>
  <c r="G12" i="37"/>
  <c r="I12" i="37"/>
  <c r="L12" i="37"/>
  <c r="N12" i="37"/>
  <c r="O12" i="37"/>
  <c r="P12" i="37" s="1"/>
  <c r="D13" i="37"/>
  <c r="I13" i="37"/>
  <c r="G13" i="37" s="1"/>
  <c r="L13" i="37"/>
  <c r="N13" i="37"/>
  <c r="O13" i="37"/>
  <c r="P13" i="37"/>
  <c r="D14" i="37"/>
  <c r="G14" i="37"/>
  <c r="I14" i="37"/>
  <c r="L14" i="37"/>
  <c r="N14" i="37"/>
  <c r="O14" i="37"/>
  <c r="P14" i="37"/>
  <c r="D15" i="37"/>
  <c r="G15" i="37"/>
  <c r="I15" i="37"/>
  <c r="P15" i="37" s="1"/>
  <c r="L15" i="37"/>
  <c r="N15" i="37"/>
  <c r="O15" i="37"/>
  <c r="G20" i="37"/>
  <c r="I20" i="37"/>
  <c r="P20" i="37" s="1"/>
  <c r="L20" i="37"/>
  <c r="N20" i="37"/>
  <c r="O20" i="37"/>
  <c r="I21" i="37"/>
  <c r="P21" i="37" s="1"/>
  <c r="L21" i="37"/>
  <c r="N21" i="37"/>
  <c r="O21" i="37"/>
  <c r="I22" i="37"/>
  <c r="P22" i="37" s="1"/>
  <c r="L22" i="37"/>
  <c r="N22" i="37"/>
  <c r="O22" i="37"/>
  <c r="D23" i="37"/>
  <c r="I23" i="37"/>
  <c r="G23" i="37" s="1"/>
  <c r="L23" i="37"/>
  <c r="N23" i="37"/>
  <c r="O23" i="37"/>
  <c r="P23" i="37" s="1"/>
  <c r="D24" i="37"/>
  <c r="G24" i="37"/>
  <c r="I24" i="37"/>
  <c r="L24" i="37"/>
  <c r="N24" i="37"/>
  <c r="O24" i="37"/>
  <c r="P24" i="37" s="1"/>
  <c r="D25" i="37"/>
  <c r="I25" i="37"/>
  <c r="G25" i="37" s="1"/>
  <c r="L25" i="37"/>
  <c r="N25" i="37"/>
  <c r="O25" i="37"/>
  <c r="P25" i="37"/>
  <c r="D26" i="37"/>
  <c r="G26" i="37"/>
  <c r="I26" i="37"/>
  <c r="L26" i="37"/>
  <c r="N26" i="37"/>
  <c r="O26" i="37"/>
  <c r="P26" i="37"/>
  <c r="K7" i="14"/>
  <c r="M7" i="14" s="1"/>
  <c r="K8" i="14"/>
  <c r="M8" i="14" s="1"/>
  <c r="K9" i="14"/>
  <c r="M9" i="14" s="1"/>
  <c r="K10" i="14"/>
  <c r="M10" i="14"/>
  <c r="K11" i="14"/>
  <c r="M11" i="14" s="1"/>
  <c r="K12" i="14"/>
  <c r="M12" i="14" s="1"/>
  <c r="K13" i="14"/>
  <c r="M13" i="14" s="1"/>
  <c r="K14" i="14"/>
  <c r="M14" i="14"/>
  <c r="K15" i="14"/>
  <c r="M15" i="14" s="1"/>
  <c r="K16" i="14"/>
  <c r="M16" i="14" s="1"/>
  <c r="K17" i="14"/>
  <c r="M17" i="14" s="1"/>
  <c r="K18" i="14"/>
  <c r="M18" i="14"/>
  <c r="K19" i="14"/>
  <c r="M19" i="14" s="1"/>
  <c r="K20" i="14"/>
  <c r="M20" i="14" s="1"/>
  <c r="K21" i="14"/>
  <c r="M21" i="14" s="1"/>
  <c r="B12" i="25"/>
  <c r="K12" i="25"/>
  <c r="K7" i="25" s="1"/>
  <c r="L9" i="25" s="1"/>
  <c r="N12" i="25"/>
  <c r="N7" i="25" s="1"/>
  <c r="O9" i="25" s="1"/>
  <c r="I18" i="25"/>
  <c r="L18" i="25"/>
  <c r="O18" i="25"/>
  <c r="C19" i="25"/>
  <c r="O19" i="25"/>
  <c r="C20" i="25"/>
  <c r="C21" i="25"/>
  <c r="O21" i="25"/>
  <c r="I22" i="25"/>
  <c r="L22" i="25"/>
  <c r="O22" i="25"/>
  <c r="C23" i="25"/>
  <c r="O23" i="25"/>
  <c r="C24" i="25"/>
  <c r="C25" i="25"/>
  <c r="O25" i="25"/>
  <c r="I26" i="25"/>
  <c r="L26" i="25"/>
  <c r="O26" i="25"/>
  <c r="C27" i="25"/>
  <c r="O27" i="25"/>
  <c r="C28" i="25"/>
  <c r="C29" i="25"/>
  <c r="O29" i="25"/>
  <c r="B31" i="25"/>
  <c r="C18" i="25" s="1"/>
  <c r="E31" i="25"/>
  <c r="F21" i="25" s="1"/>
  <c r="H31" i="25"/>
  <c r="I21" i="25" s="1"/>
  <c r="K31" i="25"/>
  <c r="L21" i="25" s="1"/>
  <c r="N31" i="25"/>
  <c r="O20" i="25" s="1"/>
  <c r="Q31" i="25"/>
  <c r="R19" i="25" s="1"/>
  <c r="B34" i="25"/>
  <c r="C34" i="25" s="1"/>
  <c r="E34" i="25"/>
  <c r="F34" i="25" s="1"/>
  <c r="H34" i="25"/>
  <c r="K34" i="25"/>
  <c r="L34" i="25" s="1"/>
  <c r="N34" i="25"/>
  <c r="O34" i="25" s="1"/>
  <c r="Q34" i="25"/>
  <c r="R34" i="25" s="1"/>
  <c r="B47" i="25"/>
  <c r="K47" i="25"/>
  <c r="K42" i="25" s="1"/>
  <c r="L44" i="25" s="1"/>
  <c r="N47" i="25"/>
  <c r="N42" i="25" s="1"/>
  <c r="O44" i="25" s="1"/>
  <c r="I53" i="25"/>
  <c r="L53" i="25"/>
  <c r="O53" i="25"/>
  <c r="C54" i="25"/>
  <c r="O54" i="25"/>
  <c r="C55" i="25"/>
  <c r="C56" i="25"/>
  <c r="O56" i="25"/>
  <c r="I57" i="25"/>
  <c r="L57" i="25"/>
  <c r="O57" i="25"/>
  <c r="C58" i="25"/>
  <c r="O58" i="25"/>
  <c r="C59" i="25"/>
  <c r="C60" i="25"/>
  <c r="O60" i="25"/>
  <c r="I61" i="25"/>
  <c r="L61" i="25"/>
  <c r="O61" i="25"/>
  <c r="C62" i="25"/>
  <c r="O62" i="25"/>
  <c r="C63" i="25"/>
  <c r="C64" i="25"/>
  <c r="O64" i="25"/>
  <c r="B66" i="25"/>
  <c r="C53" i="25" s="1"/>
  <c r="E66" i="25"/>
  <c r="F56" i="25" s="1"/>
  <c r="H66" i="25"/>
  <c r="I56" i="25" s="1"/>
  <c r="K66" i="25"/>
  <c r="L56" i="25" s="1"/>
  <c r="N66" i="25"/>
  <c r="O55" i="25" s="1"/>
  <c r="Q66" i="25"/>
  <c r="R54" i="25" s="1"/>
  <c r="B69" i="25"/>
  <c r="C69" i="25" s="1"/>
  <c r="E69" i="25"/>
  <c r="F69" i="25" s="1"/>
  <c r="H69" i="25"/>
  <c r="K69" i="25"/>
  <c r="L69" i="25" s="1"/>
  <c r="N69" i="25"/>
  <c r="O69" i="25" s="1"/>
  <c r="Q69" i="25"/>
  <c r="R69" i="25" s="1"/>
  <c r="D6" i="22"/>
  <c r="H6" i="22"/>
  <c r="L6" i="22"/>
  <c r="D8" i="22"/>
  <c r="H8" i="22"/>
  <c r="L8" i="22"/>
  <c r="D10" i="22"/>
  <c r="H10" i="22"/>
  <c r="L10" i="22"/>
  <c r="D12" i="22"/>
  <c r="H12" i="22"/>
  <c r="L12" i="22"/>
  <c r="D17" i="22"/>
  <c r="D19" i="22"/>
  <c r="D21" i="22"/>
  <c r="D23" i="22"/>
  <c r="D29" i="22"/>
  <c r="H29" i="22"/>
  <c r="L29" i="22"/>
  <c r="D31" i="22"/>
  <c r="H31" i="22"/>
  <c r="L31" i="22"/>
  <c r="D33" i="22"/>
  <c r="H33" i="22"/>
  <c r="L33" i="22"/>
  <c r="D35" i="22"/>
  <c r="H35" i="22"/>
  <c r="L35" i="22"/>
  <c r="D40" i="22"/>
  <c r="D42" i="22"/>
  <c r="D44" i="22"/>
  <c r="D46" i="22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L7" i="31"/>
  <c r="M7" i="31"/>
  <c r="L8" i="31"/>
  <c r="M8" i="31"/>
  <c r="L9" i="31"/>
  <c r="P94" i="32" s="1"/>
  <c r="M9" i="31"/>
  <c r="D194" i="32" s="1"/>
  <c r="L10" i="31"/>
  <c r="D95" i="32" s="1"/>
  <c r="M10" i="31"/>
  <c r="J195" i="32" s="1"/>
  <c r="L11" i="31"/>
  <c r="M11" i="31"/>
  <c r="L12" i="31"/>
  <c r="M12" i="31"/>
  <c r="L13" i="31"/>
  <c r="M13" i="31"/>
  <c r="D198" i="32" s="1"/>
  <c r="L14" i="31"/>
  <c r="D99" i="32" s="1"/>
  <c r="M14" i="31"/>
  <c r="J199" i="32" s="1"/>
  <c r="C16" i="31"/>
  <c r="D16" i="31"/>
  <c r="F16" i="31"/>
  <c r="G16" i="31"/>
  <c r="I16" i="31"/>
  <c r="J16" i="31"/>
  <c r="L16" i="31"/>
  <c r="M16" i="31"/>
  <c r="C31" i="31"/>
  <c r="D31" i="31"/>
  <c r="F31" i="31"/>
  <c r="G31" i="31"/>
  <c r="D8" i="32"/>
  <c r="G8" i="32"/>
  <c r="J8" i="32"/>
  <c r="M8" i="32"/>
  <c r="P8" i="32"/>
  <c r="S8" i="32"/>
  <c r="D9" i="32"/>
  <c r="G9" i="32"/>
  <c r="J9" i="32"/>
  <c r="M9" i="32"/>
  <c r="P9" i="32"/>
  <c r="S9" i="32"/>
  <c r="D10" i="32"/>
  <c r="G10" i="32"/>
  <c r="J10" i="32"/>
  <c r="M10" i="32"/>
  <c r="P10" i="32"/>
  <c r="S10" i="32"/>
  <c r="D11" i="32"/>
  <c r="G11" i="32"/>
  <c r="J11" i="32"/>
  <c r="M11" i="32"/>
  <c r="P11" i="32"/>
  <c r="S11" i="32"/>
  <c r="D12" i="32"/>
  <c r="G12" i="32"/>
  <c r="J12" i="32"/>
  <c r="M12" i="32"/>
  <c r="P12" i="32"/>
  <c r="S12" i="32"/>
  <c r="D13" i="32"/>
  <c r="G13" i="32"/>
  <c r="J13" i="32"/>
  <c r="M13" i="32"/>
  <c r="P13" i="32"/>
  <c r="S13" i="32"/>
  <c r="D14" i="32"/>
  <c r="G14" i="32"/>
  <c r="J14" i="32"/>
  <c r="M14" i="32"/>
  <c r="P14" i="32"/>
  <c r="S14" i="32"/>
  <c r="D15" i="32"/>
  <c r="G15" i="32"/>
  <c r="J15" i="32"/>
  <c r="M15" i="32"/>
  <c r="P15" i="32"/>
  <c r="S15" i="32"/>
  <c r="D22" i="32"/>
  <c r="G22" i="32"/>
  <c r="J22" i="32"/>
  <c r="M22" i="32"/>
  <c r="P22" i="32"/>
  <c r="S22" i="32"/>
  <c r="D23" i="32"/>
  <c r="G23" i="32"/>
  <c r="J23" i="32"/>
  <c r="M23" i="32"/>
  <c r="P23" i="32"/>
  <c r="S23" i="32"/>
  <c r="D24" i="32"/>
  <c r="G24" i="32"/>
  <c r="J24" i="32"/>
  <c r="M24" i="32"/>
  <c r="P24" i="32"/>
  <c r="S24" i="32"/>
  <c r="D25" i="32"/>
  <c r="G25" i="32"/>
  <c r="J25" i="32"/>
  <c r="M25" i="32"/>
  <c r="P25" i="32"/>
  <c r="S25" i="32"/>
  <c r="D26" i="32"/>
  <c r="G26" i="32"/>
  <c r="J26" i="32"/>
  <c r="M26" i="32"/>
  <c r="P26" i="32"/>
  <c r="S26" i="32"/>
  <c r="D27" i="32"/>
  <c r="G27" i="32"/>
  <c r="J27" i="32"/>
  <c r="M27" i="32"/>
  <c r="P27" i="32"/>
  <c r="S27" i="32"/>
  <c r="D28" i="32"/>
  <c r="G28" i="32"/>
  <c r="J28" i="32"/>
  <c r="M28" i="32"/>
  <c r="P28" i="32"/>
  <c r="S28" i="32"/>
  <c r="D29" i="32"/>
  <c r="G29" i="32"/>
  <c r="J29" i="32"/>
  <c r="M29" i="32"/>
  <c r="P29" i="32"/>
  <c r="S29" i="32"/>
  <c r="D36" i="32"/>
  <c r="G36" i="32"/>
  <c r="J36" i="32"/>
  <c r="M36" i="32"/>
  <c r="P36" i="32"/>
  <c r="S36" i="32"/>
  <c r="D37" i="32"/>
  <c r="G37" i="32"/>
  <c r="J37" i="32"/>
  <c r="M37" i="32"/>
  <c r="P37" i="32"/>
  <c r="S37" i="32"/>
  <c r="D38" i="32"/>
  <c r="G38" i="32"/>
  <c r="J38" i="32"/>
  <c r="M38" i="32"/>
  <c r="P38" i="32"/>
  <c r="S38" i="32"/>
  <c r="D39" i="32"/>
  <c r="G39" i="32"/>
  <c r="J39" i="32"/>
  <c r="M39" i="32"/>
  <c r="P39" i="32"/>
  <c r="S39" i="32"/>
  <c r="D40" i="32"/>
  <c r="G40" i="32"/>
  <c r="J40" i="32"/>
  <c r="M40" i="32"/>
  <c r="P40" i="32"/>
  <c r="S40" i="32"/>
  <c r="D41" i="32"/>
  <c r="G41" i="32"/>
  <c r="J41" i="32"/>
  <c r="M41" i="32"/>
  <c r="P41" i="32"/>
  <c r="S41" i="32"/>
  <c r="D42" i="32"/>
  <c r="G42" i="32"/>
  <c r="J42" i="32"/>
  <c r="M42" i="32"/>
  <c r="P42" i="32"/>
  <c r="S42" i="32"/>
  <c r="D43" i="32"/>
  <c r="G43" i="32"/>
  <c r="J43" i="32"/>
  <c r="M43" i="32"/>
  <c r="P43" i="32"/>
  <c r="S43" i="32"/>
  <c r="D50" i="32"/>
  <c r="G50" i="32"/>
  <c r="J50" i="32"/>
  <c r="M50" i="32"/>
  <c r="P50" i="32"/>
  <c r="S50" i="32"/>
  <c r="D51" i="32"/>
  <c r="G51" i="32"/>
  <c r="J51" i="32"/>
  <c r="M51" i="32"/>
  <c r="P51" i="32"/>
  <c r="S51" i="32"/>
  <c r="D52" i="32"/>
  <c r="G52" i="32"/>
  <c r="J52" i="32"/>
  <c r="M52" i="32"/>
  <c r="P52" i="32"/>
  <c r="S52" i="32"/>
  <c r="D53" i="32"/>
  <c r="G53" i="32"/>
  <c r="J53" i="32"/>
  <c r="M53" i="32"/>
  <c r="P53" i="32"/>
  <c r="S53" i="32"/>
  <c r="D54" i="32"/>
  <c r="G54" i="32"/>
  <c r="J54" i="32"/>
  <c r="M54" i="32"/>
  <c r="P54" i="32"/>
  <c r="S54" i="32"/>
  <c r="D55" i="32"/>
  <c r="G55" i="32"/>
  <c r="J55" i="32"/>
  <c r="M55" i="32"/>
  <c r="P55" i="32"/>
  <c r="S55" i="32"/>
  <c r="D56" i="32"/>
  <c r="G56" i="32"/>
  <c r="J56" i="32"/>
  <c r="M56" i="32"/>
  <c r="P56" i="32"/>
  <c r="S56" i="32"/>
  <c r="D57" i="32"/>
  <c r="G57" i="32"/>
  <c r="J57" i="32"/>
  <c r="M57" i="32"/>
  <c r="P57" i="32"/>
  <c r="S57" i="32"/>
  <c r="D64" i="32"/>
  <c r="G64" i="32"/>
  <c r="J64" i="32"/>
  <c r="M64" i="32"/>
  <c r="P64" i="32"/>
  <c r="S64" i="32"/>
  <c r="D65" i="32"/>
  <c r="G65" i="32"/>
  <c r="J65" i="32"/>
  <c r="M65" i="32"/>
  <c r="P65" i="32"/>
  <c r="S65" i="32"/>
  <c r="D66" i="32"/>
  <c r="G66" i="32"/>
  <c r="J66" i="32"/>
  <c r="M66" i="32"/>
  <c r="P66" i="32"/>
  <c r="S66" i="32"/>
  <c r="D67" i="32"/>
  <c r="G67" i="32"/>
  <c r="J67" i="32"/>
  <c r="M67" i="32"/>
  <c r="P67" i="32"/>
  <c r="S67" i="32"/>
  <c r="D68" i="32"/>
  <c r="G68" i="32"/>
  <c r="J68" i="32"/>
  <c r="M68" i="32"/>
  <c r="P68" i="32"/>
  <c r="S68" i="32"/>
  <c r="D69" i="32"/>
  <c r="G69" i="32"/>
  <c r="J69" i="32"/>
  <c r="M69" i="32"/>
  <c r="P69" i="32"/>
  <c r="S69" i="32"/>
  <c r="D70" i="32"/>
  <c r="G70" i="32"/>
  <c r="J70" i="32"/>
  <c r="M70" i="32"/>
  <c r="P70" i="32"/>
  <c r="S70" i="32"/>
  <c r="D71" i="32"/>
  <c r="G71" i="32"/>
  <c r="J71" i="32"/>
  <c r="M71" i="32"/>
  <c r="P71" i="32"/>
  <c r="S71" i="32"/>
  <c r="D84" i="32"/>
  <c r="G84" i="32"/>
  <c r="J84" i="32"/>
  <c r="M84" i="32"/>
  <c r="P84" i="32"/>
  <c r="S84" i="32"/>
  <c r="D85" i="32"/>
  <c r="G85" i="32"/>
  <c r="J85" i="32"/>
  <c r="M85" i="32"/>
  <c r="P85" i="32"/>
  <c r="S85" i="32"/>
  <c r="D92" i="32"/>
  <c r="G92" i="32"/>
  <c r="J92" i="32"/>
  <c r="M92" i="32"/>
  <c r="P92" i="32"/>
  <c r="S92" i="32"/>
  <c r="D93" i="32"/>
  <c r="G93" i="32"/>
  <c r="J93" i="32"/>
  <c r="M93" i="32"/>
  <c r="P93" i="32"/>
  <c r="S93" i="32"/>
  <c r="D94" i="32"/>
  <c r="G94" i="32"/>
  <c r="J94" i="32"/>
  <c r="M94" i="32"/>
  <c r="S94" i="32"/>
  <c r="M95" i="32"/>
  <c r="P95" i="32"/>
  <c r="S95" i="32"/>
  <c r="D96" i="32"/>
  <c r="G96" i="32"/>
  <c r="J96" i="32"/>
  <c r="M96" i="32"/>
  <c r="P96" i="32"/>
  <c r="S96" i="32"/>
  <c r="D97" i="32"/>
  <c r="G97" i="32"/>
  <c r="J97" i="32"/>
  <c r="M97" i="32"/>
  <c r="P97" i="32"/>
  <c r="S97" i="32"/>
  <c r="D98" i="32"/>
  <c r="G98" i="32"/>
  <c r="J98" i="32"/>
  <c r="M98" i="32"/>
  <c r="P98" i="32"/>
  <c r="S98" i="32"/>
  <c r="M99" i="32"/>
  <c r="P99" i="32"/>
  <c r="S99" i="32"/>
  <c r="D108" i="32"/>
  <c r="G108" i="32"/>
  <c r="J108" i="32"/>
  <c r="M108" i="32"/>
  <c r="P108" i="32"/>
  <c r="S108" i="32"/>
  <c r="D109" i="32"/>
  <c r="G109" i="32"/>
  <c r="J109" i="32"/>
  <c r="M109" i="32"/>
  <c r="P109" i="32"/>
  <c r="S109" i="32"/>
  <c r="D110" i="32"/>
  <c r="G110" i="32"/>
  <c r="J110" i="32"/>
  <c r="M110" i="32"/>
  <c r="P110" i="32"/>
  <c r="S110" i="32"/>
  <c r="D111" i="32"/>
  <c r="G111" i="32"/>
  <c r="J111" i="32"/>
  <c r="M111" i="32"/>
  <c r="P111" i="32"/>
  <c r="S111" i="32"/>
  <c r="D112" i="32"/>
  <c r="G112" i="32"/>
  <c r="J112" i="32"/>
  <c r="M112" i="32"/>
  <c r="P112" i="32"/>
  <c r="S112" i="32"/>
  <c r="D113" i="32"/>
  <c r="G113" i="32"/>
  <c r="J113" i="32"/>
  <c r="M113" i="32"/>
  <c r="P113" i="32"/>
  <c r="S113" i="32"/>
  <c r="D114" i="32"/>
  <c r="G114" i="32"/>
  <c r="J114" i="32"/>
  <c r="M114" i="32"/>
  <c r="P114" i="32"/>
  <c r="S114" i="32"/>
  <c r="D115" i="32"/>
  <c r="G115" i="32"/>
  <c r="J115" i="32"/>
  <c r="M115" i="32"/>
  <c r="P115" i="32"/>
  <c r="S115" i="32"/>
  <c r="D122" i="32"/>
  <c r="G122" i="32"/>
  <c r="J122" i="32"/>
  <c r="M122" i="32"/>
  <c r="P122" i="32"/>
  <c r="S122" i="32"/>
  <c r="D123" i="32"/>
  <c r="G123" i="32"/>
  <c r="J123" i="32"/>
  <c r="M123" i="32"/>
  <c r="P123" i="32"/>
  <c r="S123" i="32"/>
  <c r="D124" i="32"/>
  <c r="G124" i="32"/>
  <c r="J124" i="32"/>
  <c r="M124" i="32"/>
  <c r="P124" i="32"/>
  <c r="S124" i="32"/>
  <c r="D125" i="32"/>
  <c r="G125" i="32"/>
  <c r="J125" i="32"/>
  <c r="M125" i="32"/>
  <c r="P125" i="32"/>
  <c r="S125" i="32"/>
  <c r="D126" i="32"/>
  <c r="G126" i="32"/>
  <c r="J126" i="32"/>
  <c r="M126" i="32"/>
  <c r="P126" i="32"/>
  <c r="S126" i="32"/>
  <c r="D127" i="32"/>
  <c r="G127" i="32"/>
  <c r="J127" i="32"/>
  <c r="M127" i="32"/>
  <c r="P127" i="32"/>
  <c r="S127" i="32"/>
  <c r="D128" i="32"/>
  <c r="G128" i="32"/>
  <c r="J128" i="32"/>
  <c r="M128" i="32"/>
  <c r="P128" i="32"/>
  <c r="S128" i="32"/>
  <c r="D129" i="32"/>
  <c r="G129" i="32"/>
  <c r="J129" i="32"/>
  <c r="M129" i="32"/>
  <c r="P129" i="32"/>
  <c r="S129" i="32"/>
  <c r="D136" i="32"/>
  <c r="G136" i="32"/>
  <c r="J136" i="32"/>
  <c r="M136" i="32"/>
  <c r="P136" i="32"/>
  <c r="S136" i="32"/>
  <c r="D137" i="32"/>
  <c r="G137" i="32"/>
  <c r="J137" i="32"/>
  <c r="M137" i="32"/>
  <c r="P137" i="32"/>
  <c r="S137" i="32"/>
  <c r="D138" i="32"/>
  <c r="G138" i="32"/>
  <c r="J138" i="32"/>
  <c r="M138" i="32"/>
  <c r="P138" i="32"/>
  <c r="S138" i="32"/>
  <c r="D139" i="32"/>
  <c r="G139" i="32"/>
  <c r="J139" i="32"/>
  <c r="M139" i="32"/>
  <c r="P139" i="32"/>
  <c r="S139" i="32"/>
  <c r="D140" i="32"/>
  <c r="G140" i="32"/>
  <c r="J140" i="32"/>
  <c r="M140" i="32"/>
  <c r="P140" i="32"/>
  <c r="S140" i="32"/>
  <c r="D141" i="32"/>
  <c r="G141" i="32"/>
  <c r="J141" i="32"/>
  <c r="M141" i="32"/>
  <c r="P141" i="32"/>
  <c r="S141" i="32"/>
  <c r="D142" i="32"/>
  <c r="G142" i="32"/>
  <c r="J142" i="32"/>
  <c r="M142" i="32"/>
  <c r="P142" i="32"/>
  <c r="S142" i="32"/>
  <c r="D143" i="32"/>
  <c r="G143" i="32"/>
  <c r="J143" i="32"/>
  <c r="M143" i="32"/>
  <c r="P143" i="32"/>
  <c r="S143" i="32"/>
  <c r="D150" i="32"/>
  <c r="G150" i="32"/>
  <c r="J150" i="32"/>
  <c r="M150" i="32"/>
  <c r="P150" i="32"/>
  <c r="S150" i="32"/>
  <c r="D151" i="32"/>
  <c r="G151" i="32"/>
  <c r="J151" i="32"/>
  <c r="M151" i="32"/>
  <c r="P151" i="32"/>
  <c r="S151" i="32"/>
  <c r="D152" i="32"/>
  <c r="G152" i="32"/>
  <c r="J152" i="32"/>
  <c r="M152" i="32"/>
  <c r="P152" i="32"/>
  <c r="S152" i="32"/>
  <c r="D153" i="32"/>
  <c r="G153" i="32"/>
  <c r="J153" i="32"/>
  <c r="M153" i="32"/>
  <c r="P153" i="32"/>
  <c r="S153" i="32"/>
  <c r="D154" i="32"/>
  <c r="G154" i="32"/>
  <c r="J154" i="32"/>
  <c r="M154" i="32"/>
  <c r="P154" i="32"/>
  <c r="S154" i="32"/>
  <c r="D155" i="32"/>
  <c r="G155" i="32"/>
  <c r="J155" i="32"/>
  <c r="M155" i="32"/>
  <c r="P155" i="32"/>
  <c r="S155" i="32"/>
  <c r="D156" i="32"/>
  <c r="G156" i="32"/>
  <c r="J156" i="32"/>
  <c r="M156" i="32"/>
  <c r="P156" i="32"/>
  <c r="S156" i="32"/>
  <c r="D157" i="32"/>
  <c r="G157" i="32"/>
  <c r="J157" i="32"/>
  <c r="M157" i="32"/>
  <c r="P157" i="32"/>
  <c r="S157" i="32"/>
  <c r="D164" i="32"/>
  <c r="G164" i="32"/>
  <c r="J164" i="32"/>
  <c r="M164" i="32"/>
  <c r="P164" i="32"/>
  <c r="S164" i="32"/>
  <c r="D165" i="32"/>
  <c r="G165" i="32"/>
  <c r="J165" i="32"/>
  <c r="M165" i="32"/>
  <c r="P165" i="32"/>
  <c r="S165" i="32"/>
  <c r="D166" i="32"/>
  <c r="G166" i="32"/>
  <c r="J166" i="32"/>
  <c r="M166" i="32"/>
  <c r="P166" i="32"/>
  <c r="S166" i="32"/>
  <c r="D167" i="32"/>
  <c r="G167" i="32"/>
  <c r="J167" i="32"/>
  <c r="M167" i="32"/>
  <c r="P167" i="32"/>
  <c r="S167" i="32"/>
  <c r="D168" i="32"/>
  <c r="G168" i="32"/>
  <c r="J168" i="32"/>
  <c r="M168" i="32"/>
  <c r="P168" i="32"/>
  <c r="S168" i="32"/>
  <c r="D169" i="32"/>
  <c r="G169" i="32"/>
  <c r="J169" i="32"/>
  <c r="M169" i="32"/>
  <c r="P169" i="32"/>
  <c r="S169" i="32"/>
  <c r="D170" i="32"/>
  <c r="G170" i="32"/>
  <c r="J170" i="32"/>
  <c r="M170" i="32"/>
  <c r="P170" i="32"/>
  <c r="S170" i="32"/>
  <c r="D171" i="32"/>
  <c r="G171" i="32"/>
  <c r="J171" i="32"/>
  <c r="M171" i="32"/>
  <c r="P171" i="32"/>
  <c r="S171" i="32"/>
  <c r="D184" i="32"/>
  <c r="G184" i="32"/>
  <c r="J184" i="32"/>
  <c r="M184" i="32"/>
  <c r="P184" i="32"/>
  <c r="S184" i="32"/>
  <c r="D185" i="32"/>
  <c r="G185" i="32"/>
  <c r="J185" i="32"/>
  <c r="M185" i="32"/>
  <c r="P185" i="32"/>
  <c r="S185" i="32"/>
  <c r="D192" i="32"/>
  <c r="G192" i="32"/>
  <c r="J192" i="32"/>
  <c r="M192" i="32"/>
  <c r="P192" i="32"/>
  <c r="S192" i="32"/>
  <c r="D193" i="32"/>
  <c r="G193" i="32"/>
  <c r="J193" i="32"/>
  <c r="M193" i="32"/>
  <c r="P193" i="32"/>
  <c r="S193" i="32"/>
  <c r="S194" i="32"/>
  <c r="D195" i="32"/>
  <c r="G195" i="32"/>
  <c r="D196" i="32"/>
  <c r="G196" i="32"/>
  <c r="J196" i="32"/>
  <c r="M196" i="32"/>
  <c r="P196" i="32"/>
  <c r="S196" i="32"/>
  <c r="D197" i="32"/>
  <c r="G197" i="32"/>
  <c r="J197" i="32"/>
  <c r="M197" i="32"/>
  <c r="P197" i="32"/>
  <c r="S197" i="32"/>
  <c r="S198" i="32"/>
  <c r="D199" i="32"/>
  <c r="G199" i="32"/>
  <c r="G7" i="28"/>
  <c r="I7" i="28"/>
  <c r="G8" i="28"/>
  <c r="I8" i="28"/>
  <c r="G9" i="28"/>
  <c r="I9" i="28"/>
  <c r="G10" i="28"/>
  <c r="I10" i="28"/>
  <c r="G11" i="28"/>
  <c r="I11" i="28"/>
  <c r="G12" i="28"/>
  <c r="I12" i="28"/>
  <c r="G13" i="28"/>
  <c r="I13" i="28"/>
  <c r="G14" i="28"/>
  <c r="I14" i="28"/>
  <c r="G15" i="28"/>
  <c r="I15" i="28"/>
  <c r="G16" i="28"/>
  <c r="I16" i="28"/>
  <c r="G17" i="28"/>
  <c r="I17" i="28"/>
  <c r="G18" i="28"/>
  <c r="I18" i="28"/>
  <c r="G19" i="28"/>
  <c r="I19" i="28"/>
  <c r="G20" i="28"/>
  <c r="I20" i="28"/>
  <c r="G21" i="28"/>
  <c r="I21" i="28"/>
  <c r="G22" i="28"/>
  <c r="I22" i="28"/>
  <c r="G23" i="28"/>
  <c r="I23" i="28"/>
  <c r="G24" i="28"/>
  <c r="I24" i="28"/>
  <c r="G25" i="28"/>
  <c r="I25" i="28"/>
  <c r="E7" i="15"/>
  <c r="E8" i="15"/>
  <c r="E9" i="15"/>
  <c r="E10" i="15"/>
  <c r="E11" i="15"/>
  <c r="E12" i="15"/>
  <c r="E13" i="15"/>
  <c r="E14" i="15"/>
  <c r="E15" i="15"/>
  <c r="E16" i="15"/>
  <c r="C19" i="15"/>
  <c r="E19" i="15"/>
  <c r="E24" i="15" s="1"/>
  <c r="C21" i="15"/>
  <c r="E21" i="15"/>
  <c r="K19" i="34" l="1"/>
  <c r="D9" i="24"/>
  <c r="D16" i="24"/>
  <c r="D24" i="24"/>
  <c r="D10" i="24"/>
  <c r="D17" i="24"/>
  <c r="D25" i="24"/>
  <c r="D34" i="24"/>
  <c r="D11" i="24"/>
  <c r="D18" i="24"/>
  <c r="D26" i="24"/>
  <c r="D12" i="24"/>
  <c r="D19" i="24"/>
  <c r="D27" i="24"/>
  <c r="D8" i="24"/>
  <c r="D13" i="24"/>
  <c r="D20" i="24"/>
  <c r="D28" i="24"/>
  <c r="D23" i="24"/>
  <c r="D6" i="24"/>
  <c r="D14" i="24"/>
  <c r="D21" i="24"/>
  <c r="D29" i="24"/>
  <c r="D7" i="24"/>
  <c r="D15" i="24"/>
  <c r="D22" i="24"/>
  <c r="D30" i="24"/>
  <c r="D7" i="23"/>
  <c r="D16" i="23"/>
  <c r="D25" i="23"/>
  <c r="D8" i="23"/>
  <c r="D17" i="23"/>
  <c r="D9" i="23"/>
  <c r="D18" i="23"/>
  <c r="D12" i="23"/>
  <c r="D21" i="23"/>
  <c r="D10" i="23"/>
  <c r="D19" i="23"/>
  <c r="D11" i="23"/>
  <c r="D20" i="23"/>
  <c r="O12" i="21"/>
  <c r="C31" i="25"/>
  <c r="I69" i="25"/>
  <c r="R63" i="25"/>
  <c r="L62" i="25"/>
  <c r="F61" i="25"/>
  <c r="R59" i="25"/>
  <c r="L58" i="25"/>
  <c r="F57" i="25"/>
  <c r="R55" i="25"/>
  <c r="L54" i="25"/>
  <c r="F53" i="25"/>
  <c r="I34" i="25"/>
  <c r="R28" i="25"/>
  <c r="L27" i="25"/>
  <c r="F26" i="25"/>
  <c r="R24" i="25"/>
  <c r="L23" i="25"/>
  <c r="F22" i="25"/>
  <c r="R20" i="25"/>
  <c r="L19" i="25"/>
  <c r="F18" i="25"/>
  <c r="G21" i="37"/>
  <c r="D20" i="37"/>
  <c r="G19" i="34"/>
  <c r="E18" i="9"/>
  <c r="E9" i="9"/>
  <c r="I34" i="21"/>
  <c r="R28" i="21"/>
  <c r="F26" i="21"/>
  <c r="R24" i="21"/>
  <c r="F22" i="21"/>
  <c r="R20" i="21"/>
  <c r="F18" i="21"/>
  <c r="M17" i="27"/>
  <c r="M13" i="27"/>
  <c r="M9" i="27"/>
  <c r="P198" i="32"/>
  <c r="J99" i="32"/>
  <c r="J95" i="32"/>
  <c r="S199" i="32"/>
  <c r="M198" i="32"/>
  <c r="S195" i="32"/>
  <c r="M194" i="32"/>
  <c r="G99" i="32"/>
  <c r="G95" i="32"/>
  <c r="O63" i="25"/>
  <c r="O66" i="25" s="1"/>
  <c r="I62" i="25"/>
  <c r="C61" i="25"/>
  <c r="C66" i="25" s="1"/>
  <c r="O59" i="25"/>
  <c r="I58" i="25"/>
  <c r="C57" i="25"/>
  <c r="I54" i="25"/>
  <c r="H47" i="25"/>
  <c r="B42" i="25"/>
  <c r="C44" i="25" s="1"/>
  <c r="O28" i="25"/>
  <c r="I27" i="25"/>
  <c r="C26" i="25"/>
  <c r="O24" i="25"/>
  <c r="O31" i="25" s="1"/>
  <c r="I23" i="25"/>
  <c r="C22" i="25"/>
  <c r="I19" i="25"/>
  <c r="I31" i="25" s="1"/>
  <c r="H12" i="25"/>
  <c r="B7" i="25"/>
  <c r="C9" i="25" s="1"/>
  <c r="G22" i="37"/>
  <c r="D21" i="37"/>
  <c r="G10" i="37"/>
  <c r="C22" i="17"/>
  <c r="E8" i="9"/>
  <c r="O28" i="21"/>
  <c r="I27" i="21"/>
  <c r="C26" i="21"/>
  <c r="O24" i="21"/>
  <c r="I23" i="21"/>
  <c r="C22" i="21"/>
  <c r="O20" i="21"/>
  <c r="I19" i="21"/>
  <c r="I31" i="21" s="1"/>
  <c r="C18" i="21"/>
  <c r="C31" i="21" s="1"/>
  <c r="H12" i="21"/>
  <c r="N7" i="21"/>
  <c r="O9" i="21" s="1"/>
  <c r="K16" i="27"/>
  <c r="P194" i="32"/>
  <c r="P199" i="32"/>
  <c r="J198" i="32"/>
  <c r="P195" i="32"/>
  <c r="J194" i="32"/>
  <c r="R64" i="25"/>
  <c r="L63" i="25"/>
  <c r="F62" i="25"/>
  <c r="R60" i="25"/>
  <c r="L59" i="25"/>
  <c r="F58" i="25"/>
  <c r="R56" i="25"/>
  <c r="L55" i="25"/>
  <c r="L66" i="25" s="1"/>
  <c r="F54" i="25"/>
  <c r="R29" i="25"/>
  <c r="L28" i="25"/>
  <c r="F27" i="25"/>
  <c r="R25" i="25"/>
  <c r="L24" i="25"/>
  <c r="F23" i="25"/>
  <c r="R21" i="25"/>
  <c r="L20" i="25"/>
  <c r="L31" i="25" s="1"/>
  <c r="F19" i="25"/>
  <c r="D22" i="37"/>
  <c r="D10" i="37"/>
  <c r="C19" i="34"/>
  <c r="E19" i="34" s="1"/>
  <c r="E16" i="9"/>
  <c r="E7" i="9"/>
  <c r="R29" i="21"/>
  <c r="L28" i="21"/>
  <c r="L31" i="21" s="1"/>
  <c r="F27" i="21"/>
  <c r="R25" i="21"/>
  <c r="L24" i="21"/>
  <c r="F23" i="21"/>
  <c r="R21" i="21"/>
  <c r="L20" i="21"/>
  <c r="F19" i="21"/>
  <c r="K7" i="21"/>
  <c r="L9" i="21" s="1"/>
  <c r="M18" i="27"/>
  <c r="M14" i="27"/>
  <c r="M10" i="27"/>
  <c r="E10" i="9"/>
  <c r="I63" i="25"/>
  <c r="I59" i="25"/>
  <c r="I55" i="25"/>
  <c r="I66" i="25" s="1"/>
  <c r="Q47" i="25"/>
  <c r="E47" i="25"/>
  <c r="I28" i="25"/>
  <c r="I24" i="25"/>
  <c r="I20" i="25"/>
  <c r="Q12" i="25"/>
  <c r="E12" i="25"/>
  <c r="E15" i="9"/>
  <c r="O29" i="21"/>
  <c r="I28" i="21"/>
  <c r="C27" i="21"/>
  <c r="O25" i="21"/>
  <c r="O31" i="21" s="1"/>
  <c r="I24" i="21"/>
  <c r="C23" i="21"/>
  <c r="I20" i="21"/>
  <c r="Q12" i="21"/>
  <c r="E12" i="21"/>
  <c r="M199" i="32"/>
  <c r="G198" i="32"/>
  <c r="M195" i="32"/>
  <c r="G194" i="32"/>
  <c r="L64" i="25"/>
  <c r="F63" i="25"/>
  <c r="R61" i="25"/>
  <c r="L60" i="25"/>
  <c r="F59" i="25"/>
  <c r="R57" i="25"/>
  <c r="F55" i="25"/>
  <c r="R53" i="25"/>
  <c r="O47" i="25"/>
  <c r="L29" i="25"/>
  <c r="F28" i="25"/>
  <c r="R26" i="25"/>
  <c r="L25" i="25"/>
  <c r="F24" i="25"/>
  <c r="R22" i="25"/>
  <c r="F20" i="25"/>
  <c r="R18" i="25"/>
  <c r="O12" i="25"/>
  <c r="E14" i="9"/>
  <c r="F28" i="21"/>
  <c r="R26" i="21"/>
  <c r="L25" i="21"/>
  <c r="F24" i="21"/>
  <c r="R22" i="21"/>
  <c r="F20" i="21"/>
  <c r="R18" i="21"/>
  <c r="R31" i="21" s="1"/>
  <c r="C12" i="21"/>
  <c r="I64" i="25"/>
  <c r="I60" i="25"/>
  <c r="I29" i="25"/>
  <c r="I25" i="25"/>
  <c r="E12" i="9"/>
  <c r="I29" i="21"/>
  <c r="I25" i="21"/>
  <c r="F64" i="25"/>
  <c r="R62" i="25"/>
  <c r="F60" i="25"/>
  <c r="R58" i="25"/>
  <c r="L47" i="25"/>
  <c r="F29" i="25"/>
  <c r="R27" i="25"/>
  <c r="F25" i="25"/>
  <c r="R23" i="25"/>
  <c r="L12" i="25"/>
  <c r="I34" i="33"/>
  <c r="K34" i="33" s="1"/>
  <c r="F29" i="21"/>
  <c r="R27" i="21"/>
  <c r="F25" i="21"/>
  <c r="R23" i="21"/>
  <c r="H7" i="25" l="1"/>
  <c r="I9" i="25" s="1"/>
  <c r="I12" i="25"/>
  <c r="E7" i="21"/>
  <c r="F9" i="21" s="1"/>
  <c r="Q42" i="25"/>
  <c r="R44" i="25" s="1"/>
  <c r="R47" i="25"/>
  <c r="H7" i="21"/>
  <c r="I9" i="21" s="1"/>
  <c r="I12" i="21"/>
  <c r="E7" i="25"/>
  <c r="F9" i="25" s="1"/>
  <c r="H42" i="25"/>
  <c r="I44" i="25" s="1"/>
  <c r="I47" i="25"/>
  <c r="Q7" i="25"/>
  <c r="R9" i="25" s="1"/>
  <c r="R12" i="25"/>
  <c r="I19" i="34"/>
  <c r="F31" i="25"/>
  <c r="D32" i="24"/>
  <c r="D37" i="24" s="1"/>
  <c r="H15" i="24"/>
  <c r="R31" i="25"/>
  <c r="R66" i="25"/>
  <c r="C12" i="25"/>
  <c r="Q7" i="21"/>
  <c r="R9" i="21" s="1"/>
  <c r="F66" i="25"/>
  <c r="L12" i="21"/>
  <c r="D23" i="23"/>
  <c r="D14" i="23"/>
  <c r="F47" i="25"/>
  <c r="E42" i="25"/>
  <c r="F44" i="25" s="1"/>
  <c r="F31" i="21"/>
  <c r="C47" i="25"/>
  <c r="R12" i="21" l="1"/>
  <c r="F12" i="25"/>
  <c r="F12" i="21"/>
  <c r="D28" i="23"/>
</calcChain>
</file>

<file path=xl/sharedStrings.xml><?xml version="1.0" encoding="utf-8"?>
<sst xmlns="http://schemas.openxmlformats.org/spreadsheetml/2006/main" count="1196" uniqueCount="516">
  <si>
    <t>Horizon</t>
  </si>
  <si>
    <t>20-24</t>
  </si>
  <si>
    <t>25-29</t>
  </si>
  <si>
    <t>30-39</t>
  </si>
  <si>
    <t>40-49</t>
  </si>
  <si>
    <t>50-59</t>
  </si>
  <si>
    <t>60+</t>
  </si>
  <si>
    <t>PVCC ETHNIC PERCENTAGE DISTRIBUTION</t>
  </si>
  <si>
    <t>Black</t>
  </si>
  <si>
    <t>Am. Indian</t>
  </si>
  <si>
    <t>Asian</t>
  </si>
  <si>
    <t>Hispanic</t>
  </si>
  <si>
    <t>White</t>
  </si>
  <si>
    <t>All Other</t>
  </si>
  <si>
    <t>Total</t>
  </si>
  <si>
    <t>Fall</t>
  </si>
  <si>
    <t>PVCC GENDER PERCENTAGE DISTRIBUTION</t>
  </si>
  <si>
    <t>Female</t>
  </si>
  <si>
    <t>Male</t>
  </si>
  <si>
    <t>PVCC AGE GROUP PERCENTAGE DISTRIBUTION</t>
  </si>
  <si>
    <t>19 and &lt;</t>
  </si>
  <si>
    <t>Note:  Percentages do not sum to 100% due to missing data</t>
  </si>
  <si>
    <t>PVCC PRIOR EXPERIENCE PERCENTAGE DISTRIBUTION</t>
  </si>
  <si>
    <t>PVCC ENROLLMENT STATUS PERCENTAGE DISTRIBUTION</t>
  </si>
  <si>
    <t>New</t>
  </si>
  <si>
    <t>Former</t>
  </si>
  <si>
    <t>Continuing</t>
  </si>
  <si>
    <t>Headcount</t>
  </si>
  <si>
    <t>FTSE</t>
  </si>
  <si>
    <t>PVCC HEADCOUNT AND FTSE - 45th DAY TOTALS</t>
  </si>
  <si>
    <t>PVCC PART- AND FULL-TIME PERCENTAGE DISTRIBUTION</t>
  </si>
  <si>
    <t>MAT</t>
  </si>
  <si>
    <t>PSA</t>
  </si>
  <si>
    <t>M &amp; O</t>
  </si>
  <si>
    <t>PVCC TOTAL FULL-TIME BOARD APPROVED POSITIONS (FUND 1)</t>
  </si>
  <si>
    <t>PVCC STUDENT ZIP CODES - TOP 10</t>
  </si>
  <si>
    <t>Fall 2002</t>
  </si>
  <si>
    <t>Totals</t>
  </si>
  <si>
    <t>All Others</t>
  </si>
  <si>
    <t>Sub- Total</t>
  </si>
  <si>
    <t>PVCC DAY - EVENING PERCENTAGE DISTRIBUTION</t>
  </si>
  <si>
    <t>Year</t>
  </si>
  <si>
    <t>Part Time</t>
  </si>
  <si>
    <t>Full Time</t>
  </si>
  <si>
    <t>School</t>
  </si>
  <si>
    <t>Graduates</t>
  </si>
  <si>
    <t>Recent</t>
  </si>
  <si>
    <t>Mountain Ridge</t>
  </si>
  <si>
    <t>Chaparral</t>
  </si>
  <si>
    <t>Barry Goldwater</t>
  </si>
  <si>
    <t>Shadow Mountain</t>
  </si>
  <si>
    <t>Cactus Shadows</t>
  </si>
  <si>
    <t>Thunderbird</t>
  </si>
  <si>
    <t>Paradise Valley</t>
  </si>
  <si>
    <t>Deer Valley</t>
  </si>
  <si>
    <t>North Canyon</t>
  </si>
  <si>
    <t>Top 10</t>
  </si>
  <si>
    <t>Other Arizona</t>
  </si>
  <si>
    <t>All Arizona</t>
  </si>
  <si>
    <t>Out-of-State</t>
  </si>
  <si>
    <t>Not Coded</t>
  </si>
  <si>
    <t>PVCC HIGH SCHOOL ATTENDANCE</t>
  </si>
  <si>
    <t>PVCC HIGH SCHOOL GRADUATION YEAR</t>
  </si>
  <si>
    <t>Earlier</t>
  </si>
  <si>
    <t>Not graduated</t>
  </si>
  <si>
    <t>PVCC CREDIT HOURS ENROLLED</t>
  </si>
  <si>
    <t>Hours</t>
  </si>
  <si>
    <t>Number</t>
  </si>
  <si>
    <t>%</t>
  </si>
  <si>
    <t>Under 3</t>
  </si>
  <si>
    <t>3 to 6</t>
  </si>
  <si>
    <t>6 to 9</t>
  </si>
  <si>
    <t>9 to 12</t>
  </si>
  <si>
    <t>Part-Time</t>
  </si>
  <si>
    <t>12 to 15</t>
  </si>
  <si>
    <t>15 to 18</t>
  </si>
  <si>
    <t>18 +</t>
  </si>
  <si>
    <t>Full-Time</t>
  </si>
  <si>
    <t>Headcount-FTSE</t>
  </si>
  <si>
    <t>Prior experience</t>
  </si>
  <si>
    <t>Enrollment status</t>
  </si>
  <si>
    <t>Day-evening enrollments</t>
  </si>
  <si>
    <t>Part-time and full-time enrollments</t>
  </si>
  <si>
    <t>Hours range</t>
  </si>
  <si>
    <t>High school</t>
  </si>
  <si>
    <t>High school year</t>
  </si>
  <si>
    <t>Zip Codes</t>
  </si>
  <si>
    <t>Personnel</t>
  </si>
  <si>
    <t>Tab</t>
  </si>
  <si>
    <t>content</t>
  </si>
  <si>
    <t>fastfacts</t>
  </si>
  <si>
    <t>h-cftse</t>
  </si>
  <si>
    <t>ethnic</t>
  </si>
  <si>
    <t>Ethnic distribution</t>
  </si>
  <si>
    <t>Gender distribution</t>
  </si>
  <si>
    <t>Age distribution</t>
  </si>
  <si>
    <t>gend</t>
  </si>
  <si>
    <t>age</t>
  </si>
  <si>
    <t>prior</t>
  </si>
  <si>
    <t>status</t>
  </si>
  <si>
    <t>day-eve</t>
  </si>
  <si>
    <t>prtft</t>
  </si>
  <si>
    <t>hrsrange</t>
  </si>
  <si>
    <t>hsschool</t>
  </si>
  <si>
    <t>hsyear</t>
  </si>
  <si>
    <t>zipcodes</t>
  </si>
  <si>
    <t>personnel</t>
  </si>
  <si>
    <t>Time Period</t>
  </si>
  <si>
    <t>---------</t>
  </si>
  <si>
    <t>Specific Content</t>
  </si>
  <si>
    <t>Fast facts - summary of data</t>
  </si>
  <si>
    <t>Day</t>
  </si>
  <si>
    <t>Evening</t>
  </si>
  <si>
    <t>Crafts</t>
  </si>
  <si>
    <t>Safety</t>
  </si>
  <si>
    <t>Exec.</t>
  </si>
  <si>
    <t>Faculty</t>
  </si>
  <si>
    <t>Staff</t>
  </si>
  <si>
    <t>Employees</t>
  </si>
  <si>
    <t>Both headcount and FTSE have increased by more than 50% in the last ten years.</t>
  </si>
  <si>
    <t>The multiple or not reported category has also grown in recent years, making comparisons difficult.</t>
  </si>
  <si>
    <t>Females constitute nearly 60% of enrollment, showing a slight decrease from prior years.</t>
  </si>
  <si>
    <t>The percentage of students aged 19 and under has grown to almost 30% of the student total.</t>
  </si>
  <si>
    <t>Students just beyond the traditional age of college students in the 20-24 age range have also shown increases.</t>
  </si>
  <si>
    <t>New students are almost 40% of semester enrollment.</t>
  </si>
  <si>
    <t>The greater growth in day enrollment has brought a night enrollment from about half to nearly 40% of enrollment.</t>
  </si>
  <si>
    <t>Just over three-fourths of the students in this fall semester are part-time, declining from earlier percentages of over 80%.</t>
  </si>
  <si>
    <t>The percentage of full-time students does impact services and types and timings of services and programs.</t>
  </si>
  <si>
    <t>Out-of-state high schools represent more students than other Arizona high schools outside the top ten.</t>
  </si>
  <si>
    <t>The immediate geographic area of the College (85032) represent the largest location of students.</t>
  </si>
  <si>
    <t>Over 100 additional faculty and staff positions have been approved for the College since 1989.</t>
  </si>
  <si>
    <t>Faculty positions have grown from 30% of the total to over 40% of the total for the current year.</t>
  </si>
  <si>
    <t>The percentage of day students is just over 60% of enrollment, showing increases from earlier years.</t>
  </si>
  <si>
    <t>PVCC FAST FACTS AND DETAIL - OVERVIEW PAGE</t>
  </si>
  <si>
    <t>Content (this page)</t>
  </si>
  <si>
    <t>Credit hours range</t>
  </si>
  <si>
    <t>High school name</t>
  </si>
  <si>
    <t>There is a general decline in the enrollment percentages of age groups of 30 or older.</t>
  </si>
  <si>
    <t>Recruitment and retention programs impact both of these enrollment status totals.</t>
  </si>
  <si>
    <t>While day students are a larger percentage than night enrollments, night enrollments continue strong.</t>
  </si>
  <si>
    <t>Less than five percent of students enrolled in 15 or more credit hours.</t>
  </si>
  <si>
    <t>The top ten largest Zip Codes represent nearly three-fourths of total enrollment.</t>
  </si>
  <si>
    <t>View the tabs shown horizontally just below the displayed area to make your selection of the page you wish to view.</t>
  </si>
  <si>
    <t>By using the arrows to the left side, you will be able to move throughout all the data pages.</t>
  </si>
  <si>
    <t>Fiscal</t>
  </si>
  <si>
    <t>COURSE COMPLETION - FALL AND SPRING SEMESTERS</t>
  </si>
  <si>
    <t>Fall 2000</t>
  </si>
  <si>
    <t>Fall 2001</t>
  </si>
  <si>
    <t>Spring 2001</t>
  </si>
  <si>
    <t>Spring 2002</t>
  </si>
  <si>
    <t>N</t>
  </si>
  <si>
    <t>Initial Enrollments</t>
  </si>
  <si>
    <t>Before end of Drop-Add</t>
  </si>
  <si>
    <t>Grades (% based on Enrollments after Drop-Add)</t>
  </si>
  <si>
    <t>A</t>
  </si>
  <si>
    <t>B</t>
  </si>
  <si>
    <t>C</t>
  </si>
  <si>
    <t>D</t>
  </si>
  <si>
    <t>F</t>
  </si>
  <si>
    <t>Audit (Grade N)</t>
  </si>
  <si>
    <t>Withdrawal - Passing</t>
  </si>
  <si>
    <t>Withdrawal - Failing</t>
  </si>
  <si>
    <t>Pass (Grade P)</t>
  </si>
  <si>
    <t>No Credit (Grade Z)</t>
  </si>
  <si>
    <t>Incomplete )Grade I)</t>
  </si>
  <si>
    <t>Blank or Other</t>
  </si>
  <si>
    <t>Completions</t>
  </si>
  <si>
    <t>STUDENT RETENTION - FALL TERM TO FALL TERM</t>
  </si>
  <si>
    <t>From</t>
  </si>
  <si>
    <t>To</t>
  </si>
  <si>
    <t>Fall 1999</t>
  </si>
  <si>
    <t>Retained</t>
  </si>
  <si>
    <t>ALL STUDENTS</t>
  </si>
  <si>
    <t>NEW STUDENTS</t>
  </si>
  <si>
    <t>RECENT GRADUATES</t>
  </si>
  <si>
    <t>NEW FULL-TIME STUDENTS</t>
  </si>
  <si>
    <t>STUDENT RETENTION - FALL TERM TO SPRING TERM</t>
  </si>
  <si>
    <t>Spring 2000</t>
  </si>
  <si>
    <t>retention</t>
  </si>
  <si>
    <t>Student retention</t>
  </si>
  <si>
    <t>complete</t>
  </si>
  <si>
    <t>Fall 1999 - Spring 2002</t>
  </si>
  <si>
    <t>Fall 2000 - Spring 2002</t>
  </si>
  <si>
    <t>Retention</t>
  </si>
  <si>
    <t>About one-third of all students and just over half of recent hs graduates continue form Fall to the next Fall</t>
  </si>
  <si>
    <t>Over half of all students and about three-fourths of recent hs graduates continue from Fall to Spring</t>
  </si>
  <si>
    <t>New full-time students have the best retention from Fall to Spring at almost 80%.</t>
  </si>
  <si>
    <t>For students enrolled after Drop-Add, completion percentages are about 80%.</t>
  </si>
  <si>
    <t>Grades A and B are awarded for almost 60% of enrollments, followed by W's at almost 20%.</t>
  </si>
  <si>
    <t>Spring 2003</t>
  </si>
  <si>
    <t>Dropped (Grade R)</t>
  </si>
  <si>
    <t>Enrollments after D-A</t>
  </si>
  <si>
    <t>Completion</t>
  </si>
  <si>
    <t>FTSE BY COURSE PREFIX - FALL 2002</t>
  </si>
  <si>
    <t>End of Term</t>
  </si>
  <si>
    <t>Prefix</t>
  </si>
  <si>
    <t>ENG</t>
  </si>
  <si>
    <t>BIO</t>
  </si>
  <si>
    <t>CIS</t>
  </si>
  <si>
    <t>PSY</t>
  </si>
  <si>
    <t>PED</t>
  </si>
  <si>
    <t>Top 6</t>
  </si>
  <si>
    <t>COM</t>
  </si>
  <si>
    <t>GPH</t>
  </si>
  <si>
    <t>ECN</t>
  </si>
  <si>
    <t>ACC</t>
  </si>
  <si>
    <t>CHM</t>
  </si>
  <si>
    <t>SOC</t>
  </si>
  <si>
    <t>Next 6</t>
  </si>
  <si>
    <t>Remaining 59 Prefixes</t>
  </si>
  <si>
    <t>TOP 25 FTSE BY COURSE - FALL 2002</t>
  </si>
  <si>
    <t>Course</t>
  </si>
  <si>
    <t>Rank</t>
  </si>
  <si>
    <t>ENG101</t>
  </si>
  <si>
    <t>PSY101</t>
  </si>
  <si>
    <t>CIS105</t>
  </si>
  <si>
    <t>MAT092</t>
  </si>
  <si>
    <t>BIO100</t>
  </si>
  <si>
    <t>MAT120</t>
  </si>
  <si>
    <t>ENG102</t>
  </si>
  <si>
    <t>GPH111</t>
  </si>
  <si>
    <t>MAT151</t>
  </si>
  <si>
    <t>SOC101</t>
  </si>
  <si>
    <t>EMT104</t>
  </si>
  <si>
    <t>ECN111</t>
  </si>
  <si>
    <t>MAT082</t>
  </si>
  <si>
    <t>SPA101</t>
  </si>
  <si>
    <t>BIO156</t>
  </si>
  <si>
    <t>BIO181</t>
  </si>
  <si>
    <t>ACC111</t>
  </si>
  <si>
    <t>COM100</t>
  </si>
  <si>
    <t>MAT220</t>
  </si>
  <si>
    <t>ECN112</t>
  </si>
  <si>
    <t>MAT122</t>
  </si>
  <si>
    <t>BPC110</t>
  </si>
  <si>
    <t>PED115</t>
  </si>
  <si>
    <t>GLG101</t>
  </si>
  <si>
    <t>CHM130</t>
  </si>
  <si>
    <t>Top 25</t>
  </si>
  <si>
    <t>All Others - 369</t>
  </si>
  <si>
    <t>ftse-prefix</t>
  </si>
  <si>
    <t>FTSE by course prefix</t>
  </si>
  <si>
    <t>ftse-top25</t>
  </si>
  <si>
    <t>Top 25 FTSE by course</t>
  </si>
  <si>
    <t>TOP 12 PREFIX COURSE GRADES - FALL 2002 SEMESTER</t>
  </si>
  <si>
    <t>pregrades</t>
  </si>
  <si>
    <t>Top 12 prefix course grades</t>
  </si>
  <si>
    <t>Course completions</t>
  </si>
  <si>
    <t>Zip codes</t>
  </si>
  <si>
    <t>The top 25 FTSE generating courses accounted for almost half of all Fall 2002 FTSE.</t>
  </si>
  <si>
    <t>59 additional prefixes accounted  for just over one-third of the semester FTSE.</t>
  </si>
  <si>
    <t>The top 10 courses accounted for nearly one-third of the semester's FTSE.</t>
  </si>
  <si>
    <t>369 other courses made up just over half of the total FTSE.</t>
  </si>
  <si>
    <t>For the largest FTSE prefixes, the percentage of Drops were from about one-fourth to one-third.</t>
  </si>
  <si>
    <t>Completion percentages ranged from about 75% to almost 90%.</t>
  </si>
  <si>
    <t>BIO courses had the highest drop percentage, but also the highest completion percentage.</t>
  </si>
  <si>
    <t>The next 6 prefixes added another 15%, meaning 12 prefixes accounted for 2/3 of all FTSE.</t>
  </si>
  <si>
    <t>Drops account for between half and almost one-third of initial enrollments.</t>
  </si>
  <si>
    <t>Financial Aid</t>
  </si>
  <si>
    <t>YEAR</t>
  </si>
  <si>
    <t>1996 - 1997</t>
  </si>
  <si>
    <t>1997 - 1998</t>
  </si>
  <si>
    <t>1998 - 1999</t>
  </si>
  <si>
    <t>1999 - 2000</t>
  </si>
  <si>
    <t>2000 - 2001</t>
  </si>
  <si>
    <t>2001 - 2002</t>
  </si>
  <si>
    <t>NUMBER OF AWARDS</t>
  </si>
  <si>
    <t>DOLLAR AMOUNT OF AWARDS</t>
  </si>
  <si>
    <t>GRANTS</t>
  </si>
  <si>
    <t>LOANS</t>
  </si>
  <si>
    <t>WORK STUDY</t>
  </si>
  <si>
    <t>SCHOLARSHIPS</t>
  </si>
  <si>
    <t>DUPLICATED</t>
  </si>
  <si>
    <t>UNDUPLICATED</t>
  </si>
  <si>
    <t>TOTAL</t>
  </si>
  <si>
    <t>DOLLAR AMOUNT PER AWARD</t>
  </si>
  <si>
    <t>1995 - 1996</t>
  </si>
  <si>
    <t xml:space="preserve">1994 - 1995 </t>
  </si>
  <si>
    <t>1993 - 1994</t>
  </si>
  <si>
    <t>1992 - 1993</t>
  </si>
  <si>
    <t>1991 - 1992</t>
  </si>
  <si>
    <t>FINANCIAL AID - AWARDS AND DOLLAR VALUE</t>
  </si>
  <si>
    <t>FINANCIAL AID - AMOUNT PER AWARD</t>
  </si>
  <si>
    <t>TUITION AND FEES</t>
  </si>
  <si>
    <t>RESIDENTS</t>
  </si>
  <si>
    <t>2002 - 2003</t>
  </si>
  <si>
    <t>1994 - 1995</t>
  </si>
  <si>
    <t>NON-RESIDENTS</t>
  </si>
  <si>
    <t>PER CREDIT HOUR</t>
  </si>
  <si>
    <t>FOR 30 CREDIT HOURS</t>
  </si>
  <si>
    <t>NON-RESIDENTS*</t>
  </si>
  <si>
    <t>* Taking 7 or more credit hours per semester</t>
  </si>
  <si>
    <t>1985 - 1986</t>
  </si>
  <si>
    <t>1986 - 1987</t>
  </si>
  <si>
    <t>1987 - 1988</t>
  </si>
  <si>
    <t>1988 - 1989</t>
  </si>
  <si>
    <t>1989 - 1990</t>
  </si>
  <si>
    <t>1990 - 1991</t>
  </si>
  <si>
    <t>Awards</t>
  </si>
  <si>
    <t>ASU West</t>
  </si>
  <si>
    <t>The number of former PVCC students graduating from ASU West continue to be strong.</t>
  </si>
  <si>
    <t>PVCC comprises about 15% of the graduating classes.</t>
  </si>
  <si>
    <t>DEGREES AND CERTIFICATES AWARDED</t>
  </si>
  <si>
    <t>ASSOCIATE-</t>
  </si>
  <si>
    <t>CERTIFICATES-</t>
  </si>
  <si>
    <t>YEARS</t>
  </si>
  <si>
    <t>TRANSFER</t>
  </si>
  <si>
    <t>APPLIED</t>
  </si>
  <si>
    <t>ASU WEST GRADUATES FROM PVCC</t>
  </si>
  <si>
    <t xml:space="preserve">GRADS - FORMER </t>
  </si>
  <si>
    <t>TOTAL ASU WEST</t>
  </si>
  <si>
    <t>PVCC</t>
  </si>
  <si>
    <t>DATE</t>
  </si>
  <si>
    <t>PVCC STUDENTS</t>
  </si>
  <si>
    <t>GRADUATES</t>
  </si>
  <si>
    <t>SHARE</t>
  </si>
  <si>
    <t>May 1999</t>
  </si>
  <si>
    <t>August 1999</t>
  </si>
  <si>
    <t>May 2000</t>
  </si>
  <si>
    <t>December 2000</t>
  </si>
  <si>
    <t>May 2001</t>
  </si>
  <si>
    <t>August 2001</t>
  </si>
  <si>
    <t>December 2001</t>
  </si>
  <si>
    <t>May 2002</t>
  </si>
  <si>
    <t>finaid</t>
  </si>
  <si>
    <t>In-state and out-state fees</t>
  </si>
  <si>
    <t>awards</t>
  </si>
  <si>
    <t>Degrees and certificates awarded</t>
  </si>
  <si>
    <t>asuwest</t>
  </si>
  <si>
    <t>PVCC students graduating at ASU West</t>
  </si>
  <si>
    <t>December 2002</t>
  </si>
  <si>
    <t>tuition</t>
  </si>
  <si>
    <t>amt per</t>
  </si>
  <si>
    <t>Amount per financial aid award</t>
  </si>
  <si>
    <t>Fianancial aid awards and $ value</t>
  </si>
  <si>
    <t>transfers</t>
  </si>
  <si>
    <t>Transfers to State Universities</t>
  </si>
  <si>
    <t>tsfhours</t>
  </si>
  <si>
    <t>Transfer hours to State Universities</t>
  </si>
  <si>
    <t>NA</t>
  </si>
  <si>
    <t>% Chg 94 - 01</t>
  </si>
  <si>
    <t>NEW</t>
  </si>
  <si>
    <t>ALL</t>
  </si>
  <si>
    <t>SEMESTERS</t>
  </si>
  <si>
    <t>ASU EAST</t>
  </si>
  <si>
    <t>ASU WEST</t>
  </si>
  <si>
    <t>ASU MAIN</t>
  </si>
  <si>
    <t>FALL</t>
  </si>
  <si>
    <t>NAU</t>
  </si>
  <si>
    <t>UA</t>
  </si>
  <si>
    <t>ASU TOTAL</t>
  </si>
  <si>
    <t>TRANSFERS FROM PVCC ENROLLED AT STATE UNIVERSITIES</t>
  </si>
  <si>
    <t>TRANSFER HOURS FROM PVCC ENROLLED AT STATE UNIVERSITIES</t>
  </si>
  <si>
    <t>UNIVERSITY:</t>
  </si>
  <si>
    <t>1 - 11 HOURS</t>
  </si>
  <si>
    <t>12 - 23 HOURS</t>
  </si>
  <si>
    <t>24 - 31 HOURS</t>
  </si>
  <si>
    <t>32 - 47 HOURS</t>
  </si>
  <si>
    <t>48 - 63 HOURS</t>
  </si>
  <si>
    <t>64 + HOURS</t>
  </si>
  <si>
    <t>Transfers</t>
  </si>
  <si>
    <t>Fall 1994 - 2001</t>
  </si>
  <si>
    <t>Tuition</t>
  </si>
  <si>
    <t>The average dollar amount per award has increased about 50%, with loans having the highest amount per award.</t>
  </si>
  <si>
    <t>The number of financial aid awards and the number of students receiving awards have more than doubled in the last ten years.</t>
  </si>
  <si>
    <t>ASU continues to receive most of PV's transfers to a state public university, with ASU Main the largest receiving location.</t>
  </si>
  <si>
    <t>Almost half of the transfers to a state public university transfer less than 12 hours and less than five percent transfer more than 64 hours.</t>
  </si>
  <si>
    <t>PV students newly enrolled in a state university continue to grow in numbers, but transfer hours continue to be low.</t>
  </si>
  <si>
    <t>1999 - 2003</t>
  </si>
  <si>
    <t>May 2003</t>
  </si>
  <si>
    <t>PVCC HIGH SCHOOL FEEDER ENROLLMENTS</t>
  </si>
  <si>
    <t>HS School Year:  2001-2002</t>
  </si>
  <si>
    <t>HS Enrollments by Grade</t>
  </si>
  <si>
    <t>% PV 2002</t>
  </si>
  <si>
    <t>% PV 2001</t>
  </si>
  <si>
    <t>High School</t>
  </si>
  <si>
    <t>District</t>
  </si>
  <si>
    <t>9th</t>
  </si>
  <si>
    <t>10th</t>
  </si>
  <si>
    <t>11th</t>
  </si>
  <si>
    <t>12th</t>
  </si>
  <si>
    <t>to 12th Gr</t>
  </si>
  <si>
    <t>Major Feeder Schools</t>
  </si>
  <si>
    <t>Cave Creek</t>
  </si>
  <si>
    <t>Sub-Total</t>
  </si>
  <si>
    <t>Addditional Feeder Schools</t>
  </si>
  <si>
    <t>Cactus</t>
  </si>
  <si>
    <t>Peoria</t>
  </si>
  <si>
    <t>Scottsdale</t>
  </si>
  <si>
    <t>Cortez</t>
  </si>
  <si>
    <t>Glendale</t>
  </si>
  <si>
    <t>Goldwater</t>
  </si>
  <si>
    <t>Greenway</t>
  </si>
  <si>
    <t>Moon Valley</t>
  </si>
  <si>
    <t>Pinnacle</t>
  </si>
  <si>
    <t>Polaris</t>
  </si>
  <si>
    <t>Saguaro</t>
  </si>
  <si>
    <t>Sunnyslope</t>
  </si>
  <si>
    <t>Washington</t>
  </si>
  <si>
    <t>Grand Total</t>
  </si>
  <si>
    <t>feeder</t>
  </si>
  <si>
    <t>Feeder high school enrollments</t>
  </si>
  <si>
    <t>Feeder high schools</t>
  </si>
  <si>
    <t>From the recent graduates from the five main feeder high schools, PVCC's received 16.2% of this total.</t>
  </si>
  <si>
    <t>Goldwater, Thunderbird, Deer Valley, and Mountain Ridge also supplied a high percent of their graduates.</t>
  </si>
  <si>
    <t>The percentage of enrollments from the main feeder high schools declined from the prior year.</t>
  </si>
  <si>
    <t>Paradise Valley, North Canyon,Horizon and Shadow Mountian High Schools represent the largest number of students.</t>
  </si>
  <si>
    <t>1996-1997 - 2002-2003</t>
  </si>
  <si>
    <t>hsperf</t>
  </si>
  <si>
    <t>Performance of recent hs graduates</t>
  </si>
  <si>
    <t>Report Year 2003</t>
  </si>
  <si>
    <t>Feeder peforamnce</t>
  </si>
  <si>
    <t>RECENT HIGH SCHOOL GRADUATE PERFORMANCE AT PVCC</t>
  </si>
  <si>
    <t># at</t>
  </si>
  <si>
    <t>First Term</t>
  </si>
  <si>
    <t>GPA</t>
  </si>
  <si>
    <t>Fa to Sp</t>
  </si>
  <si>
    <t>High</t>
  </si>
  <si>
    <t>% Enrolled</t>
  </si>
  <si>
    <t>.</t>
  </si>
  <si>
    <t>All Arizona High Schools</t>
  </si>
  <si>
    <t>The large increase in the applied certificates has been in the technical, EMT, and Nurse Assisting areas.</t>
  </si>
  <si>
    <t>First term GPA's for these major schools range from 2.31 to 2.68, compared to an overall 2.49 for all high schools.</t>
  </si>
  <si>
    <t>There has been a decline in the Associate degrees for transfer and an increase in certificates awarded.</t>
  </si>
  <si>
    <t>Transfer degrees and certificates make up the largest groupings of awards.</t>
  </si>
  <si>
    <t>Other AZ High Schools</t>
  </si>
  <si>
    <t>ENG Dev.</t>
  </si>
  <si>
    <t>MAT Dev.</t>
  </si>
  <si>
    <t>Ther percentage of students continuing from the fall to the spring semester varied greatly from 50%  to 86%.</t>
  </si>
  <si>
    <t>Graduates from high schools with larger PVCC enrollments had higher average GPA's and continuing percentages than other schools.</t>
  </si>
  <si>
    <t>TOP 10</t>
  </si>
  <si>
    <t>TERM AND CUMULATIVE HOURS AND GRADE POINT AVERAGES</t>
  </si>
  <si>
    <t>Attempted</t>
  </si>
  <si>
    <t>Earned</t>
  </si>
  <si>
    <t>Full-Time Students</t>
  </si>
  <si>
    <t>Part-Time Students</t>
  </si>
  <si>
    <t>% Earn to Att</t>
  </si>
  <si>
    <t>Average Term Hours</t>
  </si>
  <si>
    <t>Average Cumulative</t>
  </si>
  <si>
    <t>Avg. Term</t>
  </si>
  <si>
    <t>hrs-gpa</t>
  </si>
  <si>
    <t>Term and cumulative hours and GPA's</t>
  </si>
  <si>
    <t>Spring 2000 - 2003</t>
  </si>
  <si>
    <t>Hours-GPA</t>
  </si>
  <si>
    <t>Average hours attempted and earned, along with the percentage of hours earned have shown slight increases since 2000.</t>
  </si>
  <si>
    <t>Full-time students have a higher percentage of hours earned to attempted than part-time students.</t>
  </si>
  <si>
    <t>Full-time students also have more average hours completed and higher GPA's than part-time students.</t>
  </si>
  <si>
    <t>RESIDENTIAL AND ADJUNCT FACULTY TEACHING CREDIT COURSES</t>
  </si>
  <si>
    <t>Fall semesters</t>
  </si>
  <si>
    <t>Spring semesters</t>
  </si>
  <si>
    <t>Residential</t>
  </si>
  <si>
    <t>Adjunct</t>
  </si>
  <si>
    <t>inst</t>
  </si>
  <si>
    <t>Residential and adjunct faculty</t>
  </si>
  <si>
    <t>Spring 1997 - 2003</t>
  </si>
  <si>
    <t>Instructors</t>
  </si>
  <si>
    <t>The number of residential faculty teaching a credit course has grown from 52 to 84 from 1997 to 2003.</t>
  </si>
  <si>
    <t>There are more adjunct faculty teaching each semester than residential faculty.</t>
  </si>
  <si>
    <t>The number of both residential and adjunct faculty have increased over 60% from 1997 to 2003.</t>
  </si>
  <si>
    <t>End-of-Term</t>
  </si>
  <si>
    <t>RESIDENTIAL AND ADJUNCT FACULTY FTSE SHARE</t>
  </si>
  <si>
    <t>% of Total</t>
  </si>
  <si>
    <t>inst-ftse</t>
  </si>
  <si>
    <t>Instructor distribution of FTSE</t>
  </si>
  <si>
    <t>Instructor FTSE</t>
  </si>
  <si>
    <t>The residential faculty percentage of FTSE has shown some increases over the past few years.</t>
  </si>
  <si>
    <t>The growth of FTSE has mostly been supported by increases in the number of Residential faculty.</t>
  </si>
  <si>
    <t>Adjunct faculty continue to intruct almost 60% of the FTSE generating courses of the College.</t>
  </si>
  <si>
    <t>#</t>
  </si>
  <si>
    <t>FTSE/#</t>
  </si>
  <si>
    <t>45th Day</t>
  </si>
  <si>
    <t>Fall 1987 - 2003</t>
  </si>
  <si>
    <t>Fall 2003</t>
  </si>
  <si>
    <t>Fall 1995 - 2003</t>
  </si>
  <si>
    <t>Fall 1991 - 2003</t>
  </si>
  <si>
    <t>Fall 2003 - 45th Day</t>
  </si>
  <si>
    <t>Spring</t>
  </si>
  <si>
    <t>2003 - 2004</t>
  </si>
  <si>
    <t>1985-1986 - 2003-2004</t>
  </si>
  <si>
    <t>Annual 1989 - 2003</t>
  </si>
  <si>
    <t>Most tables updated through Fall Semester 2003 - 45th Day</t>
  </si>
  <si>
    <t>Associate</t>
  </si>
  <si>
    <t>Bachelor</t>
  </si>
  <si>
    <t>Unknown</t>
  </si>
  <si>
    <t>Some</t>
  </si>
  <si>
    <t>College</t>
  </si>
  <si>
    <t>Masters</t>
  </si>
  <si>
    <t>or higher</t>
  </si>
  <si>
    <t>No</t>
  </si>
  <si>
    <t>Note:  Coding for this data element changed in 2001, so prior year information is not consistent.</t>
  </si>
  <si>
    <t>PVCC FAST FACTS - FALL SEMESTER 2003</t>
  </si>
  <si>
    <t>Student headcount for fall is at 7,879, an increase of 170 from the prior fall semester.</t>
  </si>
  <si>
    <t>FTSE totaled 3,462.9 for the fall semester (45th Day).</t>
  </si>
  <si>
    <t>The top 6 prefixes accounted for almost half of the final Fall 2002 end-of-term FTSE.</t>
  </si>
  <si>
    <t>Nearly seventy percent of the students are White.  This percentage has dropped from over 90%.</t>
  </si>
  <si>
    <t>Black (2.1%), Asian (2.8%) and Hispanic (9.2%) enrollments have shown growth from prior years.</t>
  </si>
  <si>
    <t>Males have made some slight increases in enrollment, but they are still just under 40% of students</t>
  </si>
  <si>
    <t>Combining no college and unknown status shows that over 60% of our students have no other prior college experience.</t>
  </si>
  <si>
    <t>Nearly one-third of students do have some other prior college experience, but have not attained a degree.</t>
  </si>
  <si>
    <t>Less than 10% of students already have a college degree.</t>
  </si>
  <si>
    <t>The largest percentage of our students are continuing from the prior year, representing just over 45% of enrollment.</t>
  </si>
  <si>
    <t>Full-time enrollment is slightly over one-fourth of students, an increasing percentage over prior years.</t>
  </si>
  <si>
    <t xml:space="preserve">Nearly one-third (29.1%) of students enrolled for 3 to 6 credit hours, while one in five enrolled for 6 to 9 credit hours. </t>
  </si>
  <si>
    <t>The largest percentage of full-time students (22.1% of the total) took between 12 to 15 semester hours this fall semester.</t>
  </si>
  <si>
    <t>Just over one-third of the credit students graduated from 10 local feeder high schools.  Recent graduates are msotly from these same schools.</t>
  </si>
  <si>
    <t>High school graduates from 2003 represent the most students compared to other years through 1994.</t>
  </si>
  <si>
    <t>For these students who graduated since 1994, the enrollments decline with each folowing graduate year.</t>
  </si>
  <si>
    <t>Earlier graduates (before 1994) make up nearly 30% of enrollment, influencing programs and services.</t>
  </si>
  <si>
    <t>The top three Zip Codes (85032 (18.0%), 85022 (11.1%), and 85254 (10.0%) represent nearly 40% of enrollment.</t>
  </si>
  <si>
    <t>For the current fiscal year, there were 89 faculty and 117.9 staff positions at the College, for a total of 206.9.</t>
  </si>
  <si>
    <t>For residents the per credit hour cost has tripled since the mid-1980's, increasing $19 per hour in the last ten years.</t>
  </si>
  <si>
    <t>Non-residents pay $59 more per credit hour, compared to ten years ago.</t>
  </si>
  <si>
    <t>Yearly costs for full-time resident students are $1,530, compared to $6,480 for non-residents.</t>
  </si>
  <si>
    <t>More students transfer to ASU West than either UA or NAU.</t>
  </si>
  <si>
    <t>1991-1992 - 2002-2003</t>
  </si>
  <si>
    <t xml:space="preserve">Grants and loans constitute the largest dollar amounts of financial aid, with the overall total approaching $5,000,000.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</si>
</sst>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%"/>
    <numFmt numFmtId="165" formatCode="#,##0.0"/>
    <numFmt numFmtId="166" formatCode="0.0"/>
    <numFmt numFmtId="167" formatCode="&quot;$&quot;#,##0"/>
    <numFmt numFmtId="168" formatCode="&quot;$&quot;#,##0.00"/>
  </numFmts>
  <fonts count="18" x14ac:knownFonts="1">
    <font>
      <sz val="10"/>
      <name val="Arial"/>
    </font>
    <font>
      <sz val="10"/>
      <name val="Arial"/>
    </font>
    <font>
      <sz val="16"/>
      <name val="Arial Rounded MT Bold"/>
      <family val="2"/>
    </font>
    <font>
      <b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sz val="18"/>
      <name val="Arial Rounded MT Bold"/>
      <family val="2"/>
    </font>
    <font>
      <sz val="10"/>
      <name val="Arial"/>
      <family val="2"/>
    </font>
    <font>
      <sz val="12"/>
      <name val="Arial Rounded MT Bold"/>
      <family val="2"/>
    </font>
    <font>
      <sz val="12"/>
      <name val="Arial"/>
    </font>
    <font>
      <sz val="10"/>
      <name val="Arial Rounded MT Bold"/>
      <family val="2"/>
    </font>
    <font>
      <b/>
      <sz val="16"/>
      <name val="Arial"/>
    </font>
    <font>
      <b/>
      <i/>
      <sz val="10"/>
      <name val="Arial"/>
      <family val="2"/>
    </font>
    <font>
      <b/>
      <i/>
      <sz val="12"/>
      <name val="Arial"/>
      <family val="2"/>
    </font>
    <font>
      <sz val="14"/>
      <name val="Arial Rounded MT Bold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/>
    <xf numFmtId="164" fontId="0" fillId="0" borderId="0" xfId="0" applyNumberFormat="1"/>
    <xf numFmtId="0" fontId="2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quotePrefix="1" applyFont="1" applyAlignment="1">
      <alignment horizontal="center"/>
    </xf>
    <xf numFmtId="3" fontId="0" fillId="0" borderId="0" xfId="0" applyNumberFormat="1"/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5" fillId="0" borderId="0" xfId="0" applyNumberFormat="1" applyFont="1"/>
    <xf numFmtId="165" fontId="5" fillId="0" borderId="0" xfId="0" applyNumberFormat="1" applyFont="1"/>
    <xf numFmtId="164" fontId="5" fillId="0" borderId="0" xfId="0" applyNumberFormat="1" applyFont="1"/>
    <xf numFmtId="165" fontId="5" fillId="0" borderId="0" xfId="0" applyNumberFormat="1" applyFont="1" applyAlignment="1">
      <alignment horizontal="center"/>
    </xf>
    <xf numFmtId="0" fontId="7" fillId="0" borderId="0" xfId="0" applyFont="1"/>
    <xf numFmtId="9" fontId="5" fillId="0" borderId="0" xfId="0" applyNumberFormat="1" applyFont="1"/>
    <xf numFmtId="3" fontId="5" fillId="0" borderId="1" xfId="0" applyNumberFormat="1" applyFont="1" applyBorder="1"/>
    <xf numFmtId="0" fontId="6" fillId="0" borderId="0" xfId="0" quotePrefix="1" applyFont="1" applyAlignment="1">
      <alignment horizontal="center"/>
    </xf>
    <xf numFmtId="0" fontId="5" fillId="0" borderId="0" xfId="0" quotePrefix="1" applyFont="1"/>
    <xf numFmtId="0" fontId="3" fillId="0" borderId="0" xfId="0" applyFont="1" applyAlignment="1">
      <alignment horizontal="center"/>
    </xf>
    <xf numFmtId="3" fontId="5" fillId="0" borderId="0" xfId="0" quotePrefix="1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3" fontId="5" fillId="0" borderId="1" xfId="0" applyNumberFormat="1" applyFont="1" applyBorder="1" applyAlignment="1">
      <alignment horizontal="right"/>
    </xf>
    <xf numFmtId="3" fontId="5" fillId="0" borderId="0" xfId="0" applyNumberFormat="1" applyFont="1" applyBorder="1" applyAlignment="1">
      <alignment horizontal="right"/>
    </xf>
    <xf numFmtId="164" fontId="5" fillId="0" borderId="0" xfId="0" quotePrefix="1" applyNumberFormat="1" applyFont="1" applyAlignment="1">
      <alignment horizontal="right"/>
    </xf>
    <xf numFmtId="164" fontId="5" fillId="0" borderId="0" xfId="0" applyNumberFormat="1" applyFont="1" applyAlignment="1">
      <alignment horizontal="right"/>
    </xf>
    <xf numFmtId="164" fontId="5" fillId="0" borderId="1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8" fillId="0" borderId="0" xfId="0" applyFont="1"/>
    <xf numFmtId="3" fontId="5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9" fontId="5" fillId="0" borderId="0" xfId="0" applyNumberFormat="1" applyFont="1" applyAlignment="1">
      <alignment horizontal="center"/>
    </xf>
    <xf numFmtId="0" fontId="0" fillId="0" borderId="0" xfId="0" quotePrefix="1" applyAlignment="1">
      <alignment horizontal="center"/>
    </xf>
    <xf numFmtId="0" fontId="9" fillId="0" borderId="0" xfId="0" applyFont="1"/>
    <xf numFmtId="0" fontId="4" fillId="0" borderId="0" xfId="0" applyFont="1"/>
    <xf numFmtId="0" fontId="10" fillId="0" borderId="0" xfId="0" applyFont="1"/>
    <xf numFmtId="0" fontId="5" fillId="0" borderId="0" xfId="0" applyFont="1" applyAlignment="1">
      <alignment horizontal="left"/>
    </xf>
    <xf numFmtId="164" fontId="5" fillId="0" borderId="1" xfId="0" applyNumberFormat="1" applyFont="1" applyBorder="1"/>
    <xf numFmtId="0" fontId="3" fillId="0" borderId="0" xfId="0" applyFont="1"/>
    <xf numFmtId="0" fontId="11" fillId="0" borderId="0" xfId="0" applyFont="1"/>
    <xf numFmtId="0" fontId="12" fillId="0" borderId="0" xfId="0" applyFont="1"/>
    <xf numFmtId="0" fontId="0" fillId="0" borderId="2" xfId="0" applyBorder="1"/>
    <xf numFmtId="0" fontId="0" fillId="0" borderId="0" xfId="0" applyBorder="1"/>
    <xf numFmtId="0" fontId="13" fillId="0" borderId="0" xfId="0" applyFont="1"/>
    <xf numFmtId="0" fontId="1" fillId="0" borderId="0" xfId="0" applyFont="1"/>
    <xf numFmtId="164" fontId="0" fillId="0" borderId="2" xfId="0" applyNumberFormat="1" applyBorder="1"/>
    <xf numFmtId="0" fontId="14" fillId="0" borderId="0" xfId="0" applyFont="1"/>
    <xf numFmtId="9" fontId="0" fillId="0" borderId="0" xfId="0" applyNumberFormat="1"/>
    <xf numFmtId="166" fontId="0" fillId="0" borderId="0" xfId="0" applyNumberFormat="1"/>
    <xf numFmtId="0" fontId="0" fillId="0" borderId="0" xfId="0" quotePrefix="1"/>
    <xf numFmtId="3" fontId="0" fillId="0" borderId="0" xfId="0" applyNumberFormat="1" applyAlignment="1">
      <alignment horizontal="center"/>
    </xf>
    <xf numFmtId="167" fontId="0" fillId="0" borderId="0" xfId="0" applyNumberFormat="1" applyAlignment="1">
      <alignment horizontal="center"/>
    </xf>
    <xf numFmtId="0" fontId="10" fillId="0" borderId="0" xfId="0" applyFont="1" applyAlignment="1">
      <alignment horizontal="center"/>
    </xf>
    <xf numFmtId="168" fontId="0" fillId="0" borderId="0" xfId="0" applyNumberFormat="1" applyAlignment="1">
      <alignment horizontal="center"/>
    </xf>
    <xf numFmtId="49" fontId="0" fillId="0" borderId="0" xfId="0" applyNumberFormat="1"/>
    <xf numFmtId="164" fontId="0" fillId="0" borderId="0" xfId="0" applyNumberFormat="1" applyAlignment="1">
      <alignment horizontal="center"/>
    </xf>
    <xf numFmtId="0" fontId="1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16" fillId="0" borderId="0" xfId="0" applyFont="1"/>
    <xf numFmtId="0" fontId="5" fillId="0" borderId="3" xfId="0" applyFont="1" applyBorder="1"/>
    <xf numFmtId="3" fontId="5" fillId="0" borderId="4" xfId="0" applyNumberFormat="1" applyFont="1" applyBorder="1"/>
    <xf numFmtId="3" fontId="5" fillId="0" borderId="5" xfId="0" applyNumberFormat="1" applyFont="1" applyBorder="1"/>
    <xf numFmtId="164" fontId="5" fillId="0" borderId="5" xfId="0" applyNumberFormat="1" applyFont="1" applyBorder="1"/>
    <xf numFmtId="164" fontId="5" fillId="0" borderId="0" xfId="0" applyNumberFormat="1" applyFont="1" applyBorder="1"/>
    <xf numFmtId="3" fontId="5" fillId="0" borderId="0" xfId="0" applyNumberFormat="1" applyFont="1" applyBorder="1"/>
    <xf numFmtId="2" fontId="5" fillId="0" borderId="0" xfId="0" applyNumberFormat="1" applyFont="1"/>
    <xf numFmtId="0" fontId="5" fillId="0" borderId="1" xfId="0" applyFont="1" applyBorder="1"/>
    <xf numFmtId="166" fontId="5" fillId="0" borderId="0" xfId="0" applyNumberFormat="1" applyFont="1"/>
    <xf numFmtId="0" fontId="17" fillId="0" borderId="0" xfId="0" applyFont="1"/>
    <xf numFmtId="165" fontId="5" fillId="0" borderId="2" xfId="0" applyNumberFormat="1" applyFont="1" applyBorder="1"/>
    <xf numFmtId="164" fontId="5" fillId="0" borderId="2" xfId="0" applyNumberFormat="1" applyFont="1" applyBorder="1"/>
    <xf numFmtId="0" fontId="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quotePrefix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workbookViewId="0"/>
  </sheetViews>
  <sheetFormatPr defaultRowHeight="13.2" x14ac:dyDescent="0.25"/>
  <cols>
    <col min="1" max="1" width="10.6640625" customWidth="1"/>
    <col min="2" max="2" width="4.6640625" customWidth="1"/>
    <col min="3" max="3" width="34.6640625" customWidth="1"/>
    <col min="4" max="4" width="4.6640625" customWidth="1"/>
    <col min="5" max="5" width="20.6640625" customWidth="1"/>
  </cols>
  <sheetData>
    <row r="1" spans="1:5" ht="22.2" x14ac:dyDescent="0.35">
      <c r="A1" s="34" t="s">
        <v>133</v>
      </c>
    </row>
    <row r="2" spans="1:5" x14ac:dyDescent="0.25">
      <c r="A2" s="39" t="s">
        <v>480</v>
      </c>
    </row>
    <row r="3" spans="1:5" x14ac:dyDescent="0.25">
      <c r="A3" s="39"/>
    </row>
    <row r="4" spans="1:5" x14ac:dyDescent="0.25">
      <c r="A4" s="39" t="s">
        <v>142</v>
      </c>
    </row>
    <row r="5" spans="1:5" x14ac:dyDescent="0.25">
      <c r="A5" s="39" t="s">
        <v>143</v>
      </c>
    </row>
    <row r="6" spans="1:5" x14ac:dyDescent="0.25">
      <c r="A6" s="39"/>
    </row>
    <row r="8" spans="1:5" x14ac:dyDescent="0.25">
      <c r="A8" s="3" t="s">
        <v>88</v>
      </c>
      <c r="B8" s="3"/>
      <c r="C8" s="3" t="s">
        <v>109</v>
      </c>
      <c r="E8" s="3" t="s">
        <v>107</v>
      </c>
    </row>
    <row r="10" spans="1:5" x14ac:dyDescent="0.25">
      <c r="A10" t="s">
        <v>89</v>
      </c>
      <c r="C10" t="s">
        <v>134</v>
      </c>
      <c r="E10" s="33" t="s">
        <v>108</v>
      </c>
    </row>
    <row r="11" spans="1:5" x14ac:dyDescent="0.25">
      <c r="A11" t="s">
        <v>90</v>
      </c>
      <c r="C11" t="s">
        <v>110</v>
      </c>
      <c r="E11" s="33" t="s">
        <v>108</v>
      </c>
    </row>
    <row r="12" spans="1:5" x14ac:dyDescent="0.25">
      <c r="A12" t="s">
        <v>91</v>
      </c>
      <c r="C12" t="s">
        <v>78</v>
      </c>
      <c r="E12" s="4" t="s">
        <v>471</v>
      </c>
    </row>
    <row r="13" spans="1:5" x14ac:dyDescent="0.25">
      <c r="A13" t="s">
        <v>240</v>
      </c>
      <c r="C13" t="s">
        <v>241</v>
      </c>
      <c r="E13" s="4" t="s">
        <v>36</v>
      </c>
    </row>
    <row r="14" spans="1:5" x14ac:dyDescent="0.25">
      <c r="A14" t="s">
        <v>242</v>
      </c>
      <c r="C14" t="s">
        <v>243</v>
      </c>
      <c r="E14" s="4" t="s">
        <v>36</v>
      </c>
    </row>
    <row r="15" spans="1:5" x14ac:dyDescent="0.25">
      <c r="A15" t="s">
        <v>92</v>
      </c>
      <c r="C15" t="s">
        <v>93</v>
      </c>
      <c r="E15" s="4" t="s">
        <v>471</v>
      </c>
    </row>
    <row r="16" spans="1:5" x14ac:dyDescent="0.25">
      <c r="A16" t="s">
        <v>96</v>
      </c>
      <c r="C16" t="s">
        <v>94</v>
      </c>
      <c r="E16" s="4" t="s">
        <v>473</v>
      </c>
    </row>
    <row r="17" spans="1:5" x14ac:dyDescent="0.25">
      <c r="A17" t="s">
        <v>97</v>
      </c>
      <c r="C17" t="s">
        <v>95</v>
      </c>
      <c r="E17" s="4" t="s">
        <v>474</v>
      </c>
    </row>
    <row r="18" spans="1:5" x14ac:dyDescent="0.25">
      <c r="A18" t="s">
        <v>98</v>
      </c>
      <c r="C18" t="s">
        <v>79</v>
      </c>
      <c r="E18" s="4" t="s">
        <v>473</v>
      </c>
    </row>
    <row r="19" spans="1:5" x14ac:dyDescent="0.25">
      <c r="A19" t="s">
        <v>99</v>
      </c>
      <c r="C19" t="s">
        <v>80</v>
      </c>
      <c r="E19" s="4" t="s">
        <v>474</v>
      </c>
    </row>
    <row r="20" spans="1:5" x14ac:dyDescent="0.25">
      <c r="A20" t="s">
        <v>100</v>
      </c>
      <c r="C20" t="s">
        <v>81</v>
      </c>
      <c r="E20" s="4" t="s">
        <v>474</v>
      </c>
    </row>
    <row r="21" spans="1:5" x14ac:dyDescent="0.25">
      <c r="A21" t="s">
        <v>101</v>
      </c>
      <c r="C21" t="s">
        <v>82</v>
      </c>
      <c r="E21" s="4" t="s">
        <v>474</v>
      </c>
    </row>
    <row r="22" spans="1:5" x14ac:dyDescent="0.25">
      <c r="A22" t="s">
        <v>102</v>
      </c>
      <c r="C22" t="s">
        <v>135</v>
      </c>
      <c r="E22" s="4" t="s">
        <v>472</v>
      </c>
    </row>
    <row r="23" spans="1:5" x14ac:dyDescent="0.25">
      <c r="A23" t="s">
        <v>103</v>
      </c>
      <c r="C23" t="s">
        <v>136</v>
      </c>
      <c r="E23" s="4" t="s">
        <v>472</v>
      </c>
    </row>
    <row r="24" spans="1:5" x14ac:dyDescent="0.25">
      <c r="A24" t="s">
        <v>104</v>
      </c>
      <c r="C24" t="s">
        <v>85</v>
      </c>
      <c r="E24" s="4" t="s">
        <v>472</v>
      </c>
    </row>
    <row r="25" spans="1:5" x14ac:dyDescent="0.25">
      <c r="A25" t="s">
        <v>400</v>
      </c>
      <c r="C25" t="s">
        <v>401</v>
      </c>
      <c r="E25" s="4" t="s">
        <v>36</v>
      </c>
    </row>
    <row r="26" spans="1:5" x14ac:dyDescent="0.25">
      <c r="A26" t="s">
        <v>408</v>
      </c>
      <c r="C26" t="s">
        <v>409</v>
      </c>
      <c r="E26" s="4" t="s">
        <v>410</v>
      </c>
    </row>
    <row r="27" spans="1:5" x14ac:dyDescent="0.25">
      <c r="A27" t="s">
        <v>105</v>
      </c>
      <c r="C27" t="s">
        <v>248</v>
      </c>
      <c r="E27" s="4" t="s">
        <v>472</v>
      </c>
    </row>
    <row r="28" spans="1:5" x14ac:dyDescent="0.25">
      <c r="A28" t="s">
        <v>440</v>
      </c>
      <c r="C28" t="s">
        <v>441</v>
      </c>
      <c r="E28" s="4" t="s">
        <v>442</v>
      </c>
    </row>
    <row r="29" spans="1:5" x14ac:dyDescent="0.25">
      <c r="A29" t="s">
        <v>178</v>
      </c>
      <c r="C29" t="s">
        <v>179</v>
      </c>
      <c r="E29" s="4" t="s">
        <v>181</v>
      </c>
    </row>
    <row r="30" spans="1:5" x14ac:dyDescent="0.25">
      <c r="A30" t="s">
        <v>180</v>
      </c>
      <c r="C30" t="s">
        <v>247</v>
      </c>
      <c r="E30" s="4" t="s">
        <v>182</v>
      </c>
    </row>
    <row r="31" spans="1:5" x14ac:dyDescent="0.25">
      <c r="A31" t="s">
        <v>245</v>
      </c>
      <c r="C31" t="s">
        <v>246</v>
      </c>
      <c r="E31" s="4" t="s">
        <v>36</v>
      </c>
    </row>
    <row r="32" spans="1:5" x14ac:dyDescent="0.25">
      <c r="A32" t="s">
        <v>106</v>
      </c>
      <c r="C32" t="s">
        <v>87</v>
      </c>
      <c r="E32" s="4" t="s">
        <v>479</v>
      </c>
    </row>
    <row r="33" spans="1:5" x14ac:dyDescent="0.25">
      <c r="A33" t="s">
        <v>452</v>
      </c>
      <c r="C33" t="s">
        <v>453</v>
      </c>
      <c r="E33" s="4" t="s">
        <v>454</v>
      </c>
    </row>
    <row r="34" spans="1:5" x14ac:dyDescent="0.25">
      <c r="A34" t="s">
        <v>462</v>
      </c>
      <c r="C34" t="s">
        <v>463</v>
      </c>
      <c r="E34" s="4" t="s">
        <v>454</v>
      </c>
    </row>
    <row r="35" spans="1:5" x14ac:dyDescent="0.25">
      <c r="A35" t="s">
        <v>324</v>
      </c>
      <c r="C35" t="s">
        <v>334</v>
      </c>
      <c r="E35" s="4" t="s">
        <v>514</v>
      </c>
    </row>
    <row r="36" spans="1:5" x14ac:dyDescent="0.25">
      <c r="A36" t="s">
        <v>332</v>
      </c>
      <c r="C36" t="s">
        <v>333</v>
      </c>
      <c r="E36" s="4" t="s">
        <v>514</v>
      </c>
    </row>
    <row r="37" spans="1:5" x14ac:dyDescent="0.25">
      <c r="A37" t="s">
        <v>331</v>
      </c>
      <c r="C37" t="s">
        <v>325</v>
      </c>
      <c r="E37" s="4" t="s">
        <v>478</v>
      </c>
    </row>
    <row r="38" spans="1:5" x14ac:dyDescent="0.25">
      <c r="A38" t="s">
        <v>326</v>
      </c>
      <c r="C38" t="s">
        <v>327</v>
      </c>
      <c r="E38" s="4" t="s">
        <v>407</v>
      </c>
    </row>
    <row r="39" spans="1:5" x14ac:dyDescent="0.25">
      <c r="A39" t="s">
        <v>335</v>
      </c>
      <c r="C39" t="s">
        <v>336</v>
      </c>
      <c r="E39" s="4" t="s">
        <v>361</v>
      </c>
    </row>
    <row r="40" spans="1:5" x14ac:dyDescent="0.25">
      <c r="A40" t="s">
        <v>337</v>
      </c>
      <c r="C40" t="s">
        <v>338</v>
      </c>
      <c r="E40" s="4" t="s">
        <v>361</v>
      </c>
    </row>
    <row r="41" spans="1:5" x14ac:dyDescent="0.25">
      <c r="A41" t="s">
        <v>328</v>
      </c>
      <c r="C41" t="s">
        <v>329</v>
      </c>
      <c r="E41" s="4" t="s">
        <v>368</v>
      </c>
    </row>
  </sheetData>
  <phoneticPr fontId="0" type="noConversion"/>
  <pageMargins left="0.75" right="0.75" top="0.74" bottom="0.54" header="0.5" footer="0.5"/>
  <pageSetup orientation="landscape" r:id="rId1"/>
  <headerFooter alignWithMargins="0">
    <oddFooter>&amp;RLast updated 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3.2" x14ac:dyDescent="0.25"/>
  <cols>
    <col min="2" max="2" width="4.6640625" customWidth="1"/>
    <col min="3" max="5" width="12.6640625" customWidth="1"/>
    <col min="6" max="6" width="2.6640625" customWidth="1"/>
    <col min="7" max="7" width="12.6640625" customWidth="1"/>
  </cols>
  <sheetData>
    <row r="1" spans="1:7" ht="20.399999999999999" x14ac:dyDescent="0.35">
      <c r="A1" s="2" t="s">
        <v>23</v>
      </c>
      <c r="B1" s="2"/>
    </row>
    <row r="2" spans="1:7" ht="15" x14ac:dyDescent="0.25">
      <c r="A2" s="7" t="s">
        <v>470</v>
      </c>
      <c r="B2" s="7"/>
      <c r="C2" s="7"/>
      <c r="D2" s="7"/>
      <c r="E2" s="7"/>
      <c r="F2" s="7"/>
      <c r="G2" s="7"/>
    </row>
    <row r="3" spans="1:7" ht="15" x14ac:dyDescent="0.25">
      <c r="A3" s="7"/>
      <c r="B3" s="7"/>
      <c r="C3" s="7"/>
      <c r="D3" s="7"/>
      <c r="E3" s="7"/>
      <c r="F3" s="7"/>
      <c r="G3" s="7"/>
    </row>
    <row r="4" spans="1:7" ht="15.6" x14ac:dyDescent="0.3">
      <c r="A4" s="9" t="s">
        <v>15</v>
      </c>
      <c r="B4" s="9"/>
      <c r="C4" s="8" t="s">
        <v>24</v>
      </c>
      <c r="D4" s="8" t="s">
        <v>25</v>
      </c>
      <c r="E4" s="8" t="s">
        <v>26</v>
      </c>
      <c r="F4" s="8"/>
      <c r="G4" s="8" t="s">
        <v>14</v>
      </c>
    </row>
    <row r="5" spans="1:7" ht="15" x14ac:dyDescent="0.25">
      <c r="A5" s="10"/>
      <c r="B5" s="10"/>
      <c r="C5" s="7"/>
      <c r="D5" s="7"/>
      <c r="E5" s="7"/>
      <c r="F5" s="7"/>
      <c r="G5" s="7"/>
    </row>
    <row r="6" spans="1:7" ht="15" x14ac:dyDescent="0.25">
      <c r="A6" s="10">
        <v>1991</v>
      </c>
      <c r="B6" s="10"/>
      <c r="C6" s="31">
        <v>0.44600000000000001</v>
      </c>
      <c r="D6" s="31">
        <v>0.13</v>
      </c>
      <c r="E6" s="31">
        <v>0.42399999999999999</v>
      </c>
      <c r="F6" s="31"/>
      <c r="G6" s="32">
        <f t="shared" ref="G6:G18" si="0">SUM(C6:E6)</f>
        <v>1</v>
      </c>
    </row>
    <row r="7" spans="1:7" ht="15" x14ac:dyDescent="0.25">
      <c r="A7" s="10">
        <v>1992</v>
      </c>
      <c r="B7" s="10"/>
      <c r="C7" s="31">
        <v>0.40100000000000002</v>
      </c>
      <c r="D7" s="31">
        <v>0.14699999999999999</v>
      </c>
      <c r="E7" s="31">
        <v>0.45200000000000001</v>
      </c>
      <c r="F7" s="31"/>
      <c r="G7" s="32">
        <f t="shared" si="0"/>
        <v>1</v>
      </c>
    </row>
    <row r="8" spans="1:7" ht="15" x14ac:dyDescent="0.25">
      <c r="A8" s="10">
        <v>1993</v>
      </c>
      <c r="B8" s="10"/>
      <c r="C8" s="31">
        <v>0.40600000000000003</v>
      </c>
      <c r="D8" s="31">
        <v>0.14599999999999999</v>
      </c>
      <c r="E8" s="31">
        <v>0.44800000000000001</v>
      </c>
      <c r="F8" s="31"/>
      <c r="G8" s="32">
        <f t="shared" si="0"/>
        <v>1</v>
      </c>
    </row>
    <row r="9" spans="1:7" ht="15" x14ac:dyDescent="0.25">
      <c r="A9" s="10">
        <v>1994</v>
      </c>
      <c r="B9" s="10"/>
      <c r="C9" s="31">
        <v>0.41599999999999998</v>
      </c>
      <c r="D9" s="31">
        <v>0.14199999999999999</v>
      </c>
      <c r="E9" s="31">
        <v>0.442</v>
      </c>
      <c r="F9" s="31"/>
      <c r="G9" s="32">
        <f t="shared" si="0"/>
        <v>1</v>
      </c>
    </row>
    <row r="10" spans="1:7" ht="15" x14ac:dyDescent="0.25">
      <c r="A10" s="10">
        <v>1995</v>
      </c>
      <c r="B10" s="10"/>
      <c r="C10" s="31">
        <v>0.42199999999999999</v>
      </c>
      <c r="D10" s="31">
        <v>0.156</v>
      </c>
      <c r="E10" s="31">
        <v>0.42199999999999999</v>
      </c>
      <c r="F10" s="31"/>
      <c r="G10" s="32">
        <f t="shared" si="0"/>
        <v>1</v>
      </c>
    </row>
    <row r="11" spans="1:7" ht="15" x14ac:dyDescent="0.25">
      <c r="A11" s="10">
        <v>1996</v>
      </c>
      <c r="B11" s="10"/>
      <c r="C11" s="31">
        <v>0.42699999999999999</v>
      </c>
      <c r="D11" s="31">
        <v>0.154</v>
      </c>
      <c r="E11" s="31">
        <v>0.41899999999999998</v>
      </c>
      <c r="F11" s="31"/>
      <c r="G11" s="32">
        <f t="shared" si="0"/>
        <v>1</v>
      </c>
    </row>
    <row r="12" spans="1:7" ht="15" x14ac:dyDescent="0.25">
      <c r="A12" s="10">
        <v>1997</v>
      </c>
      <c r="B12" s="10"/>
      <c r="C12" s="31">
        <v>0.42199999999999999</v>
      </c>
      <c r="D12" s="31">
        <v>0.14899999999999999</v>
      </c>
      <c r="E12" s="31">
        <v>0.42899999999999999</v>
      </c>
      <c r="F12" s="31"/>
      <c r="G12" s="32">
        <f t="shared" si="0"/>
        <v>1</v>
      </c>
    </row>
    <row r="13" spans="1:7" ht="15" x14ac:dyDescent="0.25">
      <c r="A13" s="10">
        <v>1998</v>
      </c>
      <c r="B13" s="10"/>
      <c r="C13" s="31">
        <v>0.435</v>
      </c>
      <c r="D13" s="31">
        <v>0.159</v>
      </c>
      <c r="E13" s="31">
        <v>0.40600000000000003</v>
      </c>
      <c r="F13" s="31"/>
      <c r="G13" s="32">
        <f t="shared" si="0"/>
        <v>1</v>
      </c>
    </row>
    <row r="14" spans="1:7" ht="15" x14ac:dyDescent="0.25">
      <c r="A14" s="10">
        <v>1999</v>
      </c>
      <c r="B14" s="10"/>
      <c r="C14" s="31">
        <v>0.42499999999999999</v>
      </c>
      <c r="D14" s="31">
        <v>0.14000000000000001</v>
      </c>
      <c r="E14" s="31">
        <v>0.435</v>
      </c>
      <c r="F14" s="31"/>
      <c r="G14" s="32">
        <f t="shared" si="0"/>
        <v>1</v>
      </c>
    </row>
    <row r="15" spans="1:7" ht="15" x14ac:dyDescent="0.25">
      <c r="A15" s="10">
        <v>2000</v>
      </c>
      <c r="B15" s="10"/>
      <c r="C15" s="31">
        <v>0.42499999999999999</v>
      </c>
      <c r="D15" s="31">
        <v>0.14199999999999999</v>
      </c>
      <c r="E15" s="31">
        <v>0.433</v>
      </c>
      <c r="F15" s="31"/>
      <c r="G15" s="32">
        <f t="shared" si="0"/>
        <v>1</v>
      </c>
    </row>
    <row r="16" spans="1:7" ht="15" x14ac:dyDescent="0.25">
      <c r="A16" s="10">
        <v>2001</v>
      </c>
      <c r="B16" s="10"/>
      <c r="C16" s="31">
        <v>0.40699999999999997</v>
      </c>
      <c r="D16" s="31">
        <v>0.14299999999999999</v>
      </c>
      <c r="E16" s="31">
        <v>0.45</v>
      </c>
      <c r="F16" s="31"/>
      <c r="G16" s="32">
        <f t="shared" si="0"/>
        <v>1</v>
      </c>
    </row>
    <row r="17" spans="1:7" ht="15" x14ac:dyDescent="0.25">
      <c r="A17" s="10">
        <v>2002</v>
      </c>
      <c r="B17" s="10"/>
      <c r="C17" s="31">
        <v>0.39800000000000002</v>
      </c>
      <c r="D17" s="31">
        <v>0.153</v>
      </c>
      <c r="E17" s="31">
        <v>0.44800000000000001</v>
      </c>
      <c r="F17" s="31"/>
      <c r="G17" s="32">
        <f t="shared" si="0"/>
        <v>0.99900000000000011</v>
      </c>
    </row>
    <row r="18" spans="1:7" ht="15" x14ac:dyDescent="0.25">
      <c r="A18" s="10">
        <v>2003</v>
      </c>
      <c r="B18" s="7"/>
      <c r="C18" s="31">
        <v>0.39900000000000002</v>
      </c>
      <c r="D18" s="31">
        <v>0.14799999999999999</v>
      </c>
      <c r="E18" s="31">
        <v>0.45300000000000001</v>
      </c>
      <c r="F18" s="13"/>
      <c r="G18" s="32">
        <f t="shared" si="0"/>
        <v>1</v>
      </c>
    </row>
    <row r="19" spans="1:7" ht="15" x14ac:dyDescent="0.25">
      <c r="A19" s="7"/>
      <c r="B19" s="7"/>
      <c r="C19" s="7"/>
      <c r="D19" s="7"/>
      <c r="E19" s="7"/>
      <c r="F19" s="7"/>
      <c r="G19" s="7"/>
    </row>
    <row r="20" spans="1:7" ht="15" x14ac:dyDescent="0.25">
      <c r="A20" s="7"/>
      <c r="B20" s="7"/>
      <c r="C20" s="7"/>
      <c r="D20" s="7"/>
      <c r="E20" s="7"/>
      <c r="F20" s="7"/>
      <c r="G20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workbookViewId="0"/>
  </sheetViews>
  <sheetFormatPr defaultRowHeight="13.2" x14ac:dyDescent="0.25"/>
  <cols>
    <col min="1" max="1" width="12.6640625" customWidth="1"/>
    <col min="2" max="2" width="4.6640625" customWidth="1"/>
    <col min="3" max="3" width="12.6640625" customWidth="1"/>
    <col min="4" max="4" width="4.6640625" customWidth="1"/>
    <col min="5" max="5" width="12.6640625" customWidth="1"/>
  </cols>
  <sheetData>
    <row r="1" spans="1:7" ht="20.399999999999999" x14ac:dyDescent="0.35">
      <c r="A1" s="2" t="s">
        <v>40</v>
      </c>
      <c r="B1" s="2"/>
    </row>
    <row r="2" spans="1:7" ht="15" x14ac:dyDescent="0.25">
      <c r="A2" s="7" t="s">
        <v>470</v>
      </c>
      <c r="B2" s="7"/>
      <c r="C2" s="7"/>
      <c r="D2" s="7"/>
      <c r="E2" s="7"/>
      <c r="F2" s="7"/>
      <c r="G2" s="7"/>
    </row>
    <row r="3" spans="1:7" ht="15" x14ac:dyDescent="0.25">
      <c r="A3" s="7"/>
      <c r="B3" s="7"/>
      <c r="C3" s="7"/>
      <c r="D3" s="7"/>
      <c r="E3" s="7"/>
      <c r="F3" s="7"/>
      <c r="G3" s="7"/>
    </row>
    <row r="4" spans="1:7" ht="15.6" x14ac:dyDescent="0.3">
      <c r="A4" s="9" t="s">
        <v>15</v>
      </c>
      <c r="B4" s="9"/>
      <c r="C4" s="8" t="s">
        <v>111</v>
      </c>
      <c r="D4" s="8"/>
      <c r="E4" s="8" t="s">
        <v>112</v>
      </c>
      <c r="F4" s="8"/>
      <c r="G4" s="15"/>
    </row>
    <row r="5" spans="1:7" ht="15" x14ac:dyDescent="0.25">
      <c r="A5" s="10"/>
      <c r="B5" s="10"/>
      <c r="C5" s="7"/>
      <c r="D5" s="7"/>
      <c r="E5" s="7"/>
      <c r="F5" s="7"/>
      <c r="G5" s="7"/>
    </row>
    <row r="6" spans="1:7" ht="15" x14ac:dyDescent="0.25">
      <c r="A6" s="10">
        <v>1991</v>
      </c>
      <c r="B6" s="10"/>
      <c r="C6" s="31">
        <v>0.49351757079495051</v>
      </c>
      <c r="D6" s="31"/>
      <c r="E6" s="31">
        <v>0.50648242920504949</v>
      </c>
      <c r="F6" s="7"/>
      <c r="G6" s="7"/>
    </row>
    <row r="7" spans="1:7" ht="15" x14ac:dyDescent="0.25">
      <c r="A7" s="10">
        <v>1992</v>
      </c>
      <c r="B7" s="10"/>
      <c r="C7" s="31">
        <v>0.58328627893845286</v>
      </c>
      <c r="D7" s="31"/>
      <c r="E7" s="31">
        <v>0.41671372106154714</v>
      </c>
      <c r="F7" s="7"/>
      <c r="G7" s="7"/>
    </row>
    <row r="8" spans="1:7" ht="15" x14ac:dyDescent="0.25">
      <c r="A8" s="10">
        <v>1993</v>
      </c>
      <c r="B8" s="10"/>
      <c r="C8" s="31">
        <v>0.59335779107935893</v>
      </c>
      <c r="D8" s="31"/>
      <c r="E8" s="31">
        <v>0.40664220892064107</v>
      </c>
      <c r="F8" s="7"/>
      <c r="G8" s="7"/>
    </row>
    <row r="9" spans="1:7" ht="15" x14ac:dyDescent="0.25">
      <c r="A9" s="10">
        <v>1994</v>
      </c>
      <c r="B9" s="10"/>
      <c r="C9" s="31">
        <v>0.5363896848137536</v>
      </c>
      <c r="D9" s="31"/>
      <c r="E9" s="31">
        <v>0.4636103151862464</v>
      </c>
      <c r="F9" s="7"/>
      <c r="G9" s="7"/>
    </row>
    <row r="10" spans="1:7" ht="15" x14ac:dyDescent="0.25">
      <c r="A10" s="10">
        <v>1995</v>
      </c>
      <c r="B10" s="10"/>
      <c r="C10" s="31">
        <v>0.55130965195550774</v>
      </c>
      <c r="D10" s="31"/>
      <c r="E10" s="31">
        <v>0.44869034804449226</v>
      </c>
      <c r="F10" s="7"/>
      <c r="G10" s="7"/>
    </row>
    <row r="11" spans="1:7" ht="15" x14ac:dyDescent="0.25">
      <c r="A11" s="10">
        <v>1996</v>
      </c>
      <c r="B11" s="10"/>
      <c r="C11" s="31">
        <v>0.59298306256481159</v>
      </c>
      <c r="D11" s="31"/>
      <c r="E11" s="31">
        <v>0.40701693743518841</v>
      </c>
      <c r="F11" s="7"/>
      <c r="G11" s="7"/>
    </row>
    <row r="12" spans="1:7" ht="15" x14ac:dyDescent="0.25">
      <c r="A12" s="10">
        <v>1997</v>
      </c>
      <c r="B12" s="10"/>
      <c r="C12" s="31">
        <v>0.591643083069752</v>
      </c>
      <c r="D12" s="31"/>
      <c r="E12" s="31">
        <v>0.40835691693024806</v>
      </c>
      <c r="F12" s="7"/>
      <c r="G12" s="7"/>
    </row>
    <row r="13" spans="1:7" ht="15" x14ac:dyDescent="0.25">
      <c r="A13" s="10">
        <v>1998</v>
      </c>
      <c r="B13" s="10"/>
      <c r="C13" s="31">
        <v>0.57841269841269838</v>
      </c>
      <c r="D13" s="31"/>
      <c r="E13" s="31">
        <v>0.42158730158730157</v>
      </c>
      <c r="F13" s="7"/>
      <c r="G13" s="7"/>
    </row>
    <row r="14" spans="1:7" ht="15" x14ac:dyDescent="0.25">
      <c r="A14" s="10">
        <v>1999</v>
      </c>
      <c r="B14" s="10"/>
      <c r="C14" s="31">
        <v>0.58489143546441491</v>
      </c>
      <c r="D14" s="31"/>
      <c r="E14" s="31">
        <v>0.41510856453558503</v>
      </c>
      <c r="F14" s="7"/>
      <c r="G14" s="7"/>
    </row>
    <row r="15" spans="1:7" ht="15" x14ac:dyDescent="0.25">
      <c r="A15" s="10">
        <v>2000</v>
      </c>
      <c r="B15" s="10"/>
      <c r="C15" s="31">
        <v>0.59757142857142853</v>
      </c>
      <c r="D15" s="31"/>
      <c r="E15" s="31">
        <v>0.40242857142857141</v>
      </c>
      <c r="F15" s="7"/>
      <c r="G15" s="7"/>
    </row>
    <row r="16" spans="1:7" ht="15" x14ac:dyDescent="0.25">
      <c r="A16" s="10">
        <v>2001</v>
      </c>
      <c r="B16" s="10"/>
      <c r="C16" s="31">
        <v>0.62212545924615592</v>
      </c>
      <c r="D16" s="31"/>
      <c r="E16" s="31">
        <v>0.37787454075384408</v>
      </c>
      <c r="F16" s="7"/>
      <c r="G16" s="7"/>
    </row>
    <row r="17" spans="1:7" ht="15" x14ac:dyDescent="0.25">
      <c r="A17" s="10">
        <v>2002</v>
      </c>
      <c r="B17" s="10"/>
      <c r="C17" s="31">
        <v>0.6130496821896485</v>
      </c>
      <c r="D17" s="31"/>
      <c r="E17" s="31">
        <v>0.38695031781035155</v>
      </c>
      <c r="F17" s="7"/>
      <c r="G17" s="7"/>
    </row>
    <row r="18" spans="1:7" ht="15" x14ac:dyDescent="0.25">
      <c r="A18" s="10">
        <v>2003</v>
      </c>
      <c r="C18" s="31">
        <v>0.624</v>
      </c>
      <c r="E18" s="31">
        <v>0.376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/>
  </sheetViews>
  <sheetFormatPr defaultRowHeight="13.2" x14ac:dyDescent="0.25"/>
  <cols>
    <col min="2" max="2" width="4.6640625" customWidth="1"/>
    <col min="3" max="4" width="12.6640625" customWidth="1"/>
    <col min="5" max="5" width="4.6640625" customWidth="1"/>
    <col min="7" max="8" width="12.6640625" customWidth="1"/>
  </cols>
  <sheetData>
    <row r="1" spans="1:11" ht="20.399999999999999" x14ac:dyDescent="0.35">
      <c r="A1" s="2" t="s">
        <v>30</v>
      </c>
      <c r="B1" s="2"/>
    </row>
    <row r="2" spans="1:11" ht="15" x14ac:dyDescent="0.25">
      <c r="A2" s="7" t="s">
        <v>470</v>
      </c>
      <c r="B2" s="7"/>
      <c r="C2" s="7"/>
      <c r="D2" s="7"/>
      <c r="E2" s="7"/>
      <c r="F2" s="7"/>
      <c r="G2" s="7"/>
      <c r="H2" s="7"/>
    </row>
    <row r="3" spans="1:11" ht="15" x14ac:dyDescent="0.25">
      <c r="A3" s="7"/>
      <c r="B3" s="7"/>
      <c r="C3" s="7"/>
      <c r="D3" s="7"/>
      <c r="E3" s="7"/>
      <c r="F3" s="7"/>
      <c r="G3" s="7"/>
      <c r="H3" s="7"/>
    </row>
    <row r="4" spans="1:11" ht="15.6" x14ac:dyDescent="0.3">
      <c r="A4" s="9" t="s">
        <v>15</v>
      </c>
      <c r="B4" s="9"/>
      <c r="C4" s="8" t="s">
        <v>42</v>
      </c>
      <c r="D4" s="8" t="s">
        <v>43</v>
      </c>
      <c r="E4" s="8"/>
      <c r="F4" s="15"/>
      <c r="G4" s="8"/>
      <c r="H4" s="8"/>
    </row>
    <row r="5" spans="1:11" ht="15" x14ac:dyDescent="0.25">
      <c r="A5" s="10"/>
      <c r="B5" s="10"/>
      <c r="C5" s="7"/>
      <c r="D5" s="7"/>
      <c r="E5" s="7"/>
      <c r="F5" s="7"/>
      <c r="G5" s="7"/>
      <c r="H5" s="7"/>
    </row>
    <row r="6" spans="1:11" ht="15" x14ac:dyDescent="0.25">
      <c r="A6" s="10">
        <v>1991</v>
      </c>
      <c r="B6" s="10"/>
      <c r="C6" s="31">
        <v>0.83699999999999997</v>
      </c>
      <c r="D6" s="31">
        <v>0.16300000000000001</v>
      </c>
      <c r="E6" s="7"/>
      <c r="F6" s="7"/>
      <c r="G6" s="13"/>
      <c r="H6" s="13"/>
      <c r="J6" s="1"/>
      <c r="K6" s="1"/>
    </row>
    <row r="7" spans="1:11" ht="15" x14ac:dyDescent="0.25">
      <c r="A7" s="10">
        <v>1992</v>
      </c>
      <c r="B7" s="10"/>
      <c r="C7" s="31">
        <v>0.81799999999999995</v>
      </c>
      <c r="D7" s="31">
        <v>0.182</v>
      </c>
      <c r="E7" s="7"/>
      <c r="F7" s="7"/>
      <c r="G7" s="13"/>
      <c r="H7" s="13"/>
      <c r="J7" s="1"/>
      <c r="K7" s="1"/>
    </row>
    <row r="8" spans="1:11" ht="15" x14ac:dyDescent="0.25">
      <c r="A8" s="10">
        <v>1993</v>
      </c>
      <c r="B8" s="10"/>
      <c r="C8" s="31">
        <v>0.80800000000000005</v>
      </c>
      <c r="D8" s="31">
        <v>0.192</v>
      </c>
      <c r="E8" s="7"/>
      <c r="F8" s="7"/>
      <c r="G8" s="13"/>
      <c r="H8" s="13"/>
      <c r="J8" s="1"/>
      <c r="K8" s="1"/>
    </row>
    <row r="9" spans="1:11" ht="15" x14ac:dyDescent="0.25">
      <c r="A9" s="10">
        <v>1994</v>
      </c>
      <c r="B9" s="10"/>
      <c r="C9" s="31">
        <v>0.80800000000000005</v>
      </c>
      <c r="D9" s="31">
        <v>0.192</v>
      </c>
      <c r="E9" s="7"/>
      <c r="F9" s="7"/>
      <c r="G9" s="13"/>
      <c r="H9" s="13"/>
      <c r="J9" s="1"/>
      <c r="K9" s="1"/>
    </row>
    <row r="10" spans="1:11" ht="15" x14ac:dyDescent="0.25">
      <c r="A10" s="10">
        <v>1995</v>
      </c>
      <c r="B10" s="10"/>
      <c r="C10" s="31">
        <v>0.79600000000000004</v>
      </c>
      <c r="D10" s="31">
        <v>0.20399999999999999</v>
      </c>
      <c r="E10" s="7"/>
      <c r="F10" s="7"/>
      <c r="G10" s="13"/>
      <c r="H10" s="13"/>
      <c r="J10" s="1"/>
      <c r="K10" s="1"/>
    </row>
    <row r="11" spans="1:11" ht="15" x14ac:dyDescent="0.25">
      <c r="A11" s="10">
        <v>1996</v>
      </c>
      <c r="B11" s="10"/>
      <c r="C11" s="31">
        <v>0.78500000000000003</v>
      </c>
      <c r="D11" s="31">
        <v>0.215</v>
      </c>
      <c r="E11" s="7"/>
      <c r="F11" s="7"/>
      <c r="G11" s="13"/>
      <c r="H11" s="13"/>
      <c r="J11" s="1"/>
      <c r="K11" s="1"/>
    </row>
    <row r="12" spans="1:11" ht="15" x14ac:dyDescent="0.25">
      <c r="A12" s="10">
        <v>1997</v>
      </c>
      <c r="B12" s="10"/>
      <c r="C12" s="31">
        <v>0.78700000000000003</v>
      </c>
      <c r="D12" s="31">
        <v>0.21299999999999999</v>
      </c>
      <c r="E12" s="7"/>
      <c r="F12" s="7"/>
      <c r="G12" s="13"/>
      <c r="H12" s="13"/>
      <c r="J12" s="1"/>
      <c r="K12" s="1"/>
    </row>
    <row r="13" spans="1:11" ht="15" x14ac:dyDescent="0.25">
      <c r="A13" s="10">
        <v>1998</v>
      </c>
      <c r="B13" s="10"/>
      <c r="C13" s="31">
        <v>0.78600000000000003</v>
      </c>
      <c r="D13" s="31">
        <v>0.214</v>
      </c>
      <c r="E13" s="7"/>
      <c r="F13" s="7"/>
      <c r="G13" s="13"/>
      <c r="H13" s="13"/>
      <c r="J13" s="1"/>
      <c r="K13" s="1"/>
    </row>
    <row r="14" spans="1:11" ht="15" x14ac:dyDescent="0.25">
      <c r="A14" s="10">
        <v>1999</v>
      </c>
      <c r="B14" s="10"/>
      <c r="C14" s="31">
        <v>0.76300000000000001</v>
      </c>
      <c r="D14" s="31">
        <v>0.23699999999999999</v>
      </c>
      <c r="E14" s="7"/>
      <c r="F14" s="7"/>
      <c r="G14" s="13"/>
      <c r="H14" s="13"/>
      <c r="J14" s="1"/>
      <c r="K14" s="1"/>
    </row>
    <row r="15" spans="1:11" ht="15" x14ac:dyDescent="0.25">
      <c r="A15" s="10">
        <v>2000</v>
      </c>
      <c r="B15" s="10"/>
      <c r="C15" s="31">
        <v>0.77200000000000002</v>
      </c>
      <c r="D15" s="31">
        <v>0.22800000000000001</v>
      </c>
      <c r="E15" s="7"/>
      <c r="F15" s="7"/>
      <c r="G15" s="13"/>
      <c r="H15" s="13"/>
      <c r="J15" s="1"/>
      <c r="K15" s="1"/>
    </row>
    <row r="16" spans="1:11" ht="15" x14ac:dyDescent="0.25">
      <c r="A16" s="10">
        <v>2001</v>
      </c>
      <c r="B16" s="10"/>
      <c r="C16" s="31">
        <v>0.77200000000000002</v>
      </c>
      <c r="D16" s="31">
        <v>0.22800000000000001</v>
      </c>
      <c r="E16" s="7"/>
      <c r="F16" s="7"/>
      <c r="G16" s="13"/>
      <c r="H16" s="13"/>
      <c r="J16" s="1"/>
      <c r="K16" s="1"/>
    </row>
    <row r="17" spans="1:8" ht="15" x14ac:dyDescent="0.25">
      <c r="A17" s="10">
        <v>2002</v>
      </c>
      <c r="B17" s="10"/>
      <c r="C17" s="31">
        <v>0.75700000000000001</v>
      </c>
      <c r="D17" s="31">
        <v>0.24299999999999999</v>
      </c>
      <c r="E17" s="7"/>
      <c r="F17" s="7"/>
      <c r="G17" s="7"/>
      <c r="H17" s="7"/>
    </row>
    <row r="18" spans="1:8" ht="15" x14ac:dyDescent="0.25">
      <c r="A18" s="10">
        <v>2003</v>
      </c>
      <c r="B18" s="7"/>
      <c r="C18" s="31">
        <v>0.73899999999999999</v>
      </c>
      <c r="D18" s="31">
        <v>0.26100000000000001</v>
      </c>
      <c r="E18" s="7"/>
      <c r="F18" s="7"/>
      <c r="G18" s="7"/>
      <c r="H18" s="7"/>
    </row>
    <row r="19" spans="1:8" ht="15" x14ac:dyDescent="0.25">
      <c r="A19" s="7"/>
      <c r="B19" s="7"/>
      <c r="C19" s="7"/>
      <c r="D19" s="7"/>
      <c r="E19" s="7"/>
      <c r="F19" s="7"/>
      <c r="G19" s="7"/>
      <c r="H19" s="7"/>
    </row>
    <row r="20" spans="1:8" ht="15" x14ac:dyDescent="0.25">
      <c r="A20" s="7"/>
      <c r="B20" s="7"/>
      <c r="C20" s="7"/>
      <c r="D20" s="7"/>
      <c r="E20" s="7"/>
      <c r="F20" s="7"/>
      <c r="G20" s="7"/>
      <c r="H20" s="7"/>
    </row>
    <row r="21" spans="1:8" ht="15" x14ac:dyDescent="0.25">
      <c r="A21" s="7"/>
      <c r="B21" s="7"/>
      <c r="C21" s="7"/>
      <c r="D21" s="7"/>
      <c r="E21" s="7"/>
      <c r="F21" s="7"/>
      <c r="G21" s="7"/>
      <c r="H21" s="7"/>
    </row>
    <row r="22" spans="1:8" ht="15" x14ac:dyDescent="0.25">
      <c r="A22" s="7"/>
      <c r="B22" s="7"/>
      <c r="C22" s="7"/>
      <c r="D22" s="7"/>
      <c r="E22" s="7"/>
      <c r="F22" s="7"/>
      <c r="G22" s="7"/>
      <c r="H22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/>
  </sheetViews>
  <sheetFormatPr defaultRowHeight="13.2" x14ac:dyDescent="0.25"/>
  <cols>
    <col min="1" max="1" width="12.6640625" customWidth="1"/>
    <col min="2" max="2" width="4.6640625" customWidth="1"/>
    <col min="3" max="3" width="14.6640625" customWidth="1"/>
    <col min="4" max="4" width="4.6640625" customWidth="1"/>
    <col min="5" max="5" width="14.6640625" customWidth="1"/>
  </cols>
  <sheetData>
    <row r="1" spans="1:5" ht="20.399999999999999" x14ac:dyDescent="0.35">
      <c r="A1" s="2" t="s">
        <v>65</v>
      </c>
      <c r="B1" s="2"/>
    </row>
    <row r="2" spans="1:5" ht="15" x14ac:dyDescent="0.25">
      <c r="A2" s="7" t="s">
        <v>475</v>
      </c>
      <c r="B2" s="7"/>
      <c r="C2" s="7"/>
      <c r="D2" s="7"/>
      <c r="E2" s="7"/>
    </row>
    <row r="3" spans="1:5" ht="15.6" x14ac:dyDescent="0.3">
      <c r="A3" s="15"/>
      <c r="B3" s="7"/>
      <c r="C3" s="7"/>
      <c r="D3" s="7"/>
      <c r="E3" s="7"/>
    </row>
    <row r="4" spans="1:5" ht="15" x14ac:dyDescent="0.25">
      <c r="A4" s="7"/>
      <c r="B4" s="7"/>
      <c r="C4" s="7"/>
      <c r="D4" s="7"/>
      <c r="E4" s="7"/>
    </row>
    <row r="5" spans="1:5" ht="15.6" x14ac:dyDescent="0.3">
      <c r="A5" s="9" t="s">
        <v>66</v>
      </c>
      <c r="B5" s="15"/>
      <c r="C5" s="8" t="s">
        <v>67</v>
      </c>
      <c r="D5" s="8"/>
      <c r="E5" s="8" t="s">
        <v>68</v>
      </c>
    </row>
    <row r="6" spans="1:5" ht="15" x14ac:dyDescent="0.25">
      <c r="A6" s="10"/>
      <c r="B6" s="7"/>
      <c r="C6" s="7"/>
      <c r="D6" s="7"/>
      <c r="E6" s="7"/>
    </row>
    <row r="7" spans="1:5" ht="15" x14ac:dyDescent="0.25">
      <c r="A7" s="37" t="s">
        <v>69</v>
      </c>
      <c r="B7" s="7"/>
      <c r="C7" s="22">
        <v>1052</v>
      </c>
      <c r="D7" s="22"/>
      <c r="E7" s="13">
        <f>(C7)/($C$20)</f>
        <v>0.13355338326774152</v>
      </c>
    </row>
    <row r="8" spans="1:5" ht="15" x14ac:dyDescent="0.25">
      <c r="A8" s="37" t="s">
        <v>70</v>
      </c>
      <c r="B8" s="7"/>
      <c r="C8" s="22">
        <v>2290</v>
      </c>
      <c r="D8" s="22"/>
      <c r="E8" s="13">
        <f>(C8)/($C$20)</f>
        <v>0.29071981718928525</v>
      </c>
    </row>
    <row r="9" spans="1:5" ht="15" x14ac:dyDescent="0.25">
      <c r="A9" s="37" t="s">
        <v>71</v>
      </c>
      <c r="B9" s="7"/>
      <c r="C9" s="22">
        <v>1542</v>
      </c>
      <c r="D9" s="22"/>
      <c r="E9" s="13">
        <f>(C9)/($C$20)</f>
        <v>0.19575980703313445</v>
      </c>
    </row>
    <row r="10" spans="1:5" ht="15" x14ac:dyDescent="0.25">
      <c r="A10" s="37" t="s">
        <v>72</v>
      </c>
      <c r="B10" s="7"/>
      <c r="C10" s="22">
        <v>935</v>
      </c>
      <c r="D10" s="22"/>
      <c r="E10" s="13">
        <f>(C10)/($C$20)</f>
        <v>0.11870001269518853</v>
      </c>
    </row>
    <row r="11" spans="1:5" ht="15" x14ac:dyDescent="0.25">
      <c r="A11" s="37"/>
      <c r="B11" s="7"/>
      <c r="C11" s="23"/>
      <c r="D11" s="24"/>
      <c r="E11" s="23"/>
    </row>
    <row r="12" spans="1:5" ht="15" x14ac:dyDescent="0.25">
      <c r="A12" s="37" t="s">
        <v>73</v>
      </c>
      <c r="B12" s="7"/>
      <c r="C12" s="22">
        <f>SUM(C7:C11)</f>
        <v>5819</v>
      </c>
      <c r="D12" s="24"/>
      <c r="E12" s="13">
        <f>(C12)/($C$20)</f>
        <v>0.7387330201853497</v>
      </c>
    </row>
    <row r="13" spans="1:5" ht="15" x14ac:dyDescent="0.25">
      <c r="A13" s="37"/>
      <c r="B13" s="7"/>
      <c r="C13" s="22"/>
      <c r="D13" s="24"/>
      <c r="E13" s="7"/>
    </row>
    <row r="14" spans="1:5" ht="15" x14ac:dyDescent="0.25">
      <c r="A14" s="37" t="s">
        <v>74</v>
      </c>
      <c r="B14" s="7"/>
      <c r="C14" s="22">
        <v>1739</v>
      </c>
      <c r="D14" s="24"/>
      <c r="E14" s="13">
        <f>(C14)/($C$20)</f>
        <v>0.22076932842452709</v>
      </c>
    </row>
    <row r="15" spans="1:5" ht="15" x14ac:dyDescent="0.25">
      <c r="A15" s="37" t="s">
        <v>75</v>
      </c>
      <c r="B15" s="7"/>
      <c r="C15" s="22">
        <v>291</v>
      </c>
      <c r="D15" s="24"/>
      <c r="E15" s="13">
        <f>(C15)/($C$20)</f>
        <v>3.6942998603529259E-2</v>
      </c>
    </row>
    <row r="16" spans="1:5" ht="15" x14ac:dyDescent="0.25">
      <c r="A16" s="37" t="s">
        <v>76</v>
      </c>
      <c r="B16" s="7"/>
      <c r="C16" s="22">
        <v>28</v>
      </c>
      <c r="D16" s="24"/>
      <c r="E16" s="13">
        <f>(C16)/($C$20)</f>
        <v>3.5546527865938809E-3</v>
      </c>
    </row>
    <row r="17" spans="1:5" ht="15" x14ac:dyDescent="0.25">
      <c r="A17" s="37"/>
      <c r="B17" s="7"/>
      <c r="C17" s="23"/>
      <c r="D17" s="24"/>
      <c r="E17" s="23"/>
    </row>
    <row r="18" spans="1:5" ht="15" x14ac:dyDescent="0.25">
      <c r="A18" s="37" t="s">
        <v>77</v>
      </c>
      <c r="B18" s="7"/>
      <c r="C18" s="22">
        <f>SUM(C14:C17)</f>
        <v>2058</v>
      </c>
      <c r="D18" s="24"/>
      <c r="E18" s="13">
        <f>(C18)/($C$20)</f>
        <v>0.26126697981465025</v>
      </c>
    </row>
    <row r="19" spans="1:5" ht="15" x14ac:dyDescent="0.25">
      <c r="A19" s="37"/>
      <c r="B19" s="7"/>
      <c r="C19" s="23"/>
      <c r="D19" s="24"/>
      <c r="E19" s="23"/>
    </row>
    <row r="20" spans="1:5" ht="15" x14ac:dyDescent="0.25">
      <c r="A20" s="37" t="s">
        <v>14</v>
      </c>
      <c r="B20" s="7"/>
      <c r="C20" s="22">
        <f>(C12)+(C18)</f>
        <v>7877</v>
      </c>
      <c r="D20" s="24"/>
      <c r="E20" s="13">
        <f>(C20)/($C$20)</f>
        <v>1</v>
      </c>
    </row>
    <row r="21" spans="1:5" ht="15" x14ac:dyDescent="0.25">
      <c r="A21" s="7"/>
      <c r="B21" s="7"/>
      <c r="C21" s="7"/>
      <c r="D21" s="7"/>
      <c r="E21" s="7"/>
    </row>
    <row r="22" spans="1:5" ht="15" x14ac:dyDescent="0.25">
      <c r="A22" s="7"/>
      <c r="B22" s="7"/>
      <c r="C22" s="7"/>
      <c r="D22" s="7"/>
      <c r="E22" s="7"/>
    </row>
    <row r="23" spans="1:5" ht="15" x14ac:dyDescent="0.25">
      <c r="A23" s="7"/>
      <c r="B23" s="7"/>
      <c r="C23" s="7"/>
      <c r="D23" s="7"/>
      <c r="E23" s="7"/>
    </row>
    <row r="24" spans="1:5" ht="15" x14ac:dyDescent="0.25">
      <c r="A24" s="7"/>
      <c r="B24" s="7"/>
      <c r="C24" s="7"/>
      <c r="D24" s="7"/>
      <c r="E24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/>
  </sheetViews>
  <sheetFormatPr defaultRowHeight="15" x14ac:dyDescent="0.25"/>
  <cols>
    <col min="1" max="1" width="20.6640625" customWidth="1"/>
    <col min="2" max="2" width="4.6640625" customWidth="1"/>
    <col min="3" max="3" width="12.6640625" customWidth="1"/>
    <col min="4" max="4" width="4.6640625" style="7" customWidth="1"/>
    <col min="5" max="5" width="12.6640625" customWidth="1"/>
  </cols>
  <sheetData>
    <row r="1" spans="1:5" ht="20.399999999999999" x14ac:dyDescent="0.35">
      <c r="A1" s="2" t="s">
        <v>61</v>
      </c>
      <c r="B1" s="2"/>
    </row>
    <row r="2" spans="1:5" x14ac:dyDescent="0.25">
      <c r="A2" s="7" t="s">
        <v>475</v>
      </c>
      <c r="B2" s="7"/>
      <c r="C2" s="7"/>
    </row>
    <row r="3" spans="1:5" ht="15.6" x14ac:dyDescent="0.3">
      <c r="A3" s="15"/>
      <c r="B3" s="7"/>
      <c r="C3" s="7"/>
    </row>
    <row r="4" spans="1:5" x14ac:dyDescent="0.25">
      <c r="A4" s="7"/>
      <c r="B4" s="7"/>
      <c r="C4" s="7"/>
    </row>
    <row r="5" spans="1:5" ht="15.6" x14ac:dyDescent="0.3">
      <c r="A5" s="9" t="s">
        <v>44</v>
      </c>
      <c r="B5" s="15"/>
      <c r="C5" s="8" t="s">
        <v>45</v>
      </c>
      <c r="E5" s="8" t="s">
        <v>46</v>
      </c>
    </row>
    <row r="6" spans="1:5" x14ac:dyDescent="0.25">
      <c r="A6" s="7"/>
      <c r="B6" s="7"/>
      <c r="C6" s="7"/>
      <c r="E6" s="7"/>
    </row>
    <row r="7" spans="1:5" x14ac:dyDescent="0.25">
      <c r="A7" s="7" t="s">
        <v>53</v>
      </c>
      <c r="B7" s="7"/>
      <c r="C7" s="11">
        <v>568</v>
      </c>
      <c r="D7" s="11"/>
      <c r="E7" s="11">
        <v>98</v>
      </c>
    </row>
    <row r="8" spans="1:5" x14ac:dyDescent="0.25">
      <c r="A8" s="7" t="s">
        <v>55</v>
      </c>
      <c r="B8" s="7"/>
      <c r="C8" s="11">
        <v>419</v>
      </c>
      <c r="D8" s="11"/>
      <c r="E8" s="11">
        <v>89</v>
      </c>
    </row>
    <row r="9" spans="1:5" x14ac:dyDescent="0.25">
      <c r="A9" s="7" t="s">
        <v>0</v>
      </c>
      <c r="B9" s="7"/>
      <c r="C9" s="11">
        <v>417</v>
      </c>
      <c r="D9" s="11"/>
      <c r="E9" s="11">
        <v>78</v>
      </c>
    </row>
    <row r="10" spans="1:5" x14ac:dyDescent="0.25">
      <c r="A10" s="7" t="s">
        <v>50</v>
      </c>
      <c r="B10" s="7"/>
      <c r="C10" s="11">
        <v>369</v>
      </c>
      <c r="D10" s="11"/>
      <c r="E10" s="11">
        <v>62</v>
      </c>
    </row>
    <row r="11" spans="1:5" x14ac:dyDescent="0.25">
      <c r="A11" s="7" t="s">
        <v>51</v>
      </c>
      <c r="B11" s="7"/>
      <c r="C11" s="11">
        <v>167</v>
      </c>
      <c r="D11" s="11"/>
      <c r="E11" s="11">
        <v>49</v>
      </c>
    </row>
    <row r="12" spans="1:5" x14ac:dyDescent="0.25">
      <c r="A12" s="7" t="s">
        <v>49</v>
      </c>
      <c r="B12" s="7"/>
      <c r="C12" s="11">
        <v>191</v>
      </c>
      <c r="D12" s="11"/>
      <c r="E12" s="11">
        <v>46</v>
      </c>
    </row>
    <row r="13" spans="1:5" x14ac:dyDescent="0.25">
      <c r="A13" s="7" t="s">
        <v>52</v>
      </c>
      <c r="B13" s="7"/>
      <c r="C13" s="11">
        <v>160</v>
      </c>
      <c r="D13" s="11"/>
      <c r="E13" s="11">
        <v>23</v>
      </c>
    </row>
    <row r="14" spans="1:5" x14ac:dyDescent="0.25">
      <c r="A14" s="7" t="s">
        <v>54</v>
      </c>
      <c r="B14" s="7"/>
      <c r="C14" s="11">
        <v>94</v>
      </c>
      <c r="D14" s="11"/>
      <c r="E14" s="11">
        <v>23</v>
      </c>
    </row>
    <row r="15" spans="1:5" x14ac:dyDescent="0.25">
      <c r="A15" s="7" t="s">
        <v>48</v>
      </c>
      <c r="B15" s="7"/>
      <c r="C15" s="11">
        <v>66</v>
      </c>
      <c r="D15" s="11"/>
      <c r="E15" s="11">
        <v>3</v>
      </c>
    </row>
    <row r="16" spans="1:5" x14ac:dyDescent="0.25">
      <c r="A16" s="7" t="s">
        <v>47</v>
      </c>
      <c r="B16" s="7"/>
      <c r="C16" s="11">
        <v>52</v>
      </c>
      <c r="D16" s="11"/>
      <c r="E16" s="11">
        <v>15</v>
      </c>
    </row>
    <row r="17" spans="1:5" s="7" customFormat="1" x14ac:dyDescent="0.25">
      <c r="C17" s="17"/>
      <c r="D17" s="11"/>
      <c r="E17" s="17"/>
    </row>
    <row r="18" spans="1:5" s="7" customFormat="1" x14ac:dyDescent="0.25">
      <c r="A18" s="7" t="s">
        <v>56</v>
      </c>
      <c r="C18" s="11">
        <f>SUM(C7:C17)</f>
        <v>2503</v>
      </c>
      <c r="D18" s="11"/>
      <c r="E18" s="11">
        <f>SUM(E7:E17)</f>
        <v>486</v>
      </c>
    </row>
    <row r="19" spans="1:5" s="7" customFormat="1" x14ac:dyDescent="0.25">
      <c r="C19" s="11"/>
      <c r="D19" s="11"/>
      <c r="E19" s="11"/>
    </row>
    <row r="20" spans="1:5" s="7" customFormat="1" x14ac:dyDescent="0.25">
      <c r="A20" s="7" t="s">
        <v>57</v>
      </c>
      <c r="C20" s="11">
        <f>(C28)-(C24)-(C26)-(C18)</f>
        <v>1269</v>
      </c>
      <c r="D20" s="11"/>
      <c r="E20" s="11">
        <f>(E28)-(E24)-(E26)-(E18)</f>
        <v>163</v>
      </c>
    </row>
    <row r="21" spans="1:5" s="7" customFormat="1" x14ac:dyDescent="0.25">
      <c r="C21" s="17"/>
      <c r="D21" s="11"/>
      <c r="E21" s="17"/>
    </row>
    <row r="22" spans="1:5" s="7" customFormat="1" x14ac:dyDescent="0.25">
      <c r="A22" s="7" t="s">
        <v>58</v>
      </c>
      <c r="C22" s="11">
        <f>SUM(C18:C20)</f>
        <v>3772</v>
      </c>
      <c r="D22" s="11"/>
      <c r="E22" s="11">
        <f>SUM(E18:E20)</f>
        <v>649</v>
      </c>
    </row>
    <row r="23" spans="1:5" s="7" customFormat="1" x14ac:dyDescent="0.25">
      <c r="C23" s="11"/>
      <c r="D23" s="11"/>
      <c r="E23" s="11"/>
    </row>
    <row r="24" spans="1:5" s="7" customFormat="1" x14ac:dyDescent="0.25">
      <c r="A24" s="7" t="s">
        <v>59</v>
      </c>
      <c r="C24" s="11">
        <v>1932</v>
      </c>
      <c r="D24" s="11"/>
      <c r="E24" s="11">
        <v>83</v>
      </c>
    </row>
    <row r="25" spans="1:5" s="7" customFormat="1" x14ac:dyDescent="0.25">
      <c r="C25" s="11"/>
      <c r="D25" s="11"/>
      <c r="E25" s="11"/>
    </row>
    <row r="26" spans="1:5" s="7" customFormat="1" x14ac:dyDescent="0.25">
      <c r="A26" s="7" t="s">
        <v>60</v>
      </c>
      <c r="C26" s="11">
        <v>2175</v>
      </c>
      <c r="D26" s="11"/>
      <c r="E26" s="11">
        <v>0</v>
      </c>
    </row>
    <row r="27" spans="1:5" s="7" customFormat="1" x14ac:dyDescent="0.25">
      <c r="C27" s="17"/>
      <c r="D27" s="11"/>
      <c r="E27" s="17"/>
    </row>
    <row r="28" spans="1:5" s="7" customFormat="1" x14ac:dyDescent="0.25">
      <c r="A28" s="7" t="s">
        <v>14</v>
      </c>
      <c r="C28" s="11">
        <v>7879</v>
      </c>
      <c r="D28" s="11"/>
      <c r="E28" s="11">
        <v>732</v>
      </c>
    </row>
    <row r="31" spans="1:5" x14ac:dyDescent="0.25">
      <c r="E31" s="6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/>
  </sheetViews>
  <sheetFormatPr defaultRowHeight="13.2" x14ac:dyDescent="0.25"/>
  <cols>
    <col min="1" max="1" width="14.6640625" customWidth="1"/>
    <col min="2" max="2" width="4.6640625" customWidth="1"/>
    <col min="3" max="3" width="12.6640625" customWidth="1"/>
    <col min="4" max="4" width="4.6640625" customWidth="1"/>
    <col min="5" max="5" width="12.6640625" customWidth="1"/>
  </cols>
  <sheetData>
    <row r="1" spans="1:5" ht="20.399999999999999" x14ac:dyDescent="0.35">
      <c r="A1" s="2" t="s">
        <v>62</v>
      </c>
      <c r="B1" s="2"/>
      <c r="D1" s="7"/>
    </row>
    <row r="2" spans="1:5" ht="15" x14ac:dyDescent="0.25">
      <c r="A2" s="7" t="s">
        <v>475</v>
      </c>
      <c r="B2" s="7"/>
      <c r="C2" s="7"/>
      <c r="D2" s="7"/>
    </row>
    <row r="3" spans="1:5" ht="15" x14ac:dyDescent="0.25">
      <c r="A3" s="7"/>
      <c r="B3" s="7"/>
      <c r="C3" s="7"/>
      <c r="D3" s="7"/>
    </row>
    <row r="4" spans="1:5" ht="15.6" x14ac:dyDescent="0.3">
      <c r="A4" s="9" t="s">
        <v>41</v>
      </c>
      <c r="B4" s="15"/>
      <c r="C4" s="8" t="s">
        <v>67</v>
      </c>
      <c r="D4" s="7"/>
      <c r="E4" s="8" t="s">
        <v>68</v>
      </c>
    </row>
    <row r="5" spans="1:5" ht="15" x14ac:dyDescent="0.25">
      <c r="A5" s="10"/>
      <c r="B5" s="7"/>
      <c r="C5" s="7"/>
      <c r="D5" s="7"/>
      <c r="E5" s="7"/>
    </row>
    <row r="6" spans="1:5" ht="15" x14ac:dyDescent="0.25">
      <c r="A6" s="10">
        <v>2003</v>
      </c>
      <c r="B6" s="7"/>
      <c r="C6" s="11">
        <v>797</v>
      </c>
      <c r="D6" s="11"/>
      <c r="E6" s="13">
        <f t="shared" ref="E6:E17" si="0">(C6)/($C$19)</f>
        <v>0.10115496890468334</v>
      </c>
    </row>
    <row r="7" spans="1:5" ht="15" x14ac:dyDescent="0.25">
      <c r="A7" s="10">
        <v>2002</v>
      </c>
      <c r="B7" s="7"/>
      <c r="C7" s="11">
        <v>712</v>
      </c>
      <c r="D7" s="11"/>
      <c r="E7" s="13">
        <f t="shared" si="0"/>
        <v>9.0366797816981856E-2</v>
      </c>
    </row>
    <row r="8" spans="1:5" ht="15" x14ac:dyDescent="0.25">
      <c r="A8" s="10">
        <v>2001</v>
      </c>
      <c r="B8" s="7"/>
      <c r="C8" s="11">
        <v>586</v>
      </c>
      <c r="D8" s="11"/>
      <c r="E8" s="13">
        <f t="shared" si="0"/>
        <v>7.4374920675212591E-2</v>
      </c>
    </row>
    <row r="9" spans="1:5" ht="15" x14ac:dyDescent="0.25">
      <c r="A9" s="10">
        <v>2000</v>
      </c>
      <c r="B9" s="7"/>
      <c r="C9" s="11">
        <v>411</v>
      </c>
      <c r="D9" s="11"/>
      <c r="E9" s="13">
        <f t="shared" si="0"/>
        <v>5.2163980200533061E-2</v>
      </c>
    </row>
    <row r="10" spans="1:5" ht="15" x14ac:dyDescent="0.25">
      <c r="A10" s="10">
        <v>1999</v>
      </c>
      <c r="B10" s="7"/>
      <c r="C10" s="11">
        <v>311</v>
      </c>
      <c r="D10" s="11"/>
      <c r="E10" s="13">
        <f t="shared" si="0"/>
        <v>3.9472014215001905E-2</v>
      </c>
    </row>
    <row r="11" spans="1:5" ht="15" x14ac:dyDescent="0.25">
      <c r="A11" s="10">
        <v>1998</v>
      </c>
      <c r="B11" s="7"/>
      <c r="C11" s="11">
        <v>240</v>
      </c>
      <c r="D11" s="11"/>
      <c r="E11" s="13">
        <f t="shared" si="0"/>
        <v>3.046071836527478E-2</v>
      </c>
    </row>
    <row r="12" spans="1:5" ht="15" x14ac:dyDescent="0.25">
      <c r="A12" s="10">
        <v>1997</v>
      </c>
      <c r="B12" s="7"/>
      <c r="C12" s="11">
        <v>191</v>
      </c>
      <c r="D12" s="11"/>
      <c r="E12" s="13">
        <f t="shared" si="0"/>
        <v>2.4241655032364515E-2</v>
      </c>
    </row>
    <row r="13" spans="1:5" ht="15" x14ac:dyDescent="0.25">
      <c r="A13" s="10">
        <v>1996</v>
      </c>
      <c r="B13" s="7"/>
      <c r="C13" s="11">
        <v>128</v>
      </c>
      <c r="D13" s="11"/>
      <c r="E13" s="13">
        <f t="shared" si="0"/>
        <v>1.6245716461479882E-2</v>
      </c>
    </row>
    <row r="14" spans="1:5" ht="15" x14ac:dyDescent="0.25">
      <c r="A14" s="10">
        <v>1995</v>
      </c>
      <c r="B14" s="7"/>
      <c r="C14" s="11">
        <v>114</v>
      </c>
      <c r="D14" s="11"/>
      <c r="E14" s="13">
        <f t="shared" si="0"/>
        <v>1.4468841223505521E-2</v>
      </c>
    </row>
    <row r="15" spans="1:5" ht="15" x14ac:dyDescent="0.25">
      <c r="A15" s="10">
        <v>1994</v>
      </c>
      <c r="B15" s="7"/>
      <c r="C15" s="11">
        <v>124</v>
      </c>
      <c r="D15" s="11"/>
      <c r="E15" s="13">
        <f t="shared" si="0"/>
        <v>1.5738037822058636E-2</v>
      </c>
    </row>
    <row r="16" spans="1:5" ht="15" x14ac:dyDescent="0.25">
      <c r="A16" s="10" t="s">
        <v>63</v>
      </c>
      <c r="B16" s="7"/>
      <c r="C16" s="11">
        <v>2158</v>
      </c>
      <c r="D16" s="11"/>
      <c r="E16" s="13">
        <f t="shared" si="0"/>
        <v>0.27389262596776243</v>
      </c>
    </row>
    <row r="17" spans="1:5" ht="15" x14ac:dyDescent="0.25">
      <c r="A17" s="10" t="s">
        <v>64</v>
      </c>
      <c r="B17" s="7"/>
      <c r="C17" s="11">
        <v>2107</v>
      </c>
      <c r="D17" s="11"/>
      <c r="E17" s="13">
        <f t="shared" si="0"/>
        <v>0.26741972331514152</v>
      </c>
    </row>
    <row r="18" spans="1:5" s="7" customFormat="1" ht="15" x14ac:dyDescent="0.25">
      <c r="A18" s="37"/>
      <c r="C18" s="17"/>
      <c r="E18" s="38"/>
    </row>
    <row r="19" spans="1:5" s="7" customFormat="1" ht="15" x14ac:dyDescent="0.25">
      <c r="A19" s="37" t="s">
        <v>14</v>
      </c>
      <c r="C19" s="11">
        <f>SUM(C6:C18)</f>
        <v>7879</v>
      </c>
      <c r="E19" s="13">
        <f>SUM(E6:E18)</f>
        <v>0.99999999999999989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/>
  </sheetViews>
  <sheetFormatPr defaultRowHeight="13.2" x14ac:dyDescent="0.25"/>
  <cols>
    <col min="1" max="1" width="18.6640625" customWidth="1"/>
    <col min="2" max="2" width="16.6640625" customWidth="1"/>
    <col min="3" max="3" width="2.6640625" customWidth="1"/>
    <col min="8" max="8" width="2.6640625" customWidth="1"/>
    <col min="9" max="9" width="10.6640625" customWidth="1"/>
    <col min="10" max="10" width="2.6640625" customWidth="1"/>
    <col min="11" max="11" width="12.6640625" customWidth="1"/>
    <col min="12" max="12" width="2.6640625" customWidth="1"/>
    <col min="13" max="13" width="12.6640625" customWidth="1"/>
  </cols>
  <sheetData>
    <row r="1" spans="1:13" ht="20.399999999999999" x14ac:dyDescent="0.35">
      <c r="A1" s="2" t="s">
        <v>370</v>
      </c>
      <c r="J1" s="7"/>
      <c r="K1" s="7"/>
      <c r="L1" s="7"/>
    </row>
    <row r="2" spans="1:13" ht="15" x14ac:dyDescent="0.2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3" ht="15.6" x14ac:dyDescent="0.3">
      <c r="A3" s="60" t="s">
        <v>371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3" ht="15.6" x14ac:dyDescent="0.3">
      <c r="A4" s="7"/>
      <c r="B4" s="7"/>
      <c r="C4" s="61"/>
      <c r="D4" s="73" t="s">
        <v>372</v>
      </c>
      <c r="E4" s="73"/>
      <c r="F4" s="73"/>
      <c r="G4" s="73"/>
      <c r="H4" s="61"/>
      <c r="I4" s="9" t="s">
        <v>36</v>
      </c>
      <c r="J4" s="7"/>
      <c r="K4" s="9" t="s">
        <v>373</v>
      </c>
      <c r="L4" s="9"/>
      <c r="M4" s="9" t="s">
        <v>374</v>
      </c>
    </row>
    <row r="5" spans="1:13" ht="15.6" x14ac:dyDescent="0.3">
      <c r="A5" s="8" t="s">
        <v>375</v>
      </c>
      <c r="B5" s="8" t="s">
        <v>376</v>
      </c>
      <c r="C5" s="61"/>
      <c r="D5" s="8" t="s">
        <v>377</v>
      </c>
      <c r="E5" s="8" t="s">
        <v>378</v>
      </c>
      <c r="F5" s="8" t="s">
        <v>379</v>
      </c>
      <c r="G5" s="8" t="s">
        <v>380</v>
      </c>
      <c r="H5" s="61"/>
      <c r="I5" s="8" t="s">
        <v>311</v>
      </c>
      <c r="J5" s="7"/>
      <c r="K5" s="8" t="s">
        <v>381</v>
      </c>
      <c r="L5" s="8"/>
      <c r="M5" s="8" t="s">
        <v>381</v>
      </c>
    </row>
    <row r="6" spans="1:13" ht="15" x14ac:dyDescent="0.25">
      <c r="A6" s="7"/>
      <c r="B6" s="7"/>
      <c r="C6" s="61"/>
      <c r="D6" s="7"/>
      <c r="E6" s="7"/>
      <c r="F6" s="7"/>
      <c r="G6" s="7"/>
      <c r="H6" s="61"/>
      <c r="I6" s="7"/>
      <c r="J6" s="7"/>
      <c r="K6" s="7"/>
      <c r="L6" s="7"/>
      <c r="M6" s="7"/>
    </row>
    <row r="7" spans="1:13" ht="15.6" x14ac:dyDescent="0.3">
      <c r="A7" s="60" t="s">
        <v>382</v>
      </c>
      <c r="B7" s="7"/>
      <c r="C7" s="61"/>
      <c r="D7" s="7"/>
      <c r="E7" s="7"/>
      <c r="F7" s="7"/>
      <c r="G7" s="7"/>
      <c r="H7" s="61"/>
      <c r="I7" s="7"/>
      <c r="J7" s="7"/>
      <c r="K7" s="7"/>
      <c r="L7" s="7"/>
      <c r="M7" s="7"/>
    </row>
    <row r="8" spans="1:13" ht="15" x14ac:dyDescent="0.25">
      <c r="A8" s="7"/>
      <c r="B8" s="7"/>
      <c r="C8" s="61"/>
      <c r="D8" s="7"/>
      <c r="E8" s="7"/>
      <c r="F8" s="7"/>
      <c r="G8" s="7"/>
      <c r="H8" s="61"/>
      <c r="I8" s="7"/>
      <c r="J8" s="7"/>
      <c r="K8" s="7"/>
      <c r="L8" s="7"/>
      <c r="M8" s="7"/>
    </row>
    <row r="9" spans="1:13" ht="15" x14ac:dyDescent="0.25">
      <c r="A9" s="7" t="s">
        <v>51</v>
      </c>
      <c r="B9" s="7" t="s">
        <v>383</v>
      </c>
      <c r="C9" s="61"/>
      <c r="D9" s="11">
        <v>357</v>
      </c>
      <c r="E9" s="11">
        <v>333</v>
      </c>
      <c r="F9" s="11">
        <v>323</v>
      </c>
      <c r="G9" s="11">
        <v>248</v>
      </c>
      <c r="H9" s="61"/>
      <c r="I9" s="11">
        <v>28</v>
      </c>
      <c r="J9" s="7"/>
      <c r="K9" s="13">
        <f t="shared" ref="K9:K14" si="0">(I9)/(G9)</f>
        <v>0.11290322580645161</v>
      </c>
      <c r="L9" s="13"/>
      <c r="M9" s="13">
        <v>0.17596566523605151</v>
      </c>
    </row>
    <row r="10" spans="1:13" ht="15" x14ac:dyDescent="0.25">
      <c r="A10" s="7" t="s">
        <v>0</v>
      </c>
      <c r="B10" s="7" t="s">
        <v>53</v>
      </c>
      <c r="C10" s="61"/>
      <c r="D10" s="11">
        <v>607</v>
      </c>
      <c r="E10" s="11">
        <v>650</v>
      </c>
      <c r="F10" s="11">
        <v>592</v>
      </c>
      <c r="G10" s="11">
        <v>562</v>
      </c>
      <c r="H10" s="61"/>
      <c r="I10" s="11">
        <v>93</v>
      </c>
      <c r="J10" s="7"/>
      <c r="K10" s="13">
        <f t="shared" si="0"/>
        <v>0.16548042704626334</v>
      </c>
      <c r="L10" s="13"/>
      <c r="M10" s="13">
        <v>0.11330049261083744</v>
      </c>
    </row>
    <row r="11" spans="1:13" ht="15" x14ac:dyDescent="0.25">
      <c r="A11" s="7" t="s">
        <v>55</v>
      </c>
      <c r="B11" s="7" t="s">
        <v>53</v>
      </c>
      <c r="C11" s="61"/>
      <c r="D11" s="11">
        <v>703</v>
      </c>
      <c r="E11" s="11">
        <v>658</v>
      </c>
      <c r="F11" s="11">
        <v>585</v>
      </c>
      <c r="G11" s="11">
        <v>577</v>
      </c>
      <c r="H11" s="61"/>
      <c r="I11" s="11">
        <v>99</v>
      </c>
      <c r="J11" s="7"/>
      <c r="K11" s="13">
        <f t="shared" si="0"/>
        <v>0.17157712305025996</v>
      </c>
      <c r="L11" s="13"/>
      <c r="M11" s="13">
        <v>0.21565217391304348</v>
      </c>
    </row>
    <row r="12" spans="1:13" ht="15" x14ac:dyDescent="0.25">
      <c r="A12" s="7" t="s">
        <v>53</v>
      </c>
      <c r="B12" s="7" t="s">
        <v>53</v>
      </c>
      <c r="C12" s="61"/>
      <c r="D12" s="11">
        <v>529</v>
      </c>
      <c r="E12" s="11">
        <v>480</v>
      </c>
      <c r="F12" s="11">
        <v>533</v>
      </c>
      <c r="G12" s="11">
        <v>590</v>
      </c>
      <c r="H12" s="61"/>
      <c r="I12" s="11">
        <v>98</v>
      </c>
      <c r="J12" s="7"/>
      <c r="K12" s="13">
        <f t="shared" si="0"/>
        <v>0.16610169491525423</v>
      </c>
      <c r="L12" s="13"/>
      <c r="M12" s="13">
        <v>0.20897832817337461</v>
      </c>
    </row>
    <row r="13" spans="1:13" ht="15.6" thickBot="1" x14ac:dyDescent="0.3">
      <c r="A13" s="7" t="s">
        <v>50</v>
      </c>
      <c r="B13" s="7" t="s">
        <v>53</v>
      </c>
      <c r="C13" s="61"/>
      <c r="D13" s="11">
        <v>516</v>
      </c>
      <c r="E13" s="11">
        <v>477</v>
      </c>
      <c r="F13" s="11">
        <v>436</v>
      </c>
      <c r="G13" s="11">
        <v>434</v>
      </c>
      <c r="H13" s="61"/>
      <c r="I13" s="11">
        <v>73</v>
      </c>
      <c r="J13" s="7"/>
      <c r="K13" s="13">
        <f t="shared" si="0"/>
        <v>0.16820276497695852</v>
      </c>
      <c r="L13" s="13"/>
      <c r="M13" s="13">
        <v>0.18137254901960784</v>
      </c>
    </row>
    <row r="14" spans="1:13" ht="15.6" thickTop="1" x14ac:dyDescent="0.25">
      <c r="A14" s="7" t="s">
        <v>384</v>
      </c>
      <c r="B14" s="7"/>
      <c r="C14" s="61"/>
      <c r="D14" s="62">
        <f>SUM(D9:D13)</f>
        <v>2712</v>
      </c>
      <c r="E14" s="63">
        <f>SUM(E9:E13)</f>
        <v>2598</v>
      </c>
      <c r="F14" s="63">
        <f>SUM(F9:F13)</f>
        <v>2469</v>
      </c>
      <c r="G14" s="63">
        <f>SUM(G9:G13)</f>
        <v>2411</v>
      </c>
      <c r="H14" s="61"/>
      <c r="I14" s="63">
        <f>SUM(I9:I13)</f>
        <v>391</v>
      </c>
      <c r="J14" s="7"/>
      <c r="K14" s="64">
        <f t="shared" si="0"/>
        <v>0.16217337204479468</v>
      </c>
      <c r="L14" s="65"/>
      <c r="M14" s="64">
        <v>0.17927964386887899</v>
      </c>
    </row>
    <row r="15" spans="1:13" ht="15" x14ac:dyDescent="0.25">
      <c r="A15" s="7"/>
      <c r="B15" s="7"/>
      <c r="C15" s="61"/>
      <c r="D15" s="11"/>
      <c r="E15" s="11"/>
      <c r="F15" s="11"/>
      <c r="G15" s="11"/>
      <c r="H15" s="61"/>
      <c r="I15" s="11"/>
      <c r="J15" s="7"/>
      <c r="K15" s="7"/>
      <c r="L15" s="7"/>
      <c r="M15" s="7"/>
    </row>
    <row r="16" spans="1:13" ht="15.6" x14ac:dyDescent="0.3">
      <c r="A16" s="60" t="s">
        <v>385</v>
      </c>
      <c r="B16" s="7"/>
      <c r="C16" s="61"/>
      <c r="D16" s="11"/>
      <c r="E16" s="11"/>
      <c r="F16" s="11"/>
      <c r="G16" s="11"/>
      <c r="H16" s="61"/>
      <c r="I16" s="11"/>
      <c r="J16" s="7"/>
      <c r="K16" s="7"/>
      <c r="L16" s="7"/>
      <c r="M16" s="7"/>
    </row>
    <row r="17" spans="1:13" ht="15" x14ac:dyDescent="0.25">
      <c r="A17" s="7"/>
      <c r="B17" s="7"/>
      <c r="C17" s="61"/>
      <c r="D17" s="11"/>
      <c r="E17" s="11"/>
      <c r="F17" s="11"/>
      <c r="G17" s="11"/>
      <c r="H17" s="61"/>
      <c r="I17" s="11"/>
      <c r="J17" s="7"/>
      <c r="K17" s="7"/>
      <c r="L17" s="7"/>
      <c r="M17" s="7"/>
    </row>
    <row r="18" spans="1:13" ht="15" x14ac:dyDescent="0.25">
      <c r="A18" s="7" t="s">
        <v>386</v>
      </c>
      <c r="B18" s="7" t="s">
        <v>387</v>
      </c>
      <c r="C18" s="61"/>
      <c r="D18" s="11">
        <v>453</v>
      </c>
      <c r="E18" s="11">
        <v>466</v>
      </c>
      <c r="F18" s="11">
        <v>443</v>
      </c>
      <c r="G18" s="11">
        <v>383</v>
      </c>
      <c r="H18" s="61"/>
      <c r="I18" s="11">
        <v>1</v>
      </c>
      <c r="J18" s="7"/>
      <c r="K18" s="13">
        <f t="shared" ref="K18:K32" si="1">(I18)/(G18)</f>
        <v>2.6109660574412533E-3</v>
      </c>
      <c r="L18" s="13"/>
      <c r="M18" s="13">
        <v>1.5665796344647518E-2</v>
      </c>
    </row>
    <row r="19" spans="1:13" ht="15" x14ac:dyDescent="0.25">
      <c r="A19" s="7" t="s">
        <v>48</v>
      </c>
      <c r="B19" s="7" t="s">
        <v>388</v>
      </c>
      <c r="C19" s="61"/>
      <c r="D19" s="11">
        <v>457</v>
      </c>
      <c r="E19" s="11">
        <v>480</v>
      </c>
      <c r="F19" s="11">
        <v>504</v>
      </c>
      <c r="G19" s="11">
        <v>406</v>
      </c>
      <c r="H19" s="61"/>
      <c r="I19" s="11">
        <v>5</v>
      </c>
      <c r="J19" s="7"/>
      <c r="K19" s="13">
        <f t="shared" si="1"/>
        <v>1.2315270935960592E-2</v>
      </c>
      <c r="L19" s="13"/>
      <c r="M19" s="13">
        <v>2.575107296137339E-2</v>
      </c>
    </row>
    <row r="20" spans="1:13" ht="15" x14ac:dyDescent="0.25">
      <c r="A20" s="7" t="s">
        <v>389</v>
      </c>
      <c r="B20" s="7" t="s">
        <v>390</v>
      </c>
      <c r="C20" s="61"/>
      <c r="D20" s="11">
        <v>282</v>
      </c>
      <c r="E20" s="11">
        <v>269</v>
      </c>
      <c r="F20" s="11">
        <v>244</v>
      </c>
      <c r="G20" s="11">
        <v>187</v>
      </c>
      <c r="H20" s="61"/>
      <c r="I20" s="11">
        <v>1</v>
      </c>
      <c r="J20" s="7"/>
      <c r="K20" s="13">
        <f t="shared" si="1"/>
        <v>5.3475935828877002E-3</v>
      </c>
      <c r="L20" s="13"/>
      <c r="M20" s="13">
        <v>0</v>
      </c>
    </row>
    <row r="21" spans="1:13" ht="15" x14ac:dyDescent="0.25">
      <c r="A21" s="7" t="s">
        <v>54</v>
      </c>
      <c r="B21" s="7" t="s">
        <v>54</v>
      </c>
      <c r="C21" s="61"/>
      <c r="D21" s="11">
        <v>599</v>
      </c>
      <c r="E21" s="11">
        <v>551</v>
      </c>
      <c r="F21" s="11">
        <v>511</v>
      </c>
      <c r="G21" s="11">
        <v>464</v>
      </c>
      <c r="H21" s="61"/>
      <c r="I21" s="11">
        <v>21</v>
      </c>
      <c r="J21" s="7"/>
      <c r="K21" s="13">
        <f t="shared" si="1"/>
        <v>4.5258620689655173E-2</v>
      </c>
      <c r="L21" s="13"/>
      <c r="M21" s="13">
        <v>2.0361990950226245E-2</v>
      </c>
    </row>
    <row r="22" spans="1:13" ht="15" x14ac:dyDescent="0.25">
      <c r="A22" s="7" t="s">
        <v>391</v>
      </c>
      <c r="B22" s="7" t="s">
        <v>54</v>
      </c>
      <c r="C22" s="61"/>
      <c r="D22" s="11">
        <v>744</v>
      </c>
      <c r="E22" s="11">
        <v>694</v>
      </c>
      <c r="F22" s="11">
        <v>548</v>
      </c>
      <c r="G22" s="11">
        <v>429</v>
      </c>
      <c r="H22" s="61"/>
      <c r="I22" s="11">
        <v>37</v>
      </c>
      <c r="J22" s="7"/>
      <c r="K22" s="13">
        <f t="shared" si="1"/>
        <v>8.6247086247086241E-2</v>
      </c>
      <c r="L22" s="13"/>
      <c r="M22" s="13">
        <v>8.8036117381489837E-2</v>
      </c>
    </row>
    <row r="23" spans="1:13" ht="15" x14ac:dyDescent="0.25">
      <c r="A23" s="7" t="s">
        <v>392</v>
      </c>
      <c r="B23" s="7" t="s">
        <v>390</v>
      </c>
      <c r="C23" s="61"/>
      <c r="D23" s="11">
        <v>420</v>
      </c>
      <c r="E23" s="11">
        <v>382</v>
      </c>
      <c r="F23" s="11">
        <v>361</v>
      </c>
      <c r="G23" s="11">
        <v>370</v>
      </c>
      <c r="H23" s="61"/>
      <c r="I23" s="11">
        <v>9</v>
      </c>
      <c r="J23" s="7"/>
      <c r="K23" s="13">
        <f t="shared" si="1"/>
        <v>2.4324324324324326E-2</v>
      </c>
      <c r="L23" s="13"/>
      <c r="M23" s="13">
        <v>1.4354066985645933E-2</v>
      </c>
    </row>
    <row r="24" spans="1:13" ht="15" x14ac:dyDescent="0.25">
      <c r="A24" s="7" t="s">
        <v>393</v>
      </c>
      <c r="B24" s="7" t="s">
        <v>390</v>
      </c>
      <c r="C24" s="61"/>
      <c r="D24" s="11">
        <v>429</v>
      </c>
      <c r="E24" s="11">
        <v>443</v>
      </c>
      <c r="F24" s="11">
        <v>364</v>
      </c>
      <c r="G24" s="11">
        <v>386</v>
      </c>
      <c r="H24" s="61"/>
      <c r="I24" s="11">
        <v>0</v>
      </c>
      <c r="J24" s="7"/>
      <c r="K24" s="13">
        <f t="shared" si="1"/>
        <v>0</v>
      </c>
      <c r="L24" s="13"/>
      <c r="M24" s="13">
        <v>1.5113350125944584E-2</v>
      </c>
    </row>
    <row r="25" spans="1:13" ht="15" x14ac:dyDescent="0.25">
      <c r="A25" s="7" t="s">
        <v>47</v>
      </c>
      <c r="B25" s="7" t="s">
        <v>54</v>
      </c>
      <c r="C25" s="61"/>
      <c r="D25" s="11">
        <v>770</v>
      </c>
      <c r="E25" s="11">
        <v>805</v>
      </c>
      <c r="F25" s="11">
        <v>740</v>
      </c>
      <c r="G25" s="11">
        <v>639</v>
      </c>
      <c r="H25" s="61"/>
      <c r="I25" s="11">
        <v>26</v>
      </c>
      <c r="J25" s="7"/>
      <c r="K25" s="13">
        <f t="shared" si="1"/>
        <v>4.0688575899843503E-2</v>
      </c>
      <c r="L25" s="13"/>
      <c r="M25" s="13">
        <v>2.4115755627009645E-2</v>
      </c>
    </row>
    <row r="26" spans="1:13" ht="15" x14ac:dyDescent="0.25">
      <c r="A26" s="7" t="s">
        <v>394</v>
      </c>
      <c r="B26" s="7" t="s">
        <v>53</v>
      </c>
      <c r="C26" s="61"/>
      <c r="D26" s="11">
        <v>480</v>
      </c>
      <c r="E26" s="11">
        <v>521</v>
      </c>
      <c r="F26" s="11">
        <v>319</v>
      </c>
      <c r="G26" s="11">
        <v>188</v>
      </c>
      <c r="H26" s="61"/>
      <c r="I26" s="11">
        <v>0</v>
      </c>
      <c r="J26" s="7"/>
      <c r="K26" s="13">
        <v>0</v>
      </c>
      <c r="L26" s="13"/>
      <c r="M26" s="13">
        <v>0</v>
      </c>
    </row>
    <row r="27" spans="1:13" ht="15" x14ac:dyDescent="0.25">
      <c r="A27" s="7" t="s">
        <v>395</v>
      </c>
      <c r="B27" s="7" t="s">
        <v>53</v>
      </c>
      <c r="C27" s="61"/>
      <c r="D27" s="11">
        <v>11</v>
      </c>
      <c r="E27" s="11">
        <v>11</v>
      </c>
      <c r="F27" s="11">
        <v>31</v>
      </c>
      <c r="G27" s="11">
        <v>40</v>
      </c>
      <c r="H27" s="61"/>
      <c r="I27" s="11">
        <v>2</v>
      </c>
      <c r="J27" s="7"/>
      <c r="K27" s="13">
        <f t="shared" si="1"/>
        <v>0.05</v>
      </c>
      <c r="L27" s="13"/>
      <c r="M27" s="13">
        <v>0.11764705882352941</v>
      </c>
    </row>
    <row r="28" spans="1:13" ht="15" x14ac:dyDescent="0.25">
      <c r="A28" s="7" t="s">
        <v>396</v>
      </c>
      <c r="B28" s="7" t="s">
        <v>388</v>
      </c>
      <c r="C28" s="61"/>
      <c r="D28" s="11">
        <v>458</v>
      </c>
      <c r="E28" s="11">
        <v>416</v>
      </c>
      <c r="F28" s="11">
        <v>393</v>
      </c>
      <c r="G28" s="11">
        <v>310</v>
      </c>
      <c r="H28" s="61"/>
      <c r="I28" s="11">
        <v>2</v>
      </c>
      <c r="J28" s="7"/>
      <c r="K28" s="13">
        <f t="shared" si="1"/>
        <v>6.4516129032258064E-3</v>
      </c>
      <c r="L28" s="13"/>
      <c r="M28" s="13">
        <v>0</v>
      </c>
    </row>
    <row r="29" spans="1:13" ht="15" x14ac:dyDescent="0.25">
      <c r="A29" s="7" t="s">
        <v>397</v>
      </c>
      <c r="B29" s="7" t="s">
        <v>390</v>
      </c>
      <c r="C29" s="61"/>
      <c r="D29" s="11">
        <v>496</v>
      </c>
      <c r="E29" s="11">
        <v>423</v>
      </c>
      <c r="F29" s="11">
        <v>351</v>
      </c>
      <c r="G29" s="11">
        <v>306</v>
      </c>
      <c r="H29" s="61"/>
      <c r="I29" s="11">
        <v>6</v>
      </c>
      <c r="J29" s="7"/>
      <c r="K29" s="13">
        <f t="shared" si="1"/>
        <v>1.9607843137254902E-2</v>
      </c>
      <c r="L29" s="13"/>
      <c r="M29" s="13">
        <v>2.7237354085603113E-2</v>
      </c>
    </row>
    <row r="30" spans="1:13" ht="15" x14ac:dyDescent="0.25">
      <c r="A30" s="7" t="s">
        <v>52</v>
      </c>
      <c r="B30" s="7" t="s">
        <v>390</v>
      </c>
      <c r="C30" s="61"/>
      <c r="D30" s="11">
        <v>473</v>
      </c>
      <c r="E30" s="11">
        <v>435</v>
      </c>
      <c r="F30" s="11">
        <v>404</v>
      </c>
      <c r="G30" s="11">
        <v>409</v>
      </c>
      <c r="H30" s="61"/>
      <c r="I30" s="11">
        <v>37</v>
      </c>
      <c r="J30" s="7"/>
      <c r="K30" s="13">
        <f t="shared" si="1"/>
        <v>9.0464547677261614E-2</v>
      </c>
      <c r="L30" s="13"/>
      <c r="M30" s="13">
        <v>7.7519379844961239E-2</v>
      </c>
    </row>
    <row r="31" spans="1:13" ht="15.6" thickBot="1" x14ac:dyDescent="0.3">
      <c r="A31" s="7" t="s">
        <v>398</v>
      </c>
      <c r="B31" s="7" t="s">
        <v>390</v>
      </c>
      <c r="C31" s="61"/>
      <c r="D31" s="11">
        <v>371</v>
      </c>
      <c r="E31" s="11">
        <v>402</v>
      </c>
      <c r="F31" s="11">
        <v>391</v>
      </c>
      <c r="G31" s="11">
        <v>352</v>
      </c>
      <c r="H31" s="61"/>
      <c r="I31" s="11">
        <v>5</v>
      </c>
      <c r="J31" s="7"/>
      <c r="K31" s="13">
        <f t="shared" si="1"/>
        <v>1.4204545454545454E-2</v>
      </c>
      <c r="L31" s="13"/>
      <c r="M31" s="13">
        <v>6.006006006006006E-3</v>
      </c>
    </row>
    <row r="32" spans="1:13" ht="15.6" thickTop="1" x14ac:dyDescent="0.25">
      <c r="A32" s="7" t="s">
        <v>384</v>
      </c>
      <c r="B32" s="7"/>
      <c r="C32" s="61"/>
      <c r="D32" s="63">
        <f>SUM(D18:D31)</f>
        <v>6443</v>
      </c>
      <c r="E32" s="63">
        <f>SUM(E18:E31)</f>
        <v>6298</v>
      </c>
      <c r="F32" s="63">
        <f>SUM(F18:F31)</f>
        <v>5604</v>
      </c>
      <c r="G32" s="63">
        <f>SUM(G18:G31)</f>
        <v>4869</v>
      </c>
      <c r="H32" s="61"/>
      <c r="I32" s="63">
        <f>SUM(I18:I31)</f>
        <v>152</v>
      </c>
      <c r="J32" s="7"/>
      <c r="K32" s="64">
        <f t="shared" si="1"/>
        <v>3.1217909221606079E-2</v>
      </c>
      <c r="L32" s="65"/>
      <c r="M32" s="64">
        <v>2.9000000000000001E-2</v>
      </c>
    </row>
    <row r="33" spans="1:13" ht="15.6" thickBot="1" x14ac:dyDescent="0.3">
      <c r="A33" s="7"/>
      <c r="B33" s="7"/>
      <c r="C33" s="61"/>
      <c r="D33" s="66"/>
      <c r="E33" s="66"/>
      <c r="F33" s="17"/>
      <c r="G33" s="17"/>
      <c r="H33" s="61"/>
      <c r="I33" s="17"/>
      <c r="J33" s="7"/>
      <c r="K33" s="66"/>
      <c r="L33" s="66"/>
      <c r="M33" s="66"/>
    </row>
    <row r="34" spans="1:13" ht="15.6" thickTop="1" x14ac:dyDescent="0.25">
      <c r="A34" s="7" t="s">
        <v>399</v>
      </c>
      <c r="B34" s="7"/>
      <c r="C34" s="61"/>
      <c r="D34" s="62">
        <f>(D14)+(D32)</f>
        <v>9155</v>
      </c>
      <c r="E34" s="63">
        <f>(E14)+(E32)</f>
        <v>8896</v>
      </c>
      <c r="F34" s="63">
        <f>(F14)+(F32)</f>
        <v>8073</v>
      </c>
      <c r="G34" s="63">
        <f>(G14)+(G32)</f>
        <v>7280</v>
      </c>
      <c r="H34" s="61"/>
      <c r="I34" s="63">
        <f>(I14)+(I32)</f>
        <v>543</v>
      </c>
      <c r="J34" s="7"/>
      <c r="K34" s="64">
        <f>(I34)/(G34)</f>
        <v>7.4587912087912087E-2</v>
      </c>
      <c r="L34" s="65"/>
      <c r="M34" s="64">
        <v>8.1000000000000003E-2</v>
      </c>
    </row>
  </sheetData>
  <mergeCells count="1">
    <mergeCell ref="D4:G4"/>
  </mergeCells>
  <phoneticPr fontId="0" type="noConversion"/>
  <pageMargins left="0.75" right="0.75" top="0.75" bottom="0.54" header="0.5" footer="0.5"/>
  <pageSetup orientation="landscape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/>
  </sheetViews>
  <sheetFormatPr defaultRowHeight="13.2" x14ac:dyDescent="0.25"/>
  <cols>
    <col min="1" max="1" width="24.6640625" customWidth="1"/>
    <col min="2" max="2" width="2.6640625" customWidth="1"/>
    <col min="4" max="4" width="2.6640625" customWidth="1"/>
    <col min="5" max="5" width="12.6640625" customWidth="1"/>
    <col min="6" max="6" width="2.6640625" customWidth="1"/>
    <col min="7" max="7" width="12.6640625" customWidth="1"/>
    <col min="8" max="8" width="2.6640625" customWidth="1"/>
    <col min="9" max="9" width="12.6640625" customWidth="1"/>
    <col min="10" max="10" width="2.6640625" customWidth="1"/>
    <col min="11" max="11" width="12.6640625" customWidth="1"/>
  </cols>
  <sheetData>
    <row r="1" spans="1:11" s="7" customFormat="1" ht="20.399999999999999" x14ac:dyDescent="0.35">
      <c r="A1" s="2" t="s">
        <v>412</v>
      </c>
    </row>
    <row r="2" spans="1:11" s="7" customFormat="1" ht="15" x14ac:dyDescent="0.25">
      <c r="A2" s="7" t="s">
        <v>410</v>
      </c>
    </row>
    <row r="3" spans="1:11" s="7" customFormat="1" ht="15" x14ac:dyDescent="0.25"/>
    <row r="4" spans="1:11" s="7" customFormat="1" ht="15.6" x14ac:dyDescent="0.3">
      <c r="A4" s="9" t="s">
        <v>417</v>
      </c>
      <c r="B4" s="9"/>
      <c r="C4" s="9" t="s">
        <v>413</v>
      </c>
      <c r="D4" s="9"/>
      <c r="E4" s="9" t="s">
        <v>414</v>
      </c>
      <c r="F4" s="9"/>
      <c r="G4" s="9" t="s">
        <v>26</v>
      </c>
      <c r="H4" s="9"/>
      <c r="I4" s="9" t="s">
        <v>418</v>
      </c>
      <c r="J4" s="9"/>
      <c r="K4" s="9" t="s">
        <v>418</v>
      </c>
    </row>
    <row r="5" spans="1:11" s="7" customFormat="1" ht="15.6" x14ac:dyDescent="0.3">
      <c r="A5" s="8" t="s">
        <v>44</v>
      </c>
      <c r="B5" s="8"/>
      <c r="C5" s="8" t="s">
        <v>311</v>
      </c>
      <c r="D5" s="8"/>
      <c r="E5" s="8" t="s">
        <v>415</v>
      </c>
      <c r="F5" s="8"/>
      <c r="G5" s="8" t="s">
        <v>416</v>
      </c>
      <c r="H5" s="8"/>
      <c r="I5" s="8" t="s">
        <v>426</v>
      </c>
      <c r="J5" s="8"/>
      <c r="K5" s="8" t="s">
        <v>427</v>
      </c>
    </row>
    <row r="6" spans="1:11" s="7" customFormat="1" ht="15" x14ac:dyDescent="0.25"/>
    <row r="7" spans="1:11" s="7" customFormat="1" ht="15" x14ac:dyDescent="0.25">
      <c r="A7" s="7" t="s">
        <v>49</v>
      </c>
      <c r="C7" s="7">
        <v>52</v>
      </c>
      <c r="E7" s="7">
        <v>2.62</v>
      </c>
      <c r="G7" s="16">
        <v>0.76</v>
      </c>
      <c r="H7" s="16"/>
      <c r="I7" s="16">
        <v>0.1</v>
      </c>
      <c r="J7" s="16"/>
      <c r="K7" s="16">
        <v>0.33</v>
      </c>
    </row>
    <row r="8" spans="1:11" s="7" customFormat="1" ht="15" x14ac:dyDescent="0.25">
      <c r="A8" s="7" t="s">
        <v>51</v>
      </c>
      <c r="C8" s="7">
        <v>39</v>
      </c>
      <c r="E8" s="7">
        <v>2.68</v>
      </c>
      <c r="G8" s="16">
        <v>0.86</v>
      </c>
      <c r="H8" s="16"/>
      <c r="I8" s="16">
        <v>0.08</v>
      </c>
      <c r="J8" s="16" t="s">
        <v>419</v>
      </c>
      <c r="K8" s="16">
        <v>0.28000000000000003</v>
      </c>
    </row>
    <row r="9" spans="1:11" s="7" customFormat="1" ht="15" x14ac:dyDescent="0.25">
      <c r="A9" s="7" t="s">
        <v>54</v>
      </c>
      <c r="C9" s="7">
        <v>22</v>
      </c>
      <c r="E9" s="7">
        <v>2.31</v>
      </c>
      <c r="G9" s="16">
        <v>0.67</v>
      </c>
      <c r="H9" s="16"/>
      <c r="I9" s="16">
        <v>0.18</v>
      </c>
      <c r="J9" s="16"/>
      <c r="K9" s="16">
        <v>0.27</v>
      </c>
    </row>
    <row r="10" spans="1:11" s="7" customFormat="1" ht="15" x14ac:dyDescent="0.25">
      <c r="A10" s="7" t="s">
        <v>0</v>
      </c>
      <c r="C10" s="7">
        <v>108</v>
      </c>
      <c r="E10" s="7">
        <v>2.42</v>
      </c>
      <c r="G10" s="16">
        <v>0.81</v>
      </c>
      <c r="H10" s="16"/>
      <c r="I10" s="16">
        <v>0.06</v>
      </c>
      <c r="J10" s="16"/>
      <c r="K10" s="16">
        <v>0.31</v>
      </c>
    </row>
    <row r="11" spans="1:11" s="7" customFormat="1" ht="15" x14ac:dyDescent="0.25">
      <c r="A11" s="7" t="s">
        <v>47</v>
      </c>
      <c r="C11" s="7">
        <v>33</v>
      </c>
      <c r="E11" s="7">
        <v>2.68</v>
      </c>
      <c r="G11" s="16">
        <v>0.5</v>
      </c>
      <c r="H11" s="16"/>
      <c r="I11" s="16">
        <v>0.09</v>
      </c>
      <c r="J11" s="16"/>
      <c r="K11" s="16">
        <v>0.45</v>
      </c>
    </row>
    <row r="12" spans="1:11" s="7" customFormat="1" ht="15" x14ac:dyDescent="0.25">
      <c r="A12" s="7" t="s">
        <v>55</v>
      </c>
      <c r="C12" s="7">
        <v>123</v>
      </c>
      <c r="E12" s="7">
        <v>2.35</v>
      </c>
      <c r="G12" s="16">
        <v>0.74</v>
      </c>
      <c r="H12" s="16"/>
      <c r="I12" s="16">
        <v>0.15</v>
      </c>
      <c r="J12" s="16"/>
      <c r="K12" s="16">
        <v>0.48</v>
      </c>
    </row>
    <row r="13" spans="1:11" s="7" customFormat="1" ht="15" x14ac:dyDescent="0.25">
      <c r="A13" s="7" t="s">
        <v>53</v>
      </c>
      <c r="C13" s="7">
        <v>133</v>
      </c>
      <c r="E13" s="7">
        <v>2.61</v>
      </c>
      <c r="G13" s="16">
        <v>0.86</v>
      </c>
      <c r="H13" s="16"/>
      <c r="I13" s="16">
        <v>0.14000000000000001</v>
      </c>
      <c r="J13" s="16"/>
      <c r="K13" s="16">
        <v>0.39</v>
      </c>
    </row>
    <row r="14" spans="1:11" s="7" customFormat="1" ht="15" x14ac:dyDescent="0.25">
      <c r="A14" s="7" t="s">
        <v>50</v>
      </c>
      <c r="C14" s="7">
        <v>91</v>
      </c>
      <c r="E14" s="7">
        <v>2.62</v>
      </c>
      <c r="G14" s="16">
        <v>0.74</v>
      </c>
      <c r="H14" s="16"/>
      <c r="I14" s="16">
        <v>0.09</v>
      </c>
      <c r="J14" s="16"/>
      <c r="K14" s="16">
        <v>0.23</v>
      </c>
    </row>
    <row r="15" spans="1:11" s="7" customFormat="1" ht="15" x14ac:dyDescent="0.25">
      <c r="A15" s="7" t="s">
        <v>52</v>
      </c>
      <c r="C15" s="7">
        <v>49</v>
      </c>
      <c r="E15" s="7">
        <v>2.59</v>
      </c>
      <c r="G15" s="16">
        <v>0.77</v>
      </c>
      <c r="H15" s="16"/>
      <c r="I15" s="16">
        <v>0.1</v>
      </c>
      <c r="J15" s="16"/>
      <c r="K15" s="16">
        <v>0.41</v>
      </c>
    </row>
    <row r="16" spans="1:11" s="7" customFormat="1" ht="15" x14ac:dyDescent="0.25">
      <c r="C16" s="68"/>
      <c r="G16" s="16"/>
      <c r="H16" s="16"/>
      <c r="I16" s="16"/>
      <c r="J16" s="16"/>
      <c r="K16" s="16"/>
    </row>
    <row r="17" spans="1:11" s="7" customFormat="1" ht="15" x14ac:dyDescent="0.25">
      <c r="A17" s="7" t="s">
        <v>384</v>
      </c>
      <c r="C17" s="7">
        <f>SUM(C7:C16)</f>
        <v>650</v>
      </c>
      <c r="E17" s="67">
        <f>(($C$7*E7)+($C$8*E8)+($C$9*E9)+($C$10*E10)+($C$11*E11)+($C$12*E12)+($C$13*E13)+($C$14*E14)+($C$15*E15))/650</f>
        <v>2.5275230769230772</v>
      </c>
      <c r="G17" s="16">
        <f>(($C$7*G7)+($C$8*G8)+($C$9*G9)+($C$10*G10)+($C$11*G11)+($C$12*G12)+($C$13*G13)+($C$14*G14)+($C$15*G15))/650</f>
        <v>0.77269230769230768</v>
      </c>
      <c r="H17" s="16"/>
      <c r="I17" s="16">
        <f>(($C$7*I7)+($C$8*I8)+($C$9*I9)+($C$10*I10)+($C$11*I11)+($C$12*I12)+($C$13*I13)+($C$14*I14)+($C$15*I15))/650</f>
        <v>0.1106</v>
      </c>
      <c r="J17" s="16"/>
      <c r="K17" s="16">
        <f>(($C$7*K7)+($C$8*K8)+($C$9*K9)+($C$10*K10)+($C$11*K11)+($C$12*K12)+($C$13*K13)+($C$14*K14)+($C$15*K15))/650</f>
        <v>0.36043076923076922</v>
      </c>
    </row>
    <row r="18" spans="1:11" s="7" customFormat="1" ht="15" x14ac:dyDescent="0.25">
      <c r="G18" s="16"/>
      <c r="H18" s="16"/>
      <c r="I18" s="16"/>
      <c r="J18" s="16"/>
      <c r="K18" s="16"/>
    </row>
    <row r="19" spans="1:11" s="7" customFormat="1" ht="15" x14ac:dyDescent="0.25">
      <c r="A19" s="7" t="s">
        <v>425</v>
      </c>
      <c r="C19" s="7">
        <f>(C21)-(C17)</f>
        <v>245</v>
      </c>
      <c r="E19" s="67">
        <f>(($C$21*E21)-($C$17*E17))/($C$19)</f>
        <v>2.3904489795918371</v>
      </c>
      <c r="G19" s="16">
        <f>(($C$21*G21)-($C$17*G17))/($C$19)</f>
        <v>0.68979591836734699</v>
      </c>
      <c r="H19" s="16"/>
      <c r="I19" s="16">
        <f>(($C$21*I21)-($C$17*I17))/($C$19)</f>
        <v>7.1877551020408159E-2</v>
      </c>
      <c r="J19" s="16"/>
      <c r="K19" s="16">
        <f>(($C$21*K21)-($C$17*K17))/($C$19)</f>
        <v>0.35885714285714282</v>
      </c>
    </row>
    <row r="20" spans="1:11" s="7" customFormat="1" ht="15" x14ac:dyDescent="0.25">
      <c r="C20" s="68"/>
      <c r="G20" s="16"/>
      <c r="H20" s="16"/>
      <c r="I20" s="16"/>
      <c r="J20" s="16"/>
      <c r="K20" s="16"/>
    </row>
    <row r="21" spans="1:11" s="7" customFormat="1" ht="15" x14ac:dyDescent="0.25">
      <c r="A21" s="7" t="s">
        <v>420</v>
      </c>
      <c r="C21" s="7">
        <v>895</v>
      </c>
      <c r="E21" s="7">
        <v>2.4900000000000002</v>
      </c>
      <c r="G21" s="16">
        <v>0.75</v>
      </c>
      <c r="H21" s="16"/>
      <c r="I21" s="16">
        <v>0.1</v>
      </c>
      <c r="J21" s="16"/>
      <c r="K21" s="16">
        <v>0.36</v>
      </c>
    </row>
    <row r="22" spans="1:11" s="7" customFormat="1" ht="15" x14ac:dyDescent="0.25">
      <c r="G22" s="16"/>
      <c r="H22" s="16"/>
      <c r="I22" s="16"/>
      <c r="J22" s="16"/>
      <c r="K22" s="16"/>
    </row>
    <row r="23" spans="1:11" s="7" customFormat="1" ht="15" x14ac:dyDescent="0.25">
      <c r="G23" s="16"/>
      <c r="H23" s="16"/>
      <c r="I23" s="16"/>
      <c r="J23" s="16"/>
      <c r="K23" s="16"/>
    </row>
    <row r="24" spans="1:11" s="7" customFormat="1" ht="15" x14ac:dyDescent="0.25">
      <c r="G24" s="16"/>
      <c r="H24" s="16"/>
      <c r="I24" s="16"/>
      <c r="J24" s="16"/>
      <c r="K24" s="16"/>
    </row>
    <row r="25" spans="1:11" s="7" customFormat="1" ht="15" x14ac:dyDescent="0.25">
      <c r="G25" s="16"/>
      <c r="H25" s="16"/>
      <c r="I25" s="16"/>
      <c r="J25" s="16"/>
      <c r="K25" s="16"/>
    </row>
    <row r="26" spans="1:11" s="7" customFormat="1" ht="15" x14ac:dyDescent="0.25">
      <c r="G26" s="16"/>
      <c r="H26" s="16"/>
      <c r="I26" s="16"/>
      <c r="J26" s="16"/>
      <c r="K26" s="16"/>
    </row>
    <row r="27" spans="1:11" s="7" customFormat="1" ht="15" x14ac:dyDescent="0.25">
      <c r="G27" s="16"/>
      <c r="H27" s="16"/>
      <c r="I27" s="16"/>
      <c r="J27" s="16"/>
      <c r="K27" s="16"/>
    </row>
    <row r="28" spans="1:11" x14ac:dyDescent="0.25">
      <c r="G28" s="48"/>
      <c r="H28" s="48"/>
      <c r="I28" s="48"/>
      <c r="J28" s="48"/>
      <c r="K28" s="48"/>
    </row>
    <row r="29" spans="1:11" x14ac:dyDescent="0.25">
      <c r="G29" s="48"/>
      <c r="H29" s="48"/>
      <c r="I29" s="48"/>
      <c r="J29" s="48"/>
      <c r="K29" s="48"/>
    </row>
    <row r="30" spans="1:11" x14ac:dyDescent="0.25">
      <c r="G30" s="48"/>
      <c r="H30" s="48"/>
      <c r="I30" s="48"/>
      <c r="J30" s="48"/>
      <c r="K30" s="48"/>
    </row>
    <row r="31" spans="1:11" x14ac:dyDescent="0.25">
      <c r="G31" s="48"/>
      <c r="H31" s="48"/>
      <c r="I31" s="48"/>
      <c r="J31" s="48"/>
      <c r="K31" s="48"/>
    </row>
    <row r="32" spans="1:11" x14ac:dyDescent="0.25">
      <c r="G32" s="48"/>
      <c r="H32" s="48"/>
      <c r="I32" s="48"/>
      <c r="J32" s="48"/>
      <c r="K32" s="48"/>
    </row>
    <row r="33" spans="7:11" x14ac:dyDescent="0.25">
      <c r="G33" s="48"/>
      <c r="H33" s="48"/>
      <c r="I33" s="48"/>
      <c r="J33" s="48"/>
      <c r="K33" s="48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"/>
  <sheetViews>
    <sheetView workbookViewId="0"/>
  </sheetViews>
  <sheetFormatPr defaultRowHeight="13.2" x14ac:dyDescent="0.25"/>
  <cols>
    <col min="1" max="1" width="14.6640625" customWidth="1"/>
    <col min="2" max="2" width="4.6640625" customWidth="1"/>
    <col min="3" max="3" width="12.6640625" customWidth="1"/>
    <col min="4" max="4" width="4.6640625" customWidth="1"/>
    <col min="5" max="5" width="12.6640625" customWidth="1"/>
  </cols>
  <sheetData>
    <row r="1" spans="1:11" ht="20.399999999999999" x14ac:dyDescent="0.35">
      <c r="A1" s="2" t="s">
        <v>35</v>
      </c>
    </row>
    <row r="2" spans="1:11" ht="15" x14ac:dyDescent="0.25">
      <c r="A2" s="7" t="s">
        <v>475</v>
      </c>
      <c r="B2" s="7"/>
    </row>
    <row r="3" spans="1:11" ht="15.6" x14ac:dyDescent="0.3">
      <c r="A3" s="15"/>
      <c r="B3" s="7"/>
    </row>
    <row r="4" spans="1:11" ht="15" x14ac:dyDescent="0.25">
      <c r="A4" s="7"/>
      <c r="B4" s="7"/>
      <c r="C4" s="7"/>
      <c r="D4" s="7"/>
      <c r="E4" s="7"/>
      <c r="F4" s="7"/>
    </row>
    <row r="5" spans="1:11" ht="15.6" x14ac:dyDescent="0.3">
      <c r="A5" s="9" t="s">
        <v>37</v>
      </c>
      <c r="B5" s="8"/>
      <c r="C5" s="8" t="s">
        <v>67</v>
      </c>
      <c r="D5" s="8"/>
      <c r="E5" s="8" t="s">
        <v>68</v>
      </c>
      <c r="F5" s="7"/>
    </row>
    <row r="6" spans="1:11" ht="15.6" x14ac:dyDescent="0.3">
      <c r="A6" s="10"/>
      <c r="B6" s="8"/>
      <c r="C6" s="9"/>
      <c r="D6" s="9"/>
      <c r="E6" s="9"/>
      <c r="F6" s="9"/>
      <c r="G6" s="20"/>
      <c r="H6" s="20"/>
      <c r="I6" s="20"/>
    </row>
    <row r="7" spans="1:11" ht="15.6" x14ac:dyDescent="0.3">
      <c r="A7" s="37">
        <v>85032</v>
      </c>
      <c r="B7" s="7"/>
      <c r="C7" s="21">
        <v>1415</v>
      </c>
      <c r="D7" s="8"/>
      <c r="E7" s="25">
        <f t="shared" ref="E7:E16" si="0">(C7)/($C$24)</f>
        <v>0.1802777423875653</v>
      </c>
      <c r="F7" s="8"/>
      <c r="G7" s="5"/>
      <c r="H7" s="3"/>
      <c r="I7" s="3"/>
      <c r="K7" s="3"/>
    </row>
    <row r="8" spans="1:11" ht="15" x14ac:dyDescent="0.25">
      <c r="A8" s="37">
        <v>85022</v>
      </c>
      <c r="B8" s="7"/>
      <c r="C8" s="22">
        <v>870</v>
      </c>
      <c r="D8" s="7"/>
      <c r="E8" s="25">
        <f t="shared" si="0"/>
        <v>0.11084214549624156</v>
      </c>
      <c r="F8" s="7"/>
    </row>
    <row r="9" spans="1:11" ht="15" x14ac:dyDescent="0.25">
      <c r="A9" s="37">
        <v>85254</v>
      </c>
      <c r="B9" s="7"/>
      <c r="C9" s="22">
        <v>784</v>
      </c>
      <c r="D9" s="7"/>
      <c r="E9" s="25">
        <f t="shared" si="0"/>
        <v>9.9885335711555612E-2</v>
      </c>
      <c r="F9" s="7"/>
    </row>
    <row r="10" spans="1:11" ht="15" x14ac:dyDescent="0.25">
      <c r="A10" s="37">
        <v>85024</v>
      </c>
      <c r="B10" s="7"/>
      <c r="C10" s="22">
        <v>513</v>
      </c>
      <c r="D10" s="7"/>
      <c r="E10" s="25">
        <f t="shared" si="0"/>
        <v>6.5358644413301054E-2</v>
      </c>
      <c r="F10" s="7"/>
    </row>
    <row r="11" spans="1:11" ht="15" x14ac:dyDescent="0.25">
      <c r="A11" s="37">
        <v>85050</v>
      </c>
      <c r="B11" s="7"/>
      <c r="C11" s="22">
        <v>492</v>
      </c>
      <c r="D11" s="7"/>
      <c r="E11" s="25">
        <f t="shared" si="0"/>
        <v>6.268314434959868E-2</v>
      </c>
      <c r="F11" s="7"/>
    </row>
    <row r="12" spans="1:11" ht="15" x14ac:dyDescent="0.25">
      <c r="A12" s="37">
        <v>85027</v>
      </c>
      <c r="B12" s="7"/>
      <c r="C12" s="22">
        <v>436</v>
      </c>
      <c r="D12" s="7"/>
      <c r="E12" s="25">
        <f t="shared" si="0"/>
        <v>5.554847751305899E-2</v>
      </c>
      <c r="F12" s="7"/>
    </row>
    <row r="13" spans="1:11" ht="15" x14ac:dyDescent="0.25">
      <c r="A13" s="37">
        <v>85331</v>
      </c>
      <c r="B13" s="7"/>
      <c r="C13" s="22">
        <v>415</v>
      </c>
      <c r="D13" s="7"/>
      <c r="E13" s="25">
        <f t="shared" si="0"/>
        <v>5.2872977449356609E-2</v>
      </c>
      <c r="F13" s="7"/>
    </row>
    <row r="14" spans="1:11" ht="15" x14ac:dyDescent="0.25">
      <c r="A14" s="37">
        <v>85028</v>
      </c>
      <c r="B14" s="7"/>
      <c r="C14" s="22">
        <v>352</v>
      </c>
      <c r="D14" s="7"/>
      <c r="E14" s="25">
        <f t="shared" si="0"/>
        <v>4.4846477258249459E-2</v>
      </c>
      <c r="F14" s="7"/>
    </row>
    <row r="15" spans="1:11" ht="15" x14ac:dyDescent="0.25">
      <c r="A15" s="37">
        <v>85023</v>
      </c>
      <c r="B15" s="7"/>
      <c r="C15" s="22">
        <v>292</v>
      </c>
      <c r="D15" s="7"/>
      <c r="E15" s="25">
        <f t="shared" si="0"/>
        <v>3.7202191361956939E-2</v>
      </c>
      <c r="F15" s="7"/>
    </row>
    <row r="16" spans="1:11" ht="15" x14ac:dyDescent="0.25">
      <c r="A16" s="37">
        <v>85308</v>
      </c>
      <c r="B16" s="7"/>
      <c r="C16" s="22">
        <v>212</v>
      </c>
      <c r="D16" s="7"/>
      <c r="E16" s="25">
        <f t="shared" si="0"/>
        <v>2.7009810166900242E-2</v>
      </c>
      <c r="F16" s="7"/>
    </row>
    <row r="17" spans="1:6" ht="15" x14ac:dyDescent="0.25">
      <c r="A17" s="37"/>
      <c r="B17" s="7"/>
      <c r="C17" s="23"/>
      <c r="D17" s="7"/>
      <c r="E17" s="27"/>
      <c r="F17" s="7"/>
    </row>
    <row r="18" spans="1:6" ht="15" x14ac:dyDescent="0.25">
      <c r="A18" s="37"/>
      <c r="B18" s="7"/>
      <c r="C18" s="24"/>
      <c r="D18" s="7"/>
      <c r="E18" s="28"/>
      <c r="F18" s="7"/>
    </row>
    <row r="19" spans="1:6" ht="15" x14ac:dyDescent="0.25">
      <c r="A19" s="37" t="s">
        <v>39</v>
      </c>
      <c r="B19" s="7"/>
      <c r="C19" s="22">
        <f>SUM(C7:C16)</f>
        <v>5781</v>
      </c>
      <c r="D19" s="7"/>
      <c r="E19" s="26">
        <f>SUM(E7:E16)</f>
        <v>0.73652694610778446</v>
      </c>
      <c r="F19" s="7"/>
    </row>
    <row r="20" spans="1:6" ht="15" x14ac:dyDescent="0.25">
      <c r="A20" s="37"/>
      <c r="B20" s="7"/>
      <c r="C20" s="22"/>
      <c r="D20" s="7"/>
      <c r="E20" s="26"/>
      <c r="F20" s="7"/>
    </row>
    <row r="21" spans="1:6" ht="15" x14ac:dyDescent="0.25">
      <c r="A21" s="37" t="s">
        <v>38</v>
      </c>
      <c r="B21" s="7"/>
      <c r="C21" s="22">
        <f>(C24)-(C19)</f>
        <v>2068</v>
      </c>
      <c r="D21" s="7"/>
      <c r="E21" s="25">
        <f>(C21)/($C$24)</f>
        <v>0.26347305389221559</v>
      </c>
      <c r="F21" s="7"/>
    </row>
    <row r="22" spans="1:6" ht="15" x14ac:dyDescent="0.25">
      <c r="A22" s="37"/>
      <c r="B22" s="7"/>
      <c r="C22" s="23"/>
      <c r="D22" s="7"/>
      <c r="E22" s="27"/>
      <c r="F22" s="7"/>
    </row>
    <row r="23" spans="1:6" ht="15" x14ac:dyDescent="0.25">
      <c r="A23" s="37"/>
      <c r="B23" s="7"/>
      <c r="C23" s="24"/>
      <c r="D23" s="7"/>
      <c r="E23" s="28"/>
      <c r="F23" s="7"/>
    </row>
    <row r="24" spans="1:6" ht="15" x14ac:dyDescent="0.25">
      <c r="A24" s="37" t="s">
        <v>14</v>
      </c>
      <c r="B24" s="7"/>
      <c r="C24" s="22">
        <v>7849</v>
      </c>
      <c r="D24" s="7"/>
      <c r="E24" s="26">
        <f>SUM(E19:E21)</f>
        <v>1</v>
      </c>
      <c r="F24" s="7"/>
    </row>
    <row r="25" spans="1:6" ht="15" x14ac:dyDescent="0.25">
      <c r="A25" s="7"/>
      <c r="B25" s="7"/>
      <c r="C25" s="7"/>
      <c r="D25" s="7"/>
      <c r="E25" s="7"/>
      <c r="F25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workbookViewId="0"/>
  </sheetViews>
  <sheetFormatPr defaultRowHeight="13.2" x14ac:dyDescent="0.25"/>
  <cols>
    <col min="1" max="1" width="12.6640625" customWidth="1"/>
    <col min="2" max="2" width="4.6640625" customWidth="1"/>
    <col min="3" max="5" width="12.6640625" customWidth="1"/>
    <col min="6" max="6" width="2.6640625" customWidth="1"/>
    <col min="7" max="7" width="10.6640625" customWidth="1"/>
    <col min="8" max="8" width="4.6640625" customWidth="1"/>
    <col min="9" max="10" width="12.6640625" customWidth="1"/>
    <col min="11" max="11" width="2.6640625" customWidth="1"/>
    <col min="12" max="12" width="10.6640625" customWidth="1"/>
  </cols>
  <sheetData>
    <row r="1" spans="1:12" ht="20.399999999999999" x14ac:dyDescent="0.35">
      <c r="A1" s="2" t="s">
        <v>431</v>
      </c>
    </row>
    <row r="2" spans="1:12" s="41" customFormat="1" ht="15" x14ac:dyDescent="0.25">
      <c r="A2" s="7" t="s">
        <v>459</v>
      </c>
    </row>
    <row r="3" spans="1:12" ht="15" x14ac:dyDescent="0.25">
      <c r="A3" s="7"/>
      <c r="B3" s="7"/>
      <c r="C3" s="7"/>
      <c r="D3" s="7"/>
      <c r="E3" s="7"/>
      <c r="F3" s="7"/>
      <c r="G3" s="7"/>
      <c r="H3" s="7"/>
      <c r="I3" s="7"/>
      <c r="J3" s="7"/>
    </row>
    <row r="4" spans="1:12" ht="15.6" x14ac:dyDescent="0.3">
      <c r="A4" s="7"/>
      <c r="B4" s="7"/>
      <c r="C4" s="73" t="s">
        <v>437</v>
      </c>
      <c r="D4" s="73"/>
      <c r="E4" s="73"/>
      <c r="F4" s="7"/>
      <c r="G4" s="9" t="s">
        <v>439</v>
      </c>
      <c r="H4" s="7"/>
      <c r="I4" s="73" t="s">
        <v>438</v>
      </c>
      <c r="J4" s="73"/>
      <c r="L4" s="20"/>
    </row>
    <row r="5" spans="1:12" ht="15.6" x14ac:dyDescent="0.3">
      <c r="A5" s="60" t="s">
        <v>15</v>
      </c>
      <c r="B5" s="7"/>
      <c r="C5" s="8" t="s">
        <v>432</v>
      </c>
      <c r="D5" s="8" t="s">
        <v>433</v>
      </c>
      <c r="E5" s="8" t="s">
        <v>436</v>
      </c>
      <c r="F5" s="7"/>
      <c r="G5" s="8" t="s">
        <v>415</v>
      </c>
      <c r="H5" s="7"/>
      <c r="I5" s="8" t="s">
        <v>66</v>
      </c>
      <c r="J5" s="8" t="s">
        <v>415</v>
      </c>
      <c r="L5" s="3"/>
    </row>
    <row r="6" spans="1:12" ht="15" x14ac:dyDescent="0.25">
      <c r="A6" s="7"/>
      <c r="B6" s="7"/>
      <c r="C6" s="7"/>
      <c r="D6" s="7"/>
      <c r="E6" s="7"/>
      <c r="F6" s="7"/>
      <c r="G6" s="7"/>
      <c r="H6" s="7"/>
      <c r="I6" s="7"/>
      <c r="J6" s="7"/>
    </row>
    <row r="7" spans="1:12" ht="15" x14ac:dyDescent="0.25">
      <c r="A7" s="37" t="s">
        <v>434</v>
      </c>
      <c r="B7" s="7"/>
      <c r="C7" s="7"/>
      <c r="D7" s="7"/>
      <c r="E7" s="7"/>
      <c r="F7" s="7"/>
      <c r="G7" s="7"/>
      <c r="H7" s="7"/>
      <c r="I7" s="7"/>
      <c r="J7" s="7"/>
    </row>
    <row r="8" spans="1:12" ht="15" x14ac:dyDescent="0.25">
      <c r="A8" s="7"/>
      <c r="B8" s="7"/>
      <c r="C8" s="7"/>
      <c r="D8" s="7"/>
      <c r="E8" s="7"/>
      <c r="F8" s="7"/>
      <c r="G8" s="7"/>
      <c r="H8" s="7"/>
      <c r="I8" s="7"/>
      <c r="J8" s="7"/>
    </row>
    <row r="9" spans="1:12" ht="15" x14ac:dyDescent="0.25">
      <c r="A9" s="10">
        <v>2000</v>
      </c>
      <c r="B9" s="7"/>
      <c r="C9" s="69">
        <v>13.374453193350831</v>
      </c>
      <c r="D9" s="69">
        <v>12.640419947506562</v>
      </c>
      <c r="E9" s="13">
        <v>0.94511676587950544</v>
      </c>
      <c r="F9" s="7"/>
      <c r="G9" s="67">
        <v>3.1043744531933508</v>
      </c>
      <c r="H9" s="7"/>
      <c r="I9" s="69">
        <v>27.626421697287839</v>
      </c>
      <c r="J9" s="67">
        <v>3.1321959755030622</v>
      </c>
    </row>
    <row r="10" spans="1:12" ht="15" x14ac:dyDescent="0.25">
      <c r="A10" s="10">
        <v>2001</v>
      </c>
      <c r="B10" s="7"/>
      <c r="C10" s="69">
        <v>13.407006920415226</v>
      </c>
      <c r="D10" s="69">
        <v>12.627162629757786</v>
      </c>
      <c r="E10" s="13">
        <v>0.94183308062070514</v>
      </c>
      <c r="F10" s="7"/>
      <c r="G10" s="67">
        <v>3.1359861591695499</v>
      </c>
      <c r="H10" s="7"/>
      <c r="I10" s="69">
        <v>28.482698961937718</v>
      </c>
      <c r="J10" s="67">
        <v>3.1440311418685121</v>
      </c>
    </row>
    <row r="11" spans="1:12" ht="15" x14ac:dyDescent="0.25">
      <c r="A11" s="10">
        <v>2002</v>
      </c>
      <c r="B11" s="7"/>
      <c r="C11" s="69">
        <v>13.486426999266325</v>
      </c>
      <c r="D11" s="69">
        <v>12.776962582538518</v>
      </c>
      <c r="E11" s="13">
        <v>0.94739418996844738</v>
      </c>
      <c r="F11" s="7"/>
      <c r="G11" s="67">
        <v>3.1040352164343363</v>
      </c>
      <c r="H11" s="7"/>
      <c r="I11" s="69">
        <v>28.77439471753485</v>
      </c>
      <c r="J11" s="67">
        <v>3.1058694057226708</v>
      </c>
    </row>
    <row r="12" spans="1:12" ht="15" x14ac:dyDescent="0.25">
      <c r="A12" s="10"/>
      <c r="B12" s="7"/>
      <c r="C12" s="7"/>
      <c r="D12" s="7"/>
      <c r="E12" s="7"/>
      <c r="F12" s="7"/>
      <c r="G12" s="7"/>
      <c r="H12" s="7"/>
      <c r="I12" s="7"/>
      <c r="J12" s="7"/>
    </row>
    <row r="13" spans="1:12" ht="15" x14ac:dyDescent="0.25">
      <c r="A13" s="37" t="s">
        <v>435</v>
      </c>
      <c r="B13" s="7"/>
      <c r="C13" s="7"/>
      <c r="D13" s="7"/>
      <c r="E13" s="7"/>
      <c r="F13" s="7"/>
      <c r="G13" s="7"/>
      <c r="H13" s="7"/>
      <c r="I13" s="7"/>
      <c r="J13" s="7"/>
    </row>
    <row r="14" spans="1:12" ht="15" x14ac:dyDescent="0.25">
      <c r="A14" s="10"/>
      <c r="B14" s="7"/>
      <c r="C14" s="7"/>
      <c r="D14" s="7"/>
      <c r="E14" s="7"/>
      <c r="F14" s="7"/>
      <c r="G14" s="7"/>
      <c r="H14" s="7"/>
      <c r="I14" s="7"/>
      <c r="J14" s="7"/>
    </row>
    <row r="15" spans="1:12" ht="15" x14ac:dyDescent="0.25">
      <c r="A15" s="10">
        <v>2000</v>
      </c>
      <c r="B15" s="7"/>
      <c r="C15" s="69">
        <v>5.6398628048780486</v>
      </c>
      <c r="D15" s="69">
        <v>4.1808307926829267</v>
      </c>
      <c r="E15" s="13">
        <v>0.74130008784377321</v>
      </c>
      <c r="F15" s="7"/>
      <c r="G15" s="67">
        <v>2.7927782012195124</v>
      </c>
      <c r="H15" s="7"/>
      <c r="I15" s="69">
        <v>15.118330792682928</v>
      </c>
      <c r="J15" s="67">
        <v>2.9313071646341462</v>
      </c>
    </row>
    <row r="16" spans="1:12" ht="15" x14ac:dyDescent="0.25">
      <c r="A16" s="10">
        <v>2001</v>
      </c>
      <c r="B16" s="7"/>
      <c r="C16" s="69">
        <v>5.2522568557315621</v>
      </c>
      <c r="D16" s="69">
        <v>3.9152614546073923</v>
      </c>
      <c r="E16" s="13">
        <v>0.74544363730704366</v>
      </c>
      <c r="F16" s="7"/>
      <c r="G16" s="67">
        <v>2.839141543178334</v>
      </c>
      <c r="H16" s="7"/>
      <c r="I16" s="69">
        <v>14.512689490717085</v>
      </c>
      <c r="J16" s="67">
        <v>3.0010730710270823</v>
      </c>
    </row>
    <row r="17" spans="1:10" ht="15" x14ac:dyDescent="0.25">
      <c r="A17" s="10">
        <v>2002</v>
      </c>
      <c r="B17" s="7"/>
      <c r="C17" s="69">
        <v>5.753838192168363</v>
      </c>
      <c r="D17" s="69">
        <v>4.3477660859065033</v>
      </c>
      <c r="E17" s="13">
        <v>0.75562884125318541</v>
      </c>
      <c r="F17" s="7"/>
      <c r="G17" s="67">
        <v>2.8011730205278593</v>
      </c>
      <c r="H17" s="7"/>
      <c r="I17" s="69">
        <v>15.846989822321891</v>
      </c>
      <c r="J17" s="67">
        <v>2.9602553044678279</v>
      </c>
    </row>
    <row r="18" spans="1:10" ht="15" x14ac:dyDescent="0.25">
      <c r="A18" s="10"/>
      <c r="B18" s="7"/>
      <c r="C18" s="7"/>
      <c r="D18" s="7"/>
      <c r="E18" s="7"/>
      <c r="F18" s="7"/>
      <c r="G18" s="7"/>
      <c r="H18" s="7"/>
      <c r="I18" s="7"/>
      <c r="J18" s="7"/>
    </row>
    <row r="19" spans="1:10" ht="15.6" x14ac:dyDescent="0.3">
      <c r="A19" s="60" t="s">
        <v>476</v>
      </c>
      <c r="B19" s="7"/>
      <c r="C19" s="7"/>
      <c r="D19" s="7"/>
      <c r="E19" s="7"/>
      <c r="F19" s="7"/>
      <c r="G19" s="7"/>
      <c r="H19" s="7"/>
      <c r="I19" s="7"/>
      <c r="J19" s="7"/>
    </row>
    <row r="20" spans="1:10" ht="15" x14ac:dyDescent="0.25">
      <c r="A20" s="7"/>
      <c r="B20" s="7"/>
      <c r="C20" s="7"/>
      <c r="D20" s="7"/>
      <c r="E20" s="7"/>
      <c r="F20" s="7"/>
      <c r="G20" s="7"/>
      <c r="H20" s="7"/>
      <c r="I20" s="7"/>
      <c r="J20" s="7"/>
    </row>
    <row r="21" spans="1:10" ht="15" x14ac:dyDescent="0.25">
      <c r="A21" s="37" t="s">
        <v>434</v>
      </c>
      <c r="B21" s="7"/>
      <c r="C21" s="7"/>
      <c r="D21" s="7"/>
      <c r="E21" s="7"/>
      <c r="F21" s="7"/>
      <c r="G21" s="7"/>
      <c r="H21" s="7"/>
      <c r="I21" s="7"/>
      <c r="J21" s="7"/>
    </row>
    <row r="22" spans="1:10" ht="15" x14ac:dyDescent="0.25">
      <c r="A22" s="7"/>
      <c r="B22" s="7"/>
      <c r="C22" s="7"/>
      <c r="D22" s="7"/>
      <c r="E22" s="7"/>
      <c r="F22" s="7"/>
      <c r="G22" s="7"/>
      <c r="H22" s="7"/>
      <c r="I22" s="7"/>
      <c r="J22" s="7"/>
    </row>
    <row r="23" spans="1:10" ht="15" x14ac:dyDescent="0.25">
      <c r="A23" s="10">
        <v>2000</v>
      </c>
      <c r="B23" s="7"/>
      <c r="C23" s="69">
        <v>13.657621247113164</v>
      </c>
      <c r="D23" s="69">
        <v>12.877020785219399</v>
      </c>
      <c r="E23" s="13">
        <v>0.94284506446839977</v>
      </c>
      <c r="F23" s="7"/>
      <c r="G23" s="67">
        <v>3.1487297921478064</v>
      </c>
      <c r="H23" s="7"/>
      <c r="I23" s="69">
        <v>34.594688221709006</v>
      </c>
      <c r="J23" s="67">
        <v>3.1436489607390303</v>
      </c>
    </row>
    <row r="24" spans="1:10" ht="15" x14ac:dyDescent="0.25">
      <c r="A24" s="10">
        <v>2001</v>
      </c>
      <c r="B24" s="7"/>
      <c r="C24" s="69">
        <v>13.607215447154472</v>
      </c>
      <c r="D24" s="69">
        <v>12.878556910569106</v>
      </c>
      <c r="E24" s="13">
        <v>0.94645057694462076</v>
      </c>
      <c r="F24" s="7"/>
      <c r="G24" s="67">
        <v>3.2002032520325203</v>
      </c>
      <c r="H24" s="7"/>
      <c r="I24" s="69">
        <v>35.112804878048777</v>
      </c>
      <c r="J24" s="67">
        <v>3.207520325203252</v>
      </c>
    </row>
    <row r="25" spans="1:10" ht="15" x14ac:dyDescent="0.25">
      <c r="A25" s="10">
        <v>2002</v>
      </c>
      <c r="B25" s="7"/>
      <c r="C25" s="69">
        <v>13.796954813359529</v>
      </c>
      <c r="D25" s="69">
        <v>13.081827111984282</v>
      </c>
      <c r="E25" s="13">
        <v>0.94816771446676107</v>
      </c>
      <c r="F25" s="7"/>
      <c r="G25" s="67">
        <v>3.2207269155206286</v>
      </c>
      <c r="H25" s="7"/>
      <c r="I25" s="69">
        <v>35.249508840864443</v>
      </c>
      <c r="J25" s="67">
        <v>3.2164047151277018</v>
      </c>
    </row>
    <row r="26" spans="1:10" ht="15" x14ac:dyDescent="0.25">
      <c r="A26" s="10">
        <v>2003</v>
      </c>
      <c r="B26" s="7"/>
      <c r="C26" s="69">
        <v>13.664192139737992</v>
      </c>
      <c r="D26" s="69">
        <v>12.833187772925765</v>
      </c>
      <c r="E26" s="13">
        <v>0.93918379086638337</v>
      </c>
      <c r="F26" s="7"/>
      <c r="G26" s="67">
        <v>3.1336244541484715</v>
      </c>
      <c r="H26" s="7"/>
      <c r="I26" s="69">
        <v>36.0764192139738</v>
      </c>
      <c r="J26" s="67">
        <v>3.1463755458515283</v>
      </c>
    </row>
    <row r="27" spans="1:10" ht="15" x14ac:dyDescent="0.25">
      <c r="A27" s="10"/>
      <c r="B27" s="7"/>
      <c r="C27" s="7"/>
      <c r="D27" s="7"/>
      <c r="E27" s="7"/>
      <c r="F27" s="7"/>
      <c r="G27" s="7"/>
      <c r="H27" s="7"/>
      <c r="I27" s="7"/>
      <c r="J27" s="7"/>
    </row>
    <row r="28" spans="1:10" ht="15" x14ac:dyDescent="0.25">
      <c r="A28" s="37" t="s">
        <v>435</v>
      </c>
      <c r="B28" s="7"/>
      <c r="C28" s="7"/>
      <c r="D28" s="7"/>
      <c r="E28" s="7"/>
      <c r="F28" s="7"/>
      <c r="G28" s="7"/>
      <c r="H28" s="7"/>
      <c r="I28" s="7"/>
      <c r="J28" s="7"/>
    </row>
    <row r="29" spans="1:10" ht="15" x14ac:dyDescent="0.25">
      <c r="A29" s="10"/>
      <c r="B29" s="7"/>
      <c r="C29" s="7"/>
      <c r="D29" s="7"/>
      <c r="E29" s="7"/>
      <c r="F29" s="7"/>
      <c r="G29" s="7"/>
      <c r="H29" s="7"/>
      <c r="I29" s="7"/>
      <c r="J29" s="7"/>
    </row>
    <row r="30" spans="1:10" ht="15" x14ac:dyDescent="0.25">
      <c r="A30" s="10">
        <v>2000</v>
      </c>
      <c r="B30" s="7"/>
      <c r="C30" s="69">
        <v>5.6620912394025034</v>
      </c>
      <c r="D30" s="69">
        <v>4.1254541784416636</v>
      </c>
      <c r="E30" s="13">
        <v>0.72860962566844922</v>
      </c>
      <c r="F30" s="7"/>
      <c r="G30" s="67">
        <v>2.7515946709729513</v>
      </c>
      <c r="H30" s="7"/>
      <c r="I30" s="69">
        <v>16.23748486071861</v>
      </c>
      <c r="J30" s="67">
        <v>2.9477392006459429</v>
      </c>
    </row>
    <row r="31" spans="1:10" ht="15" x14ac:dyDescent="0.25">
      <c r="A31" s="10">
        <v>2001</v>
      </c>
      <c r="B31" s="7"/>
      <c r="C31" s="69">
        <v>5.6114463694763481</v>
      </c>
      <c r="D31" s="69">
        <v>4.2259100642398284</v>
      </c>
      <c r="E31" s="13">
        <v>0.75308749046000134</v>
      </c>
      <c r="F31" s="7"/>
      <c r="G31" s="67">
        <v>2.8243722016741288</v>
      </c>
      <c r="H31" s="7"/>
      <c r="I31" s="69">
        <v>16.690772824605801</v>
      </c>
      <c r="J31" s="67">
        <v>2.9926026863928361</v>
      </c>
    </row>
    <row r="32" spans="1:10" ht="15" x14ac:dyDescent="0.25">
      <c r="A32" s="10">
        <v>2002</v>
      </c>
      <c r="B32" s="7"/>
      <c r="C32" s="69">
        <v>5.5314633260711688</v>
      </c>
      <c r="D32" s="69">
        <v>4.1624546114742191</v>
      </c>
      <c r="E32" s="13">
        <v>0.75250514486022724</v>
      </c>
      <c r="F32" s="7"/>
      <c r="G32" s="67">
        <v>2.7938997821350759</v>
      </c>
      <c r="H32" s="7"/>
      <c r="I32" s="69">
        <v>16.9400871459695</v>
      </c>
      <c r="J32" s="67">
        <v>2.9759803921568628</v>
      </c>
    </row>
    <row r="33" spans="1:10" ht="15" x14ac:dyDescent="0.25">
      <c r="A33" s="10">
        <v>2003</v>
      </c>
      <c r="B33" s="7"/>
      <c r="C33" s="69">
        <v>5.8283474499909893</v>
      </c>
      <c r="D33" s="69">
        <v>4.4022346368715084</v>
      </c>
      <c r="E33" s="13">
        <v>0.75531437935779111</v>
      </c>
      <c r="F33" s="7"/>
      <c r="G33" s="67">
        <v>2.8036042530185621</v>
      </c>
      <c r="H33" s="7"/>
      <c r="I33" s="69">
        <v>17.885024328707875</v>
      </c>
      <c r="J33" s="67">
        <v>2.9741935483870967</v>
      </c>
    </row>
    <row r="34" spans="1:10" x14ac:dyDescent="0.25">
      <c r="A34" s="4"/>
    </row>
  </sheetData>
  <mergeCells count="2">
    <mergeCell ref="I4:J4"/>
    <mergeCell ref="C4:E4"/>
  </mergeCells>
  <phoneticPr fontId="0" type="noConversion"/>
  <pageMargins left="0.75" right="0.75" top="0.75" bottom="0.5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8"/>
  <sheetViews>
    <sheetView tabSelected="1" workbookViewId="0"/>
  </sheetViews>
  <sheetFormatPr defaultRowHeight="13.2" x14ac:dyDescent="0.25"/>
  <sheetData>
    <row r="1" spans="1:2" ht="22.2" x14ac:dyDescent="0.35">
      <c r="A1" s="34" t="s">
        <v>490</v>
      </c>
    </row>
    <row r="3" spans="1:2" x14ac:dyDescent="0.25">
      <c r="A3" s="35" t="s">
        <v>78</v>
      </c>
    </row>
    <row r="4" spans="1:2" x14ac:dyDescent="0.25">
      <c r="A4" s="35"/>
    </row>
    <row r="5" spans="1:2" x14ac:dyDescent="0.25">
      <c r="B5" t="s">
        <v>491</v>
      </c>
    </row>
    <row r="6" spans="1:2" x14ac:dyDescent="0.25">
      <c r="A6" s="36"/>
      <c r="B6" t="s">
        <v>492</v>
      </c>
    </row>
    <row r="7" spans="1:2" x14ac:dyDescent="0.25">
      <c r="A7" s="36"/>
      <c r="B7" t="s">
        <v>119</v>
      </c>
    </row>
    <row r="8" spans="1:2" x14ac:dyDescent="0.25">
      <c r="A8" s="36"/>
    </row>
    <row r="9" spans="1:2" x14ac:dyDescent="0.25">
      <c r="A9" s="35" t="s">
        <v>241</v>
      </c>
    </row>
    <row r="10" spans="1:2" x14ac:dyDescent="0.25">
      <c r="A10" s="36"/>
    </row>
    <row r="11" spans="1:2" x14ac:dyDescent="0.25">
      <c r="A11" s="36"/>
      <c r="B11" t="s">
        <v>493</v>
      </c>
    </row>
    <row r="12" spans="1:2" x14ac:dyDescent="0.25">
      <c r="A12" s="36"/>
      <c r="B12" t="s">
        <v>256</v>
      </c>
    </row>
    <row r="13" spans="1:2" x14ac:dyDescent="0.25">
      <c r="A13" s="36"/>
      <c r="B13" t="s">
        <v>250</v>
      </c>
    </row>
    <row r="14" spans="1:2" x14ac:dyDescent="0.25">
      <c r="A14" s="36"/>
    </row>
    <row r="15" spans="1:2" x14ac:dyDescent="0.25">
      <c r="A15" s="35" t="s">
        <v>243</v>
      </c>
    </row>
    <row r="16" spans="1:2" x14ac:dyDescent="0.25">
      <c r="A16" s="36"/>
    </row>
    <row r="17" spans="1:6" x14ac:dyDescent="0.25">
      <c r="A17" s="36"/>
      <c r="B17" t="s">
        <v>249</v>
      </c>
    </row>
    <row r="18" spans="1:6" x14ac:dyDescent="0.25">
      <c r="A18" s="36"/>
      <c r="B18" t="s">
        <v>251</v>
      </c>
    </row>
    <row r="19" spans="1:6" x14ac:dyDescent="0.25">
      <c r="A19" s="36"/>
      <c r="B19" t="s">
        <v>252</v>
      </c>
    </row>
    <row r="20" spans="1:6" x14ac:dyDescent="0.25">
      <c r="A20" s="36"/>
    </row>
    <row r="21" spans="1:6" x14ac:dyDescent="0.25">
      <c r="A21" s="35" t="s">
        <v>93</v>
      </c>
    </row>
    <row r="23" spans="1:6" x14ac:dyDescent="0.25">
      <c r="B23" t="s">
        <v>494</v>
      </c>
    </row>
    <row r="24" spans="1:6" x14ac:dyDescent="0.25">
      <c r="B24" t="s">
        <v>495</v>
      </c>
    </row>
    <row r="25" spans="1:6" x14ac:dyDescent="0.25">
      <c r="B25" t="s">
        <v>120</v>
      </c>
    </row>
    <row r="27" spans="1:6" x14ac:dyDescent="0.25">
      <c r="A27" s="35" t="s">
        <v>94</v>
      </c>
      <c r="F27" s="36"/>
    </row>
    <row r="28" spans="1:6" x14ac:dyDescent="0.25">
      <c r="A28" s="35"/>
      <c r="F28" s="36"/>
    </row>
    <row r="29" spans="1:6" x14ac:dyDescent="0.25">
      <c r="A29" s="35"/>
      <c r="B29" t="s">
        <v>121</v>
      </c>
      <c r="F29" s="36"/>
    </row>
    <row r="30" spans="1:6" x14ac:dyDescent="0.25">
      <c r="B30" t="s">
        <v>496</v>
      </c>
    </row>
    <row r="32" spans="1:6" x14ac:dyDescent="0.25">
      <c r="A32" s="35" t="s">
        <v>95</v>
      </c>
    </row>
    <row r="34" spans="1:2" x14ac:dyDescent="0.25">
      <c r="B34" t="s">
        <v>122</v>
      </c>
    </row>
    <row r="35" spans="1:2" x14ac:dyDescent="0.25">
      <c r="B35" t="s">
        <v>123</v>
      </c>
    </row>
    <row r="36" spans="1:2" x14ac:dyDescent="0.25">
      <c r="B36" t="s">
        <v>137</v>
      </c>
    </row>
    <row r="38" spans="1:2" x14ac:dyDescent="0.25">
      <c r="A38" s="35" t="s">
        <v>79</v>
      </c>
    </row>
    <row r="40" spans="1:2" x14ac:dyDescent="0.25">
      <c r="B40" t="s">
        <v>497</v>
      </c>
    </row>
    <row r="41" spans="1:2" x14ac:dyDescent="0.25">
      <c r="B41" t="s">
        <v>498</v>
      </c>
    </row>
    <row r="42" spans="1:2" x14ac:dyDescent="0.25">
      <c r="B42" t="s">
        <v>499</v>
      </c>
    </row>
    <row r="44" spans="1:2" ht="12" customHeight="1" x14ac:dyDescent="0.25">
      <c r="A44" s="35" t="s">
        <v>80</v>
      </c>
    </row>
    <row r="45" spans="1:2" ht="12" customHeight="1" x14ac:dyDescent="0.25"/>
    <row r="46" spans="1:2" ht="12" customHeight="1" x14ac:dyDescent="0.25">
      <c r="B46" t="s">
        <v>500</v>
      </c>
    </row>
    <row r="47" spans="1:2" ht="12" customHeight="1" x14ac:dyDescent="0.25">
      <c r="B47" t="s">
        <v>124</v>
      </c>
    </row>
    <row r="48" spans="1:2" ht="12" customHeight="1" x14ac:dyDescent="0.25">
      <c r="B48" t="s">
        <v>138</v>
      </c>
    </row>
    <row r="49" spans="1:2" ht="12" customHeight="1" x14ac:dyDescent="0.25"/>
    <row r="50" spans="1:2" x14ac:dyDescent="0.25">
      <c r="A50" s="35" t="s">
        <v>81</v>
      </c>
    </row>
    <row r="52" spans="1:2" x14ac:dyDescent="0.25">
      <c r="B52" t="s">
        <v>132</v>
      </c>
    </row>
    <row r="53" spans="1:2" x14ac:dyDescent="0.25">
      <c r="B53" t="s">
        <v>125</v>
      </c>
    </row>
    <row r="54" spans="1:2" x14ac:dyDescent="0.25">
      <c r="B54" t="s">
        <v>139</v>
      </c>
    </row>
    <row r="56" spans="1:2" x14ac:dyDescent="0.25">
      <c r="A56" s="35" t="s">
        <v>82</v>
      </c>
    </row>
    <row r="58" spans="1:2" x14ac:dyDescent="0.25">
      <c r="B58" t="s">
        <v>126</v>
      </c>
    </row>
    <row r="59" spans="1:2" x14ac:dyDescent="0.25">
      <c r="B59" t="s">
        <v>501</v>
      </c>
    </row>
    <row r="60" spans="1:2" x14ac:dyDescent="0.25">
      <c r="B60" t="s">
        <v>127</v>
      </c>
    </row>
    <row r="62" spans="1:2" x14ac:dyDescent="0.25">
      <c r="A62" s="35" t="s">
        <v>83</v>
      </c>
    </row>
    <row r="64" spans="1:2" x14ac:dyDescent="0.25">
      <c r="B64" t="s">
        <v>502</v>
      </c>
    </row>
    <row r="65" spans="1:2" x14ac:dyDescent="0.25">
      <c r="B65" t="s">
        <v>503</v>
      </c>
    </row>
    <row r="66" spans="1:2" x14ac:dyDescent="0.25">
      <c r="B66" t="s">
        <v>140</v>
      </c>
    </row>
    <row r="68" spans="1:2" x14ac:dyDescent="0.25">
      <c r="A68" s="35" t="s">
        <v>84</v>
      </c>
    </row>
    <row r="69" spans="1:2" x14ac:dyDescent="0.25">
      <c r="A69" s="35"/>
    </row>
    <row r="70" spans="1:2" x14ac:dyDescent="0.25">
      <c r="A70" s="35"/>
      <c r="B70" t="s">
        <v>504</v>
      </c>
    </row>
    <row r="71" spans="1:2" x14ac:dyDescent="0.25">
      <c r="A71" s="35"/>
      <c r="B71" t="s">
        <v>406</v>
      </c>
    </row>
    <row r="72" spans="1:2" x14ac:dyDescent="0.25">
      <c r="B72" t="s">
        <v>128</v>
      </c>
    </row>
    <row r="74" spans="1:2" x14ac:dyDescent="0.25">
      <c r="A74" s="35" t="s">
        <v>85</v>
      </c>
    </row>
    <row r="76" spans="1:2" x14ac:dyDescent="0.25">
      <c r="B76" t="s">
        <v>505</v>
      </c>
    </row>
    <row r="77" spans="1:2" x14ac:dyDescent="0.25">
      <c r="B77" t="s">
        <v>506</v>
      </c>
    </row>
    <row r="78" spans="1:2" x14ac:dyDescent="0.25">
      <c r="B78" t="s">
        <v>507</v>
      </c>
    </row>
    <row r="80" spans="1:2" x14ac:dyDescent="0.25">
      <c r="A80" s="35" t="s">
        <v>402</v>
      </c>
    </row>
    <row r="82" spans="1:2" x14ac:dyDescent="0.25">
      <c r="B82" t="s">
        <v>403</v>
      </c>
    </row>
    <row r="83" spans="1:2" x14ac:dyDescent="0.25">
      <c r="B83" t="s">
        <v>404</v>
      </c>
    </row>
    <row r="84" spans="1:2" x14ac:dyDescent="0.25">
      <c r="B84" t="s">
        <v>405</v>
      </c>
    </row>
    <row r="86" spans="1:2" x14ac:dyDescent="0.25">
      <c r="A86" s="35" t="s">
        <v>411</v>
      </c>
    </row>
    <row r="88" spans="1:2" x14ac:dyDescent="0.25">
      <c r="B88" t="s">
        <v>422</v>
      </c>
    </row>
    <row r="89" spans="1:2" x14ac:dyDescent="0.25">
      <c r="B89" t="s">
        <v>428</v>
      </c>
    </row>
    <row r="90" spans="1:2" x14ac:dyDescent="0.25">
      <c r="B90" t="s">
        <v>429</v>
      </c>
    </row>
    <row r="92" spans="1:2" x14ac:dyDescent="0.25">
      <c r="A92" s="35" t="s">
        <v>86</v>
      </c>
    </row>
    <row r="94" spans="1:2" x14ac:dyDescent="0.25">
      <c r="B94" t="s">
        <v>129</v>
      </c>
    </row>
    <row r="95" spans="1:2" x14ac:dyDescent="0.25">
      <c r="B95" t="s">
        <v>141</v>
      </c>
    </row>
    <row r="96" spans="1:2" x14ac:dyDescent="0.25">
      <c r="B96" t="s">
        <v>508</v>
      </c>
    </row>
    <row r="98" spans="1:2" x14ac:dyDescent="0.25">
      <c r="A98" s="35" t="s">
        <v>443</v>
      </c>
    </row>
    <row r="100" spans="1:2" x14ac:dyDescent="0.25">
      <c r="B100" t="s">
        <v>444</v>
      </c>
    </row>
    <row r="101" spans="1:2" x14ac:dyDescent="0.25">
      <c r="B101" t="s">
        <v>445</v>
      </c>
    </row>
    <row r="102" spans="1:2" x14ac:dyDescent="0.25">
      <c r="B102" t="s">
        <v>446</v>
      </c>
    </row>
    <row r="104" spans="1:2" x14ac:dyDescent="0.25">
      <c r="A104" s="35" t="s">
        <v>183</v>
      </c>
    </row>
    <row r="106" spans="1:2" x14ac:dyDescent="0.25">
      <c r="B106" t="s">
        <v>184</v>
      </c>
    </row>
    <row r="107" spans="1:2" x14ac:dyDescent="0.25">
      <c r="B107" t="s">
        <v>185</v>
      </c>
    </row>
    <row r="108" spans="1:2" x14ac:dyDescent="0.25">
      <c r="B108" t="s">
        <v>186</v>
      </c>
    </row>
    <row r="110" spans="1:2" x14ac:dyDescent="0.25">
      <c r="A110" s="35" t="s">
        <v>192</v>
      </c>
    </row>
    <row r="112" spans="1:2" x14ac:dyDescent="0.25">
      <c r="B112" t="s">
        <v>257</v>
      </c>
    </row>
    <row r="113" spans="1:2" x14ac:dyDescent="0.25">
      <c r="B113" t="s">
        <v>187</v>
      </c>
    </row>
    <row r="114" spans="1:2" x14ac:dyDescent="0.25">
      <c r="B114" t="s">
        <v>188</v>
      </c>
    </row>
    <row r="116" spans="1:2" x14ac:dyDescent="0.25">
      <c r="A116" s="35" t="s">
        <v>246</v>
      </c>
    </row>
    <row r="118" spans="1:2" x14ac:dyDescent="0.25">
      <c r="B118" t="s">
        <v>253</v>
      </c>
    </row>
    <row r="119" spans="1:2" x14ac:dyDescent="0.25">
      <c r="B119" t="s">
        <v>255</v>
      </c>
    </row>
    <row r="120" spans="1:2" x14ac:dyDescent="0.25">
      <c r="B120" t="s">
        <v>254</v>
      </c>
    </row>
    <row r="122" spans="1:2" x14ac:dyDescent="0.25">
      <c r="A122" s="35" t="s">
        <v>87</v>
      </c>
    </row>
    <row r="124" spans="1:2" x14ac:dyDescent="0.25">
      <c r="B124" t="s">
        <v>130</v>
      </c>
    </row>
    <row r="125" spans="1:2" x14ac:dyDescent="0.25">
      <c r="B125" t="s">
        <v>509</v>
      </c>
    </row>
    <row r="126" spans="1:2" x14ac:dyDescent="0.25">
      <c r="B126" t="s">
        <v>131</v>
      </c>
    </row>
    <row r="128" spans="1:2" x14ac:dyDescent="0.25">
      <c r="A128" s="35" t="s">
        <v>455</v>
      </c>
    </row>
    <row r="130" spans="1:2" x14ac:dyDescent="0.25">
      <c r="B130" t="s">
        <v>456</v>
      </c>
    </row>
    <row r="131" spans="1:2" x14ac:dyDescent="0.25">
      <c r="B131" t="s">
        <v>457</v>
      </c>
    </row>
    <row r="132" spans="1:2" x14ac:dyDescent="0.25">
      <c r="B132" t="s">
        <v>458</v>
      </c>
    </row>
    <row r="134" spans="1:2" x14ac:dyDescent="0.25">
      <c r="A134" s="35" t="s">
        <v>464</v>
      </c>
    </row>
    <row r="136" spans="1:2" x14ac:dyDescent="0.25">
      <c r="B136" t="s">
        <v>465</v>
      </c>
    </row>
    <row r="137" spans="1:2" x14ac:dyDescent="0.25">
      <c r="B137" t="s">
        <v>467</v>
      </c>
    </row>
    <row r="138" spans="1:2" x14ac:dyDescent="0.25">
      <c r="B138" t="s">
        <v>466</v>
      </c>
    </row>
    <row r="140" spans="1:2" x14ac:dyDescent="0.25">
      <c r="A140" s="35" t="s">
        <v>258</v>
      </c>
    </row>
    <row r="142" spans="1:2" x14ac:dyDescent="0.25">
      <c r="B142" t="s">
        <v>364</v>
      </c>
    </row>
    <row r="143" spans="1:2" x14ac:dyDescent="0.25">
      <c r="B143" t="s">
        <v>515</v>
      </c>
    </row>
    <row r="144" spans="1:2" x14ac:dyDescent="0.25">
      <c r="B144" t="s">
        <v>363</v>
      </c>
    </row>
    <row r="146" spans="1:2" x14ac:dyDescent="0.25">
      <c r="A146" s="35" t="s">
        <v>362</v>
      </c>
    </row>
    <row r="148" spans="1:2" x14ac:dyDescent="0.25">
      <c r="B148" t="s">
        <v>510</v>
      </c>
    </row>
    <row r="149" spans="1:2" x14ac:dyDescent="0.25">
      <c r="B149" t="s">
        <v>511</v>
      </c>
    </row>
    <row r="150" spans="1:2" x14ac:dyDescent="0.25">
      <c r="B150" t="s">
        <v>512</v>
      </c>
    </row>
    <row r="152" spans="1:2" x14ac:dyDescent="0.25">
      <c r="A152" s="35" t="s">
        <v>298</v>
      </c>
    </row>
    <row r="154" spans="1:2" x14ac:dyDescent="0.25">
      <c r="B154" t="s">
        <v>423</v>
      </c>
    </row>
    <row r="155" spans="1:2" x14ac:dyDescent="0.25">
      <c r="B155" t="s">
        <v>424</v>
      </c>
    </row>
    <row r="156" spans="1:2" x14ac:dyDescent="0.25">
      <c r="B156" t="s">
        <v>421</v>
      </c>
    </row>
    <row r="158" spans="1:2" x14ac:dyDescent="0.25">
      <c r="A158" s="35" t="s">
        <v>360</v>
      </c>
    </row>
    <row r="160" spans="1:2" x14ac:dyDescent="0.25">
      <c r="B160" t="s">
        <v>365</v>
      </c>
    </row>
    <row r="161" spans="1:2" x14ac:dyDescent="0.25">
      <c r="B161" t="s">
        <v>366</v>
      </c>
    </row>
    <row r="162" spans="1:2" x14ac:dyDescent="0.25">
      <c r="B162" t="s">
        <v>367</v>
      </c>
    </row>
    <row r="164" spans="1:2" x14ac:dyDescent="0.25">
      <c r="A164" s="35" t="s">
        <v>299</v>
      </c>
    </row>
    <row r="166" spans="1:2" x14ac:dyDescent="0.25">
      <c r="B166" t="s">
        <v>300</v>
      </c>
    </row>
    <row r="167" spans="1:2" x14ac:dyDescent="0.25">
      <c r="B167" t="s">
        <v>301</v>
      </c>
    </row>
    <row r="168" spans="1:2" x14ac:dyDescent="0.25">
      <c r="B168" t="s">
        <v>513</v>
      </c>
    </row>
  </sheetData>
  <phoneticPr fontId="0" type="noConversion"/>
  <pageMargins left="0.51" right="0.51" top="0.6" bottom="0.37" header="0.56000000000000005" footer="0.33"/>
  <pageSetup orientation="landscape" r:id="rId1"/>
  <headerFooter alignWithMargins="0"/>
  <rowBreaks count="2" manualBreakCount="2">
    <brk id="85" max="16383" man="1"/>
    <brk id="127" max="16383" man="1"/>
  </rowBreak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workbookViewId="0"/>
  </sheetViews>
  <sheetFormatPr defaultRowHeight="13.2" x14ac:dyDescent="0.25"/>
  <cols>
    <col min="1" max="1" width="26.6640625" customWidth="1"/>
    <col min="2" max="4" width="10.6640625" customWidth="1"/>
    <col min="5" max="5" width="4.6640625" customWidth="1"/>
    <col min="6" max="8" width="10.6640625" customWidth="1"/>
    <col min="9" max="9" width="4.6640625" customWidth="1"/>
    <col min="10" max="12" width="10.6640625" customWidth="1"/>
  </cols>
  <sheetData>
    <row r="1" spans="1:12" ht="20.399999999999999" x14ac:dyDescent="0.35">
      <c r="A1" s="2" t="s">
        <v>167</v>
      </c>
    </row>
    <row r="2" spans="1:12" x14ac:dyDescent="0.25">
      <c r="A2" s="44"/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</row>
    <row r="3" spans="1:12" x14ac:dyDescent="0.25">
      <c r="B3" s="20" t="s">
        <v>168</v>
      </c>
      <c r="C3" s="20" t="s">
        <v>169</v>
      </c>
      <c r="D3" s="20" t="s">
        <v>68</v>
      </c>
      <c r="F3" s="20" t="s">
        <v>168</v>
      </c>
      <c r="G3" s="20" t="s">
        <v>169</v>
      </c>
      <c r="H3" s="20" t="s">
        <v>68</v>
      </c>
      <c r="J3" s="20" t="s">
        <v>168</v>
      </c>
      <c r="K3" s="20" t="s">
        <v>169</v>
      </c>
      <c r="L3" s="20" t="s">
        <v>68</v>
      </c>
    </row>
    <row r="4" spans="1:12" x14ac:dyDescent="0.25">
      <c r="B4" s="3" t="s">
        <v>170</v>
      </c>
      <c r="C4" s="3" t="s">
        <v>146</v>
      </c>
      <c r="D4" s="3" t="s">
        <v>171</v>
      </c>
      <c r="F4" s="3" t="s">
        <v>146</v>
      </c>
      <c r="G4" s="3" t="s">
        <v>147</v>
      </c>
      <c r="H4" s="3" t="s">
        <v>171</v>
      </c>
      <c r="J4" s="3" t="s">
        <v>147</v>
      </c>
      <c r="K4" s="3" t="s">
        <v>36</v>
      </c>
      <c r="L4" s="3" t="s">
        <v>171</v>
      </c>
    </row>
    <row r="6" spans="1:12" x14ac:dyDescent="0.25">
      <c r="A6" t="s">
        <v>172</v>
      </c>
      <c r="B6" s="6">
        <v>6632</v>
      </c>
      <c r="C6" s="6">
        <v>2174</v>
      </c>
      <c r="D6" s="1">
        <f>(C6)/(B6)</f>
        <v>0.32780458383594691</v>
      </c>
      <c r="E6" s="6"/>
      <c r="F6" s="6">
        <v>7000</v>
      </c>
      <c r="G6" s="6">
        <v>2367</v>
      </c>
      <c r="H6" s="1">
        <f>(G6)/(F6)</f>
        <v>0.33814285714285713</v>
      </c>
      <c r="I6" s="6"/>
      <c r="J6" s="6">
        <v>7349</v>
      </c>
      <c r="K6" s="6">
        <v>2482</v>
      </c>
      <c r="L6" s="1">
        <f>(K6)/(J6)</f>
        <v>0.3377330249013471</v>
      </c>
    </row>
    <row r="7" spans="1:12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</row>
    <row r="8" spans="1:12" x14ac:dyDescent="0.25">
      <c r="A8" t="s">
        <v>173</v>
      </c>
      <c r="B8" s="6">
        <v>2816</v>
      </c>
      <c r="C8" s="6">
        <v>800</v>
      </c>
      <c r="D8" s="1">
        <f>(C8)/(B8)</f>
        <v>0.28409090909090912</v>
      </c>
      <c r="E8" s="6"/>
      <c r="F8" s="6">
        <v>2977</v>
      </c>
      <c r="G8" s="6">
        <v>878</v>
      </c>
      <c r="H8" s="1">
        <f>(G8)/(F8)</f>
        <v>0.29492777964393685</v>
      </c>
      <c r="I8" s="6"/>
      <c r="J8" s="6">
        <v>2988</v>
      </c>
      <c r="K8" s="6">
        <v>870</v>
      </c>
      <c r="L8" s="1">
        <f>(K8)/(J8)</f>
        <v>0.29116465863453816</v>
      </c>
    </row>
    <row r="9" spans="1:12" x14ac:dyDescent="0.25">
      <c r="B9" s="6"/>
      <c r="C9" s="6"/>
      <c r="D9" s="6"/>
      <c r="E9" s="6"/>
      <c r="F9" s="6"/>
      <c r="G9" s="6"/>
      <c r="H9" s="6"/>
      <c r="I9" s="6"/>
      <c r="J9" s="6"/>
      <c r="K9" s="6"/>
      <c r="L9" s="6"/>
    </row>
    <row r="10" spans="1:12" x14ac:dyDescent="0.25">
      <c r="A10" t="s">
        <v>174</v>
      </c>
      <c r="B10" s="6">
        <v>611</v>
      </c>
      <c r="C10" s="6">
        <v>330</v>
      </c>
      <c r="D10" s="1">
        <f>(C10)/(B10)</f>
        <v>0.54009819967266781</v>
      </c>
      <c r="E10" s="6"/>
      <c r="F10" s="6">
        <v>705</v>
      </c>
      <c r="G10" s="6">
        <v>377</v>
      </c>
      <c r="H10" s="1">
        <f>(G10)/(F10)</f>
        <v>0.53475177304964538</v>
      </c>
      <c r="I10" s="6"/>
      <c r="J10" s="6">
        <v>617</v>
      </c>
      <c r="K10" s="6">
        <v>355</v>
      </c>
      <c r="L10" s="1">
        <f>(K10)/(J10)</f>
        <v>0.57536466774716366</v>
      </c>
    </row>
    <row r="11" spans="1:12" x14ac:dyDescent="0.25"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</row>
    <row r="12" spans="1:12" x14ac:dyDescent="0.25">
      <c r="A12" t="s">
        <v>175</v>
      </c>
      <c r="B12">
        <v>629</v>
      </c>
      <c r="C12">
        <v>342</v>
      </c>
      <c r="D12" s="1">
        <f>(C12)/(B12)</f>
        <v>0.54372019077901435</v>
      </c>
      <c r="F12">
        <v>664</v>
      </c>
      <c r="G12">
        <v>344</v>
      </c>
      <c r="H12" s="1">
        <f>(G12)/(F12)</f>
        <v>0.51807228915662651</v>
      </c>
      <c r="J12">
        <v>658</v>
      </c>
      <c r="K12">
        <v>371</v>
      </c>
      <c r="L12" s="1">
        <f>(K12)/(J12)</f>
        <v>0.56382978723404253</v>
      </c>
    </row>
    <row r="13" spans="1:12" x14ac:dyDescent="0.25">
      <c r="D13" s="1"/>
      <c r="H13" s="1"/>
      <c r="L13" s="1"/>
    </row>
    <row r="14" spans="1:12" x14ac:dyDescent="0.25">
      <c r="B14" s="20" t="s">
        <v>168</v>
      </c>
      <c r="C14" s="20" t="s">
        <v>169</v>
      </c>
      <c r="D14" s="20" t="s">
        <v>68</v>
      </c>
      <c r="H14" s="1"/>
      <c r="L14" s="1"/>
    </row>
    <row r="15" spans="1:12" x14ac:dyDescent="0.25">
      <c r="B15" s="3" t="s">
        <v>36</v>
      </c>
      <c r="C15" s="3" t="s">
        <v>472</v>
      </c>
      <c r="D15" s="3" t="s">
        <v>171</v>
      </c>
      <c r="H15" s="1"/>
      <c r="L15" s="1"/>
    </row>
    <row r="16" spans="1:12" x14ac:dyDescent="0.25">
      <c r="H16" s="1"/>
      <c r="L16" s="1"/>
    </row>
    <row r="17" spans="1:12" x14ac:dyDescent="0.25">
      <c r="A17" t="s">
        <v>172</v>
      </c>
      <c r="B17" s="6">
        <v>7709</v>
      </c>
      <c r="C17" s="6">
        <v>2653</v>
      </c>
      <c r="D17" s="1">
        <f>(C17)/(B17)</f>
        <v>0.34414320923595798</v>
      </c>
      <c r="H17" s="1"/>
      <c r="L17" s="1"/>
    </row>
    <row r="18" spans="1:12" x14ac:dyDescent="0.25">
      <c r="B18" s="6"/>
      <c r="C18" s="6"/>
      <c r="D18" s="6"/>
      <c r="H18" s="1"/>
      <c r="L18" s="1"/>
    </row>
    <row r="19" spans="1:12" x14ac:dyDescent="0.25">
      <c r="A19" t="s">
        <v>173</v>
      </c>
      <c r="B19" s="6">
        <v>3071</v>
      </c>
      <c r="C19" s="6">
        <v>940</v>
      </c>
      <c r="D19" s="1">
        <f>(C19)/(B19)</f>
        <v>0.30608922175187236</v>
      </c>
      <c r="H19" s="1"/>
      <c r="L19" s="1"/>
    </row>
    <row r="20" spans="1:12" x14ac:dyDescent="0.25">
      <c r="B20" s="6"/>
      <c r="C20" s="6"/>
      <c r="D20" s="6"/>
      <c r="H20" s="1"/>
      <c r="L20" s="1"/>
    </row>
    <row r="21" spans="1:12" x14ac:dyDescent="0.25">
      <c r="A21" t="s">
        <v>174</v>
      </c>
      <c r="B21" s="6">
        <v>773</v>
      </c>
      <c r="C21" s="6">
        <v>402</v>
      </c>
      <c r="D21" s="1">
        <f>(C21)/(B21)</f>
        <v>0.52005174644243213</v>
      </c>
      <c r="H21" s="1"/>
      <c r="L21" s="1"/>
    </row>
    <row r="22" spans="1:12" x14ac:dyDescent="0.25">
      <c r="B22" s="6"/>
      <c r="C22" s="6"/>
      <c r="D22" s="6"/>
      <c r="H22" s="1"/>
      <c r="L22" s="1"/>
    </row>
    <row r="23" spans="1:12" x14ac:dyDescent="0.25">
      <c r="A23" t="s">
        <v>175</v>
      </c>
      <c r="B23">
        <v>731</v>
      </c>
      <c r="C23">
        <v>383</v>
      </c>
      <c r="D23" s="1">
        <f>(C23)/(B23)</f>
        <v>0.5239398084815321</v>
      </c>
      <c r="H23" s="1"/>
      <c r="L23" s="1"/>
    </row>
    <row r="24" spans="1:12" ht="20.399999999999999" x14ac:dyDescent="0.35">
      <c r="A24" s="2" t="s">
        <v>176</v>
      </c>
    </row>
    <row r="26" spans="1:12" x14ac:dyDescent="0.25">
      <c r="B26" s="20" t="s">
        <v>168</v>
      </c>
      <c r="C26" s="20" t="s">
        <v>169</v>
      </c>
      <c r="D26" s="20" t="s">
        <v>68</v>
      </c>
      <c r="F26" s="20" t="s">
        <v>168</v>
      </c>
      <c r="G26" s="20" t="s">
        <v>169</v>
      </c>
      <c r="H26" s="20" t="s">
        <v>68</v>
      </c>
      <c r="J26" s="20" t="s">
        <v>168</v>
      </c>
      <c r="K26" s="20" t="s">
        <v>169</v>
      </c>
      <c r="L26" s="20" t="s">
        <v>68</v>
      </c>
    </row>
    <row r="27" spans="1:12" x14ac:dyDescent="0.25">
      <c r="B27" s="3" t="s">
        <v>170</v>
      </c>
      <c r="C27" s="3" t="s">
        <v>177</v>
      </c>
      <c r="D27" s="3" t="s">
        <v>171</v>
      </c>
      <c r="F27" s="3" t="s">
        <v>146</v>
      </c>
      <c r="G27" s="3" t="s">
        <v>148</v>
      </c>
      <c r="H27" s="3" t="s">
        <v>171</v>
      </c>
      <c r="J27" s="3" t="s">
        <v>147</v>
      </c>
      <c r="K27" s="3" t="s">
        <v>149</v>
      </c>
      <c r="L27" s="3" t="s">
        <v>171</v>
      </c>
    </row>
    <row r="29" spans="1:12" x14ac:dyDescent="0.25">
      <c r="A29" t="s">
        <v>172</v>
      </c>
      <c r="B29" s="6">
        <v>6632</v>
      </c>
      <c r="C29" s="6">
        <v>3675</v>
      </c>
      <c r="D29" s="1">
        <f>(C29)/(B29)</f>
        <v>0.55413148371531962</v>
      </c>
      <c r="E29" s="6"/>
      <c r="F29" s="6">
        <v>7000</v>
      </c>
      <c r="G29" s="6">
        <v>3880</v>
      </c>
      <c r="H29" s="1">
        <f>(G29)/(F29)</f>
        <v>0.55428571428571427</v>
      </c>
      <c r="I29" s="6"/>
      <c r="J29" s="6">
        <v>7349</v>
      </c>
      <c r="K29" s="6">
        <v>3875</v>
      </c>
      <c r="L29" s="1">
        <f>(K29)/(J29)</f>
        <v>0.5272826234861886</v>
      </c>
    </row>
    <row r="30" spans="1:12" x14ac:dyDescent="0.25"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</row>
    <row r="31" spans="1:12" x14ac:dyDescent="0.25">
      <c r="A31" t="s">
        <v>173</v>
      </c>
      <c r="B31" s="6">
        <v>2816</v>
      </c>
      <c r="C31" s="6">
        <v>1419</v>
      </c>
      <c r="D31" s="1">
        <f>(C31)/(B31)</f>
        <v>0.50390625</v>
      </c>
      <c r="E31" s="6"/>
      <c r="F31" s="6">
        <v>2977</v>
      </c>
      <c r="G31" s="6">
        <v>1514</v>
      </c>
      <c r="H31" s="1">
        <f>(G31)/(F31)</f>
        <v>0.50856567013772258</v>
      </c>
      <c r="I31" s="6"/>
      <c r="J31" s="6">
        <v>2988</v>
      </c>
      <c r="K31" s="6">
        <v>1381</v>
      </c>
      <c r="L31" s="1">
        <f>(K31)/(J31)</f>
        <v>0.46218206157965191</v>
      </c>
    </row>
    <row r="32" spans="1:12" x14ac:dyDescent="0.25"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</row>
    <row r="33" spans="1:12" x14ac:dyDescent="0.25">
      <c r="A33" t="s">
        <v>174</v>
      </c>
      <c r="B33" s="6">
        <v>611</v>
      </c>
      <c r="C33" s="6">
        <v>446</v>
      </c>
      <c r="D33" s="1">
        <f>(C33)/(B33)</f>
        <v>0.72995090016366615</v>
      </c>
      <c r="E33" s="6"/>
      <c r="F33" s="6">
        <v>705</v>
      </c>
      <c r="G33" s="6">
        <v>509</v>
      </c>
      <c r="H33" s="1">
        <f>(G33)/(F33)</f>
        <v>0.72198581560283692</v>
      </c>
      <c r="I33" s="6"/>
      <c r="J33" s="6">
        <v>617</v>
      </c>
      <c r="K33" s="6">
        <v>475</v>
      </c>
      <c r="L33" s="1">
        <f>(K33)/(J33)</f>
        <v>0.76985413290113447</v>
      </c>
    </row>
    <row r="34" spans="1:12" x14ac:dyDescent="0.25"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</row>
    <row r="35" spans="1:12" x14ac:dyDescent="0.25">
      <c r="A35" t="s">
        <v>175</v>
      </c>
      <c r="B35">
        <v>629</v>
      </c>
      <c r="C35">
        <v>491</v>
      </c>
      <c r="D35" s="1">
        <f>(C35)/(B35)</f>
        <v>0.78060413354531</v>
      </c>
      <c r="F35">
        <v>664</v>
      </c>
      <c r="G35">
        <v>505</v>
      </c>
      <c r="H35" s="1">
        <f>(G35)/(F35)</f>
        <v>0.76054216867469882</v>
      </c>
      <c r="J35">
        <v>658</v>
      </c>
      <c r="K35">
        <v>513</v>
      </c>
      <c r="L35" s="1">
        <f>(K35)/(J35)</f>
        <v>0.77963525835866265</v>
      </c>
    </row>
    <row r="37" spans="1:12" x14ac:dyDescent="0.25">
      <c r="B37" s="20" t="s">
        <v>168</v>
      </c>
      <c r="C37" s="20" t="s">
        <v>169</v>
      </c>
      <c r="D37" s="20" t="s">
        <v>68</v>
      </c>
    </row>
    <row r="38" spans="1:12" x14ac:dyDescent="0.25">
      <c r="B38" s="3" t="s">
        <v>36</v>
      </c>
      <c r="C38" s="3" t="s">
        <v>189</v>
      </c>
      <c r="D38" s="3" t="s">
        <v>171</v>
      </c>
    </row>
    <row r="40" spans="1:12" x14ac:dyDescent="0.25">
      <c r="A40" t="s">
        <v>172</v>
      </c>
      <c r="B40" s="6">
        <v>7709</v>
      </c>
      <c r="C40" s="6">
        <v>4354</v>
      </c>
      <c r="D40" s="1">
        <f>(C40)/(B40)</f>
        <v>0.56479439616033211</v>
      </c>
    </row>
    <row r="41" spans="1:12" x14ac:dyDescent="0.25">
      <c r="B41" s="6"/>
      <c r="C41" s="6"/>
      <c r="D41" s="6"/>
    </row>
    <row r="42" spans="1:12" x14ac:dyDescent="0.25">
      <c r="A42" t="s">
        <v>173</v>
      </c>
      <c r="B42" s="6">
        <v>3071</v>
      </c>
      <c r="C42" s="6">
        <v>1582</v>
      </c>
      <c r="D42" s="1">
        <f>(C42)/(B42)</f>
        <v>0.51514164767176818</v>
      </c>
    </row>
    <row r="43" spans="1:12" x14ac:dyDescent="0.25">
      <c r="B43" s="6"/>
      <c r="C43" s="6"/>
      <c r="D43" s="6"/>
    </row>
    <row r="44" spans="1:12" x14ac:dyDescent="0.25">
      <c r="A44" t="s">
        <v>174</v>
      </c>
      <c r="B44" s="6">
        <v>773</v>
      </c>
      <c r="C44" s="6">
        <v>568</v>
      </c>
      <c r="D44" s="1">
        <f>(C44)/(B44)</f>
        <v>0.7347994825355757</v>
      </c>
    </row>
    <row r="45" spans="1:12" x14ac:dyDescent="0.25">
      <c r="B45" s="6"/>
      <c r="C45" s="6"/>
      <c r="D45" s="6"/>
    </row>
    <row r="46" spans="1:12" x14ac:dyDescent="0.25">
      <c r="A46" t="s">
        <v>175</v>
      </c>
      <c r="B46">
        <v>731</v>
      </c>
      <c r="C46">
        <v>596</v>
      </c>
      <c r="D46" s="1">
        <f>(C46)/(B46)</f>
        <v>0.81532147742818062</v>
      </c>
    </row>
  </sheetData>
  <phoneticPr fontId="0" type="noConversion"/>
  <pageMargins left="0.48" right="0.33" top="0.72" bottom="0.57999999999999996" header="0.5" footer="0.5"/>
  <pageSetup orientation="landscape" r:id="rId1"/>
  <headerFooter alignWithMargins="0"/>
  <rowBreaks count="1" manualBreakCount="1">
    <brk id="23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4"/>
  <sheetViews>
    <sheetView workbookViewId="0"/>
  </sheetViews>
  <sheetFormatPr defaultRowHeight="13.2" x14ac:dyDescent="0.25"/>
  <cols>
    <col min="1" max="1" width="20.6640625" customWidth="1"/>
    <col min="2" max="3" width="7.6640625" customWidth="1"/>
    <col min="4" max="4" width="2.6640625" customWidth="1"/>
    <col min="5" max="6" width="7.6640625" customWidth="1"/>
    <col min="7" max="7" width="2.6640625" customWidth="1"/>
    <col min="8" max="9" width="7.6640625" customWidth="1"/>
    <col min="10" max="10" width="4.6640625" customWidth="1"/>
    <col min="11" max="12" width="7.6640625" customWidth="1"/>
    <col min="13" max="13" width="2.6640625" customWidth="1"/>
    <col min="14" max="15" width="7.6640625" customWidth="1"/>
    <col min="16" max="16" width="2.6640625" customWidth="1"/>
    <col min="17" max="18" width="7.6640625" customWidth="1"/>
  </cols>
  <sheetData>
    <row r="1" spans="1:18" ht="20.399999999999999" x14ac:dyDescent="0.35">
      <c r="A1" s="2" t="s">
        <v>145</v>
      </c>
    </row>
    <row r="2" spans="1:18" x14ac:dyDescent="0.25">
      <c r="A2" t="s">
        <v>459</v>
      </c>
    </row>
    <row r="4" spans="1:18" x14ac:dyDescent="0.25">
      <c r="B4" s="74" t="s">
        <v>146</v>
      </c>
      <c r="C4" s="74"/>
      <c r="E4" s="74" t="s">
        <v>147</v>
      </c>
      <c r="F4" s="74"/>
      <c r="G4" s="20"/>
      <c r="H4" s="74" t="s">
        <v>36</v>
      </c>
      <c r="I4" s="74"/>
      <c r="K4" s="74" t="s">
        <v>148</v>
      </c>
      <c r="L4" s="74"/>
      <c r="N4" s="74" t="s">
        <v>149</v>
      </c>
      <c r="O4" s="74"/>
      <c r="Q4" s="74" t="s">
        <v>189</v>
      </c>
      <c r="R4" s="74"/>
    </row>
    <row r="5" spans="1:18" x14ac:dyDescent="0.25">
      <c r="B5" s="3" t="s">
        <v>150</v>
      </c>
      <c r="C5" s="3" t="s">
        <v>68</v>
      </c>
      <c r="D5" s="3"/>
      <c r="E5" s="3" t="s">
        <v>150</v>
      </c>
      <c r="F5" s="3" t="s">
        <v>68</v>
      </c>
      <c r="G5" s="3"/>
      <c r="H5" s="3" t="s">
        <v>150</v>
      </c>
      <c r="I5" s="3" t="s">
        <v>68</v>
      </c>
      <c r="K5" s="3" t="s">
        <v>150</v>
      </c>
      <c r="L5" s="3" t="s">
        <v>68</v>
      </c>
      <c r="N5" s="3" t="s">
        <v>150</v>
      </c>
      <c r="O5" s="3" t="s">
        <v>68</v>
      </c>
      <c r="Q5" s="3" t="s">
        <v>150</v>
      </c>
      <c r="R5" s="3" t="s">
        <v>68</v>
      </c>
    </row>
    <row r="6" spans="1:18" x14ac:dyDescent="0.25">
      <c r="B6" s="3"/>
      <c r="C6" s="3"/>
      <c r="D6" s="3"/>
      <c r="E6" s="3"/>
      <c r="F6" s="3"/>
      <c r="G6" s="3"/>
      <c r="H6" s="3"/>
      <c r="I6" s="3"/>
      <c r="K6" s="3"/>
      <c r="L6" s="3"/>
      <c r="N6" s="3"/>
      <c r="O6" s="3"/>
      <c r="Q6" s="3"/>
      <c r="R6" s="3"/>
    </row>
    <row r="7" spans="1:18" x14ac:dyDescent="0.25">
      <c r="A7" t="s">
        <v>151</v>
      </c>
      <c r="B7" s="6">
        <f>(B12)+(B9)</f>
        <v>25545</v>
      </c>
      <c r="C7" s="1">
        <v>1</v>
      </c>
      <c r="D7" s="1"/>
      <c r="E7" s="6">
        <f>(E12)+(E9)</f>
        <v>26928</v>
      </c>
      <c r="F7" s="1">
        <v>1</v>
      </c>
      <c r="G7" s="1"/>
      <c r="H7" s="6">
        <f>(H12)+(H9)</f>
        <v>28949</v>
      </c>
      <c r="I7" s="1">
        <v>1</v>
      </c>
      <c r="K7" s="6">
        <f>(K12)+(K9)</f>
        <v>22663</v>
      </c>
      <c r="L7" s="1">
        <v>1</v>
      </c>
      <c r="N7" s="6">
        <f>(N12)+(N9)</f>
        <v>23438</v>
      </c>
      <c r="O7" s="1">
        <v>1</v>
      </c>
      <c r="Q7" s="6">
        <f>(Q12)+(Q9)</f>
        <v>0</v>
      </c>
      <c r="R7" s="1">
        <v>1</v>
      </c>
    </row>
    <row r="8" spans="1:18" x14ac:dyDescent="0.25">
      <c r="B8" s="6"/>
      <c r="C8" s="1"/>
      <c r="D8" s="1"/>
      <c r="E8" s="6"/>
      <c r="F8" s="1"/>
      <c r="G8" s="1"/>
      <c r="H8" s="6"/>
      <c r="I8" s="1"/>
      <c r="K8" s="6"/>
      <c r="L8" s="1"/>
      <c r="N8" s="6"/>
      <c r="O8" s="1"/>
      <c r="Q8" s="6"/>
      <c r="R8" s="1"/>
    </row>
    <row r="9" spans="1:18" x14ac:dyDescent="0.25">
      <c r="A9" t="s">
        <v>190</v>
      </c>
      <c r="B9" s="6">
        <f>7687+0</f>
        <v>7687</v>
      </c>
      <c r="C9" s="1">
        <f>(B9)/(B7)</f>
        <v>0.30091994519475435</v>
      </c>
      <c r="D9" s="1"/>
      <c r="E9" s="6">
        <f>7883+1</f>
        <v>7884</v>
      </c>
      <c r="F9" s="1">
        <f>(E9)/(E7)</f>
        <v>0.29278074866310161</v>
      </c>
      <c r="G9" s="1"/>
      <c r="H9" s="6">
        <v>8777</v>
      </c>
      <c r="I9" s="1">
        <f>(H9)/(H7)</f>
        <v>0.30318836574665792</v>
      </c>
      <c r="K9" s="6">
        <f>5707+0</f>
        <v>5707</v>
      </c>
      <c r="L9" s="1">
        <f>(K9)/(K7)</f>
        <v>0.25182014737678154</v>
      </c>
      <c r="N9" s="6">
        <f>5803+6</f>
        <v>5809</v>
      </c>
      <c r="O9" s="1">
        <f>(N9)/(N7)</f>
        <v>0.24784537929857497</v>
      </c>
      <c r="Q9" s="6"/>
      <c r="R9" s="1" t="e">
        <f>(Q9)/(Q7)</f>
        <v>#DIV/0!</v>
      </c>
    </row>
    <row r="10" spans="1:18" x14ac:dyDescent="0.25">
      <c r="A10" t="s">
        <v>152</v>
      </c>
      <c r="B10" s="6"/>
      <c r="C10" s="1"/>
      <c r="D10" s="1"/>
      <c r="E10" s="6"/>
      <c r="F10" s="1"/>
      <c r="G10" s="1"/>
      <c r="H10" s="6"/>
      <c r="I10" s="1"/>
      <c r="K10" s="6"/>
      <c r="L10" s="1"/>
      <c r="N10" s="6"/>
      <c r="O10" s="1"/>
      <c r="Q10" s="6"/>
      <c r="R10" s="1"/>
    </row>
    <row r="11" spans="1:18" x14ac:dyDescent="0.25">
      <c r="B11" s="6"/>
      <c r="C11" s="1"/>
      <c r="D11" s="1"/>
      <c r="E11" s="6"/>
      <c r="F11" s="1"/>
      <c r="G11" s="1"/>
      <c r="H11" s="6"/>
      <c r="I11" s="1"/>
      <c r="K11" s="6"/>
      <c r="L11" s="1"/>
      <c r="N11" s="6"/>
      <c r="O11" s="1"/>
      <c r="Q11" s="6"/>
      <c r="R11" s="1"/>
    </row>
    <row r="12" spans="1:18" x14ac:dyDescent="0.25">
      <c r="A12" t="s">
        <v>191</v>
      </c>
      <c r="B12" s="6">
        <f>(B31)</f>
        <v>17858</v>
      </c>
      <c r="C12" s="1">
        <f>(B12)/(B7)</f>
        <v>0.6990800548052456</v>
      </c>
      <c r="D12" s="1"/>
      <c r="E12" s="6">
        <f>(E31)</f>
        <v>19044</v>
      </c>
      <c r="F12" s="1">
        <f>(E12)/(E7)</f>
        <v>0.70721925133689845</v>
      </c>
      <c r="G12" s="1"/>
      <c r="H12" s="6">
        <f>(H31)</f>
        <v>20172</v>
      </c>
      <c r="I12" s="1">
        <f>(H12)/(H7)</f>
        <v>0.69681163425334214</v>
      </c>
      <c r="K12" s="6">
        <f>(K31)</f>
        <v>16956</v>
      </c>
      <c r="L12" s="1">
        <f>(K12)/(K7)</f>
        <v>0.74817985262321851</v>
      </c>
      <c r="N12" s="6">
        <f>(N31)</f>
        <v>17629</v>
      </c>
      <c r="O12" s="1">
        <f>(N12)/(N7)</f>
        <v>0.75215462070142503</v>
      </c>
      <c r="Q12" s="6">
        <f>(Q31)</f>
        <v>0</v>
      </c>
      <c r="R12" s="1" t="e">
        <f>(Q12)/(Q7)</f>
        <v>#DIV/0!</v>
      </c>
    </row>
    <row r="13" spans="1:18" x14ac:dyDescent="0.25">
      <c r="B13" s="6"/>
      <c r="C13" s="1"/>
      <c r="D13" s="1"/>
      <c r="E13" s="6"/>
      <c r="F13" s="1"/>
      <c r="G13" s="1"/>
      <c r="H13" s="6"/>
      <c r="I13" s="1"/>
      <c r="K13" s="6"/>
      <c r="L13" s="1"/>
      <c r="N13" s="6"/>
      <c r="O13" s="1"/>
      <c r="Q13" s="6"/>
      <c r="R13" s="1"/>
    </row>
    <row r="14" spans="1:18" x14ac:dyDescent="0.25">
      <c r="B14" s="6"/>
      <c r="C14" s="1"/>
      <c r="D14" s="1"/>
      <c r="E14" s="6"/>
      <c r="F14" s="1"/>
      <c r="G14" s="1"/>
      <c r="H14" s="6"/>
      <c r="I14" s="1"/>
      <c r="K14" s="6"/>
      <c r="L14" s="1"/>
      <c r="N14" s="6"/>
      <c r="O14" s="1"/>
      <c r="Q14" s="6"/>
      <c r="R14" s="1"/>
    </row>
    <row r="15" spans="1:18" x14ac:dyDescent="0.25">
      <c r="B15" s="6"/>
      <c r="C15" s="1"/>
      <c r="D15" s="1"/>
      <c r="E15" s="6"/>
      <c r="F15" s="1"/>
      <c r="G15" s="1"/>
      <c r="H15" s="6"/>
      <c r="I15" s="1"/>
      <c r="K15" s="6"/>
      <c r="L15" s="1"/>
      <c r="N15" s="6"/>
      <c r="O15" s="1"/>
      <c r="Q15" s="6"/>
      <c r="R15" s="1"/>
    </row>
    <row r="16" spans="1:18" x14ac:dyDescent="0.25">
      <c r="A16" t="s">
        <v>153</v>
      </c>
      <c r="B16" s="6"/>
      <c r="C16" s="1"/>
      <c r="D16" s="1"/>
      <c r="E16" s="6"/>
      <c r="F16" s="1"/>
      <c r="G16" s="1"/>
      <c r="H16" s="6"/>
      <c r="I16" s="1"/>
      <c r="K16" s="6"/>
      <c r="L16" s="1"/>
      <c r="N16" s="6"/>
      <c r="O16" s="1"/>
      <c r="Q16" s="6"/>
      <c r="R16" s="1"/>
    </row>
    <row r="17" spans="1:18" x14ac:dyDescent="0.25">
      <c r="B17" s="6"/>
      <c r="C17" s="1"/>
      <c r="D17" s="1"/>
      <c r="E17" s="6"/>
      <c r="F17" s="1"/>
      <c r="G17" s="1"/>
      <c r="H17" s="6"/>
      <c r="I17" s="1"/>
      <c r="K17" s="6"/>
      <c r="L17" s="1"/>
      <c r="N17" s="6"/>
      <c r="O17" s="1"/>
      <c r="Q17" s="6"/>
      <c r="R17" s="1"/>
    </row>
    <row r="18" spans="1:18" x14ac:dyDescent="0.25">
      <c r="A18" t="s">
        <v>154</v>
      </c>
      <c r="B18" s="6">
        <v>6595</v>
      </c>
      <c r="C18" s="1">
        <f>(B18)/(B31)</f>
        <v>0.36930227349087241</v>
      </c>
      <c r="D18" s="1"/>
      <c r="E18" s="6">
        <v>7163</v>
      </c>
      <c r="F18" s="1">
        <f>(E18)/(E31)</f>
        <v>0.37612896450325561</v>
      </c>
      <c r="G18" s="1"/>
      <c r="H18" s="6">
        <v>7586</v>
      </c>
      <c r="I18" s="1">
        <f>(H18)/(H31)</f>
        <v>0.37606583382907</v>
      </c>
      <c r="K18" s="6">
        <v>6490</v>
      </c>
      <c r="L18" s="1">
        <f>(K18)/(K31)</f>
        <v>0.38275536683179995</v>
      </c>
      <c r="N18" s="6">
        <v>6796</v>
      </c>
      <c r="O18" s="1">
        <f>(N18)/(N31)</f>
        <v>0.38550116285665664</v>
      </c>
      <c r="Q18" s="6"/>
      <c r="R18" s="1" t="e">
        <f>(Q18)/(Q31)</f>
        <v>#DIV/0!</v>
      </c>
    </row>
    <row r="19" spans="1:18" x14ac:dyDescent="0.25">
      <c r="A19" t="s">
        <v>155</v>
      </c>
      <c r="B19" s="6">
        <v>3458</v>
      </c>
      <c r="C19" s="1">
        <f>(B19)/(B31)</f>
        <v>0.19363870534214359</v>
      </c>
      <c r="D19" s="1"/>
      <c r="E19" s="6">
        <v>3883</v>
      </c>
      <c r="F19" s="1">
        <f>(E19)/(E31)</f>
        <v>0.20389624028565428</v>
      </c>
      <c r="G19" s="1"/>
      <c r="H19" s="6">
        <v>4151</v>
      </c>
      <c r="I19" s="1">
        <f>(H19)/(H31)</f>
        <v>0.20578028951021218</v>
      </c>
      <c r="K19" s="6">
        <v>3191</v>
      </c>
      <c r="L19" s="1">
        <f>(K19)/(K31)</f>
        <v>0.1881929700401038</v>
      </c>
      <c r="N19" s="6">
        <v>3539</v>
      </c>
      <c r="O19" s="1">
        <f>(N19)/(N31)</f>
        <v>0.20074876623744967</v>
      </c>
      <c r="Q19" s="6"/>
      <c r="R19" s="1" t="e">
        <f>(Q19)/(Q31)</f>
        <v>#DIV/0!</v>
      </c>
    </row>
    <row r="20" spans="1:18" x14ac:dyDescent="0.25">
      <c r="A20" t="s">
        <v>156</v>
      </c>
      <c r="B20" s="6">
        <v>2059</v>
      </c>
      <c r="C20" s="1">
        <f>(B20)/(B31)</f>
        <v>0.11529846567364767</v>
      </c>
      <c r="D20" s="1"/>
      <c r="E20" s="6">
        <v>2076</v>
      </c>
      <c r="F20" s="1">
        <f>(E20)/(E31)</f>
        <v>0.1090107120352867</v>
      </c>
      <c r="G20" s="1"/>
      <c r="H20" s="6">
        <v>2272</v>
      </c>
      <c r="I20" s="1">
        <f>(H20)/(H31)</f>
        <v>0.11263137021614118</v>
      </c>
      <c r="K20" s="6">
        <v>1836</v>
      </c>
      <c r="L20" s="1">
        <f>(K20)/(K31)</f>
        <v>0.10828025477707007</v>
      </c>
      <c r="N20" s="6">
        <v>1792</v>
      </c>
      <c r="O20" s="1">
        <f>(N20)/(N31)</f>
        <v>0.10165068920528675</v>
      </c>
      <c r="Q20" s="6"/>
      <c r="R20" s="1" t="e">
        <f>(Q20)/(Q31)</f>
        <v>#DIV/0!</v>
      </c>
    </row>
    <row r="21" spans="1:18" x14ac:dyDescent="0.25">
      <c r="A21" t="s">
        <v>157</v>
      </c>
      <c r="B21" s="6">
        <v>566</v>
      </c>
      <c r="C21" s="1">
        <f>(B21)/(B31)</f>
        <v>3.1694478665024076E-2</v>
      </c>
      <c r="D21" s="1"/>
      <c r="E21" s="6">
        <v>533</v>
      </c>
      <c r="F21" s="1">
        <f>(E21)/(E31)</f>
        <v>2.7987817685360218E-2</v>
      </c>
      <c r="G21" s="1"/>
      <c r="H21" s="6">
        <v>610</v>
      </c>
      <c r="I21" s="1">
        <f>(H21)/(H31)</f>
        <v>3.0239936545706919E-2</v>
      </c>
      <c r="K21" s="6">
        <v>466</v>
      </c>
      <c r="L21" s="1">
        <f>(K21)/(K31)</f>
        <v>2.7482896909648502E-2</v>
      </c>
      <c r="N21" s="6">
        <v>433</v>
      </c>
      <c r="O21" s="1">
        <f>(N21)/(N31)</f>
        <v>2.4561801576947075E-2</v>
      </c>
      <c r="Q21" s="6"/>
      <c r="R21" s="1" t="e">
        <f>(Q21)/(Q31)</f>
        <v>#DIV/0!</v>
      </c>
    </row>
    <row r="22" spans="1:18" x14ac:dyDescent="0.25">
      <c r="A22" t="s">
        <v>158</v>
      </c>
      <c r="B22" s="6">
        <v>754</v>
      </c>
      <c r="C22" s="1">
        <f>(B22)/(B31)</f>
        <v>4.2221973345279426E-2</v>
      </c>
      <c r="D22" s="1"/>
      <c r="E22" s="6">
        <v>748</v>
      </c>
      <c r="F22" s="1">
        <f>(E22)/(E31)</f>
        <v>3.9277462717916406E-2</v>
      </c>
      <c r="G22" s="1"/>
      <c r="H22" s="6">
        <v>735</v>
      </c>
      <c r="I22" s="1">
        <f>(H22)/(H31)</f>
        <v>3.6436644854253422E-2</v>
      </c>
      <c r="K22" s="6">
        <v>602</v>
      </c>
      <c r="L22" s="1">
        <f>(K22)/(K31)</f>
        <v>3.5503656522764805E-2</v>
      </c>
      <c r="N22" s="6">
        <v>643</v>
      </c>
      <c r="O22" s="1">
        <f>(N22)/(N31)</f>
        <v>3.6473991718191615E-2</v>
      </c>
      <c r="Q22" s="6"/>
      <c r="R22" s="1" t="e">
        <f>(Q22)/(Q31)</f>
        <v>#DIV/0!</v>
      </c>
    </row>
    <row r="23" spans="1:18" x14ac:dyDescent="0.25">
      <c r="A23" t="s">
        <v>159</v>
      </c>
      <c r="B23" s="6">
        <v>7</v>
      </c>
      <c r="C23" s="1">
        <f>(B23)/(B31)</f>
        <v>3.9198118490312467E-4</v>
      </c>
      <c r="D23" s="1"/>
      <c r="E23" s="6">
        <v>10</v>
      </c>
      <c r="F23" s="1">
        <f>(E23)/(E31)</f>
        <v>5.2509976895610171E-4</v>
      </c>
      <c r="G23" s="1"/>
      <c r="H23" s="6">
        <v>14</v>
      </c>
      <c r="I23" s="1">
        <f>(H23)/(H31)</f>
        <v>6.9403133055720803E-4</v>
      </c>
      <c r="K23" s="6">
        <v>9</v>
      </c>
      <c r="L23" s="1">
        <f>(K23)/(K31)</f>
        <v>5.3078556263269638E-4</v>
      </c>
      <c r="N23" s="6">
        <v>4</v>
      </c>
      <c r="O23" s="1">
        <f>(N23)/(N31)</f>
        <v>2.2689885983322934E-4</v>
      </c>
      <c r="Q23" s="6"/>
      <c r="R23" s="1" t="e">
        <f>(Q23)/(Q31)</f>
        <v>#DIV/0!</v>
      </c>
    </row>
    <row r="24" spans="1:18" x14ac:dyDescent="0.25">
      <c r="A24" t="s">
        <v>160</v>
      </c>
      <c r="B24" s="6">
        <v>3452</v>
      </c>
      <c r="C24" s="1">
        <f>(B24)/(B31)</f>
        <v>0.19330272146936947</v>
      </c>
      <c r="D24" s="1"/>
      <c r="E24" s="6">
        <v>3428</v>
      </c>
      <c r="F24" s="1">
        <f>(E24)/(E31)</f>
        <v>0.18000420079815166</v>
      </c>
      <c r="G24" s="1"/>
      <c r="H24" s="6">
        <v>3541</v>
      </c>
      <c r="I24" s="1">
        <f>(H24)/(H31)</f>
        <v>0.17554035296450526</v>
      </c>
      <c r="K24" s="6">
        <v>3380</v>
      </c>
      <c r="L24" s="1">
        <f>(K24)/(K31)</f>
        <v>0.19933946685539042</v>
      </c>
      <c r="N24" s="6">
        <v>3297</v>
      </c>
      <c r="O24" s="1">
        <f>(N24)/(N31)</f>
        <v>0.18702138521753928</v>
      </c>
      <c r="Q24" s="6"/>
      <c r="R24" s="1" t="e">
        <f>(Q24)/(Q31)</f>
        <v>#DIV/0!</v>
      </c>
    </row>
    <row r="25" spans="1:18" x14ac:dyDescent="0.25">
      <c r="A25" t="s">
        <v>161</v>
      </c>
      <c r="B25" s="6">
        <v>72</v>
      </c>
      <c r="C25" s="1">
        <f>(B25)/(B31)</f>
        <v>4.0318064732892825E-3</v>
      </c>
      <c r="D25" s="1"/>
      <c r="E25" s="6">
        <v>61</v>
      </c>
      <c r="F25" s="1">
        <f>(E25)/(E31)</f>
        <v>3.2031085906322203E-3</v>
      </c>
      <c r="G25" s="1"/>
      <c r="H25" s="6">
        <v>86</v>
      </c>
      <c r="I25" s="1">
        <f>(H25)/(H31)</f>
        <v>4.2633353162799918E-3</v>
      </c>
      <c r="K25" s="6">
        <v>30</v>
      </c>
      <c r="L25" s="1">
        <f>(K25)/(K31)</f>
        <v>1.7692852087756545E-3</v>
      </c>
      <c r="N25" s="6">
        <v>34</v>
      </c>
      <c r="O25" s="1">
        <f>(N25)/(N31)</f>
        <v>1.9286403085824494E-3</v>
      </c>
      <c r="Q25" s="6"/>
      <c r="R25" s="1" t="e">
        <f>(Q25)/(Q31)</f>
        <v>#DIV/0!</v>
      </c>
    </row>
    <row r="26" spans="1:18" x14ac:dyDescent="0.25">
      <c r="A26" t="s">
        <v>162</v>
      </c>
      <c r="B26" s="6">
        <v>626</v>
      </c>
      <c r="C26" s="1">
        <f>(B26)/(B31)</f>
        <v>3.5054317392765148E-2</v>
      </c>
      <c r="D26" s="1"/>
      <c r="E26" s="6">
        <v>726</v>
      </c>
      <c r="F26" s="1">
        <f>(E26)/(E31)</f>
        <v>3.8122243226212979E-2</v>
      </c>
      <c r="G26" s="1"/>
      <c r="H26" s="6">
        <v>866</v>
      </c>
      <c r="I26" s="1">
        <f>(H26)/(H31)</f>
        <v>4.293079516161015E-2</v>
      </c>
      <c r="K26" s="6">
        <v>683</v>
      </c>
      <c r="L26" s="1">
        <f>(K26)/(K31)</f>
        <v>4.0280726586459072E-2</v>
      </c>
      <c r="N26" s="6">
        <v>733</v>
      </c>
      <c r="O26" s="1">
        <f>(N26)/(N31)</f>
        <v>4.1579216064439276E-2</v>
      </c>
      <c r="Q26" s="6"/>
      <c r="R26" s="1" t="e">
        <f>(Q26)/(Q31)</f>
        <v>#DIV/0!</v>
      </c>
    </row>
    <row r="27" spans="1:18" x14ac:dyDescent="0.25">
      <c r="A27" t="s">
        <v>163</v>
      </c>
      <c r="B27" s="6">
        <v>268</v>
      </c>
      <c r="C27" s="1">
        <f>(B27)/(B31)</f>
        <v>1.5007279650576773E-2</v>
      </c>
      <c r="D27" s="1"/>
      <c r="E27" s="6">
        <v>280</v>
      </c>
      <c r="F27" s="1">
        <f>(E27)/(E31)</f>
        <v>1.4702793530770846E-2</v>
      </c>
      <c r="G27" s="1"/>
      <c r="H27" s="6">
        <v>232</v>
      </c>
      <c r="I27" s="1">
        <f>(H27)/(H31)</f>
        <v>1.1501090620662305E-2</v>
      </c>
      <c r="K27" s="6">
        <v>262</v>
      </c>
      <c r="L27" s="1">
        <f>(K27)/(K31)</f>
        <v>1.5451757489974051E-2</v>
      </c>
      <c r="N27" s="6">
        <v>290</v>
      </c>
      <c r="O27" s="1">
        <f>(N27)/(N31)</f>
        <v>1.6450167337909126E-2</v>
      </c>
      <c r="Q27" s="6"/>
      <c r="R27" s="1" t="e">
        <f>(Q27)/(Q31)</f>
        <v>#DIV/0!</v>
      </c>
    </row>
    <row r="28" spans="1:18" x14ac:dyDescent="0.25">
      <c r="A28" t="s">
        <v>164</v>
      </c>
      <c r="B28" s="6">
        <v>1</v>
      </c>
      <c r="C28" s="1">
        <f>(B28)/(B31)</f>
        <v>5.5997312129017808E-5</v>
      </c>
      <c r="D28" s="1"/>
      <c r="E28" s="6">
        <v>113</v>
      </c>
      <c r="F28" s="1">
        <f>(E28)/(E31)</f>
        <v>5.9336273892039489E-3</v>
      </c>
      <c r="G28" s="1"/>
      <c r="H28" s="6">
        <v>79</v>
      </c>
      <c r="I28" s="1">
        <f>(H28)/(H31)</f>
        <v>3.9163196510013879E-3</v>
      </c>
      <c r="K28" s="6">
        <v>7</v>
      </c>
      <c r="L28" s="1">
        <f>(K28)/(K31)</f>
        <v>4.1283321538098609E-4</v>
      </c>
      <c r="N28" s="6">
        <v>67</v>
      </c>
      <c r="O28" s="1">
        <f>(N28)/(N31)</f>
        <v>3.8005559022065913E-3</v>
      </c>
      <c r="Q28" s="6"/>
      <c r="R28" s="1" t="e">
        <f>(Q28)/(Q31)</f>
        <v>#DIV/0!</v>
      </c>
    </row>
    <row r="29" spans="1:18" x14ac:dyDescent="0.25">
      <c r="A29" t="s">
        <v>165</v>
      </c>
      <c r="B29" s="6">
        <v>0</v>
      </c>
      <c r="C29" s="1">
        <f>(B29)/(B31)</f>
        <v>0</v>
      </c>
      <c r="D29" s="1"/>
      <c r="E29" s="6">
        <v>23</v>
      </c>
      <c r="F29" s="1">
        <f>(E29)/(E31)</f>
        <v>1.2077294685990338E-3</v>
      </c>
      <c r="G29" s="1"/>
      <c r="H29" s="6">
        <v>0</v>
      </c>
      <c r="I29" s="1">
        <f>(H29)/(H31)</f>
        <v>0</v>
      </c>
      <c r="K29" s="6">
        <v>0</v>
      </c>
      <c r="L29" s="1">
        <f>(K29)/(K31)</f>
        <v>0</v>
      </c>
      <c r="N29" s="6">
        <v>1</v>
      </c>
      <c r="O29" s="1">
        <f>(N29)/(N31)</f>
        <v>5.6724714958307334E-5</v>
      </c>
      <c r="Q29" s="6"/>
      <c r="R29" s="1" t="e">
        <f>(Q29)/(Q31)</f>
        <v>#DIV/0!</v>
      </c>
    </row>
    <row r="30" spans="1:18" x14ac:dyDescent="0.25">
      <c r="B30" s="42"/>
      <c r="C30" s="42"/>
      <c r="D30" s="43"/>
      <c r="E30" s="42"/>
      <c r="F30" s="42"/>
      <c r="G30" s="43"/>
      <c r="H30" s="42"/>
      <c r="I30" s="42"/>
      <c r="K30" s="42"/>
      <c r="L30" s="42"/>
      <c r="N30" s="42"/>
      <c r="O30" s="42"/>
      <c r="Q30" s="42"/>
      <c r="R30" s="42"/>
    </row>
    <row r="31" spans="1:18" x14ac:dyDescent="0.25">
      <c r="A31" t="s">
        <v>14</v>
      </c>
      <c r="B31" s="6">
        <f>SUM(B18:B29)</f>
        <v>17858</v>
      </c>
      <c r="C31" s="1">
        <f>SUM(C18:C30)</f>
        <v>0.99999999999999989</v>
      </c>
      <c r="D31" s="1"/>
      <c r="E31" s="6">
        <f>SUM(E18:E29)</f>
        <v>19044</v>
      </c>
      <c r="F31" s="1">
        <f>SUM(F18:F30)</f>
        <v>1</v>
      </c>
      <c r="G31" s="1"/>
      <c r="H31" s="6">
        <f>SUM(H18:H29)</f>
        <v>20172</v>
      </c>
      <c r="I31" s="1">
        <f>SUM(I18:I30)</f>
        <v>1</v>
      </c>
      <c r="K31" s="6">
        <f>SUM(K18:K29)</f>
        <v>16956</v>
      </c>
      <c r="L31" s="1">
        <f>SUM(L18:L30)</f>
        <v>1</v>
      </c>
      <c r="N31" s="6">
        <f>SUM(N18:N29)</f>
        <v>17629</v>
      </c>
      <c r="O31" s="1">
        <f>SUM(O18:O30)</f>
        <v>1</v>
      </c>
      <c r="Q31" s="6">
        <f>SUM(Q18:Q29)</f>
        <v>0</v>
      </c>
      <c r="R31" s="1" t="e">
        <f>SUM(R18:R30)</f>
        <v>#DIV/0!</v>
      </c>
    </row>
    <row r="34" spans="1:18" x14ac:dyDescent="0.25">
      <c r="A34" t="s">
        <v>166</v>
      </c>
      <c r="B34" s="6">
        <f>(B18)+(B19)+(B20)+(B21)+(B22)+(B23)+(B26)+(B27)</f>
        <v>14333</v>
      </c>
      <c r="C34" s="1">
        <f>(B34)/(B31)</f>
        <v>0.80260947474521227</v>
      </c>
      <c r="D34" s="1"/>
      <c r="E34" s="6">
        <f>(E18)+(E19)+(E20)+(E21)+(E22)+(E23)+(E26)+(E27)</f>
        <v>15419</v>
      </c>
      <c r="F34" s="1">
        <f>(E34)/(E31)</f>
        <v>0.80965133375341314</v>
      </c>
      <c r="G34" s="1"/>
      <c r="H34" s="6">
        <f>(H18)+(H19)+(H20)+(H21)+(H22)+(H23)+(H26)+(H27)</f>
        <v>16466</v>
      </c>
      <c r="I34" s="1">
        <f>(H34)/(H31)</f>
        <v>0.81627999206821333</v>
      </c>
      <c r="K34" s="6">
        <f>(K18)+(K19)+(K20)+(K21)+(K22)+(K23)+(K26)+(K27)</f>
        <v>13539</v>
      </c>
      <c r="L34" s="1">
        <f>(K34)/(K31)</f>
        <v>0.79847841472045289</v>
      </c>
      <c r="N34" s="6">
        <f>(N18)+(N19)+(N20)+(N21)+(N22)+(N23)+(N26)+(N27)</f>
        <v>14230</v>
      </c>
      <c r="O34" s="1">
        <f>(N34)/(N31)</f>
        <v>0.80719269385671333</v>
      </c>
      <c r="Q34" s="6">
        <f>(Q18)+(Q19)+(Q20)+(Q21)+(Q22)+(Q23)+(Q26)+(Q27)</f>
        <v>0</v>
      </c>
      <c r="R34" s="1" t="e">
        <f>(Q34)/(Q31)</f>
        <v>#DIV/0!</v>
      </c>
    </row>
  </sheetData>
  <mergeCells count="6">
    <mergeCell ref="Q4:R4"/>
    <mergeCell ref="B4:C4"/>
    <mergeCell ref="E4:F4"/>
    <mergeCell ref="K4:L4"/>
    <mergeCell ref="N4:O4"/>
    <mergeCell ref="H4:I4"/>
  </mergeCells>
  <phoneticPr fontId="0" type="noConversion"/>
  <pageMargins left="0.41" right="0.26" top="1" bottom="1" header="0.5" footer="0.5"/>
  <pageSetup orientation="landscape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9"/>
  <sheetViews>
    <sheetView workbookViewId="0"/>
  </sheetViews>
  <sheetFormatPr defaultRowHeight="13.2" x14ac:dyDescent="0.25"/>
  <cols>
    <col min="1" max="1" width="20.6640625" customWidth="1"/>
    <col min="2" max="3" width="7.6640625" customWidth="1"/>
    <col min="4" max="4" width="2.6640625" customWidth="1"/>
    <col min="5" max="6" width="7.6640625" customWidth="1"/>
    <col min="7" max="7" width="2.6640625" customWidth="1"/>
    <col min="8" max="9" width="7.6640625" customWidth="1"/>
    <col min="10" max="10" width="2.6640625" customWidth="1"/>
    <col min="11" max="12" width="7.6640625" customWidth="1"/>
    <col min="13" max="13" width="2.6640625" customWidth="1"/>
    <col min="14" max="15" width="7.6640625" customWidth="1"/>
    <col min="16" max="16" width="2.6640625" customWidth="1"/>
    <col min="17" max="18" width="7.6640625" customWidth="1"/>
  </cols>
  <sheetData>
    <row r="1" spans="1:18" ht="21" x14ac:dyDescent="0.4">
      <c r="A1" s="47" t="s">
        <v>244</v>
      </c>
    </row>
    <row r="2" spans="1:18" x14ac:dyDescent="0.25">
      <c r="A2" t="s">
        <v>459</v>
      </c>
    </row>
    <row r="4" spans="1:18" x14ac:dyDescent="0.25">
      <c r="B4" s="74" t="s">
        <v>31</v>
      </c>
      <c r="C4" s="74"/>
      <c r="E4" s="74" t="s">
        <v>196</v>
      </c>
      <c r="F4" s="74"/>
      <c r="H4" s="74" t="s">
        <v>197</v>
      </c>
      <c r="I4" s="74"/>
      <c r="K4" s="74" t="s">
        <v>198</v>
      </c>
      <c r="L4" s="74"/>
      <c r="N4" s="74" t="s">
        <v>199</v>
      </c>
      <c r="O4" s="74"/>
      <c r="Q4" s="74" t="s">
        <v>200</v>
      </c>
      <c r="R4" s="74"/>
    </row>
    <row r="5" spans="1:18" x14ac:dyDescent="0.25">
      <c r="B5" s="3" t="s">
        <v>150</v>
      </c>
      <c r="C5" s="3" t="s">
        <v>68</v>
      </c>
      <c r="E5" s="3" t="s">
        <v>150</v>
      </c>
      <c r="F5" s="3" t="s">
        <v>68</v>
      </c>
      <c r="H5" s="3" t="s">
        <v>150</v>
      </c>
      <c r="I5" s="3" t="s">
        <v>68</v>
      </c>
      <c r="K5" s="3" t="s">
        <v>150</v>
      </c>
      <c r="L5" s="3" t="s">
        <v>68</v>
      </c>
      <c r="N5" s="3" t="s">
        <v>150</v>
      </c>
      <c r="O5" s="3" t="s">
        <v>68</v>
      </c>
      <c r="Q5" s="3" t="s">
        <v>150</v>
      </c>
      <c r="R5" s="3" t="s">
        <v>68</v>
      </c>
    </row>
    <row r="7" spans="1:18" x14ac:dyDescent="0.25">
      <c r="A7" t="s">
        <v>151</v>
      </c>
      <c r="B7" s="6">
        <f>(B9)+(B12)</f>
        <v>3624</v>
      </c>
      <c r="C7" s="48">
        <v>1</v>
      </c>
      <c r="E7" s="6">
        <f>(E9)+(E12)</f>
        <v>2943</v>
      </c>
      <c r="F7" s="48">
        <v>1</v>
      </c>
      <c r="H7" s="6">
        <f>(H9)+(H12)</f>
        <v>889</v>
      </c>
      <c r="I7" s="48">
        <v>1</v>
      </c>
      <c r="K7" s="6">
        <f>(K9)+(K12)</f>
        <v>1854</v>
      </c>
      <c r="L7" s="48">
        <v>1</v>
      </c>
      <c r="N7" s="6">
        <f>(N9)+(N12)</f>
        <v>1442</v>
      </c>
      <c r="O7" s="48">
        <v>1</v>
      </c>
      <c r="Q7" s="6">
        <f>(Q9)+(Q12)</f>
        <v>2036</v>
      </c>
      <c r="R7" s="48">
        <v>1</v>
      </c>
    </row>
    <row r="9" spans="1:18" x14ac:dyDescent="0.25">
      <c r="A9" t="s">
        <v>190</v>
      </c>
      <c r="B9" s="6">
        <v>1158</v>
      </c>
      <c r="C9" s="1">
        <f>B9/B7</f>
        <v>0.31953642384105962</v>
      </c>
      <c r="E9" s="6">
        <v>867</v>
      </c>
      <c r="F9" s="1">
        <f>E9/E7</f>
        <v>0.29459734964322121</v>
      </c>
      <c r="H9" s="6">
        <v>301</v>
      </c>
      <c r="I9" s="1">
        <f>H9/H7</f>
        <v>0.33858267716535434</v>
      </c>
      <c r="K9" s="6">
        <v>557</v>
      </c>
      <c r="L9" s="1">
        <f>K9/K7</f>
        <v>0.30043149946062569</v>
      </c>
      <c r="N9" s="6">
        <v>448</v>
      </c>
      <c r="O9" s="1">
        <f>N9/N7</f>
        <v>0.31067961165048541</v>
      </c>
      <c r="Q9" s="6">
        <v>549</v>
      </c>
      <c r="R9" s="1">
        <f>Q9/Q7</f>
        <v>0.26964636542239684</v>
      </c>
    </row>
    <row r="10" spans="1:18" x14ac:dyDescent="0.25">
      <c r="A10" t="s">
        <v>152</v>
      </c>
      <c r="C10" s="1"/>
      <c r="F10" s="1"/>
      <c r="I10" s="1"/>
      <c r="L10" s="1"/>
      <c r="O10" s="1"/>
      <c r="R10" s="1"/>
    </row>
    <row r="11" spans="1:18" x14ac:dyDescent="0.25">
      <c r="C11" s="1"/>
      <c r="F11" s="1"/>
      <c r="I11" s="1"/>
      <c r="L11" s="1"/>
      <c r="O11" s="1"/>
      <c r="R11" s="1"/>
    </row>
    <row r="12" spans="1:18" x14ac:dyDescent="0.25">
      <c r="A12" t="s">
        <v>191</v>
      </c>
      <c r="B12" s="6">
        <f>(B31)</f>
        <v>2466</v>
      </c>
      <c r="C12" s="1">
        <f>B12/B7</f>
        <v>0.68046357615894038</v>
      </c>
      <c r="E12" s="6">
        <f>(E31)</f>
        <v>2076</v>
      </c>
      <c r="F12" s="1">
        <f>E12/E7</f>
        <v>0.70540265035677885</v>
      </c>
      <c r="H12" s="6">
        <f>(H31)</f>
        <v>588</v>
      </c>
      <c r="I12" s="1">
        <f>H12/H7</f>
        <v>0.66141732283464572</v>
      </c>
      <c r="K12" s="6">
        <f>(K31)</f>
        <v>1297</v>
      </c>
      <c r="L12" s="1">
        <f>K12/K7</f>
        <v>0.69956850053937436</v>
      </c>
      <c r="N12" s="6">
        <f>(N31)</f>
        <v>994</v>
      </c>
      <c r="O12" s="1">
        <f>N12/N7</f>
        <v>0.68932038834951459</v>
      </c>
      <c r="Q12" s="6">
        <f>(Q31)</f>
        <v>1487</v>
      </c>
      <c r="R12" s="1">
        <f>Q12/Q7</f>
        <v>0.73035363457760316</v>
      </c>
    </row>
    <row r="14" spans="1:18" x14ac:dyDescent="0.25">
      <c r="A14" t="s">
        <v>28</v>
      </c>
      <c r="B14">
        <v>546.5</v>
      </c>
      <c r="E14">
        <v>370.7</v>
      </c>
      <c r="H14">
        <v>310.7</v>
      </c>
      <c r="K14">
        <v>209.3</v>
      </c>
      <c r="N14">
        <v>181.4</v>
      </c>
      <c r="Q14">
        <v>124.6</v>
      </c>
    </row>
    <row r="16" spans="1:18" x14ac:dyDescent="0.25">
      <c r="A16" t="s">
        <v>153</v>
      </c>
    </row>
    <row r="18" spans="1:18" x14ac:dyDescent="0.25">
      <c r="A18" t="s">
        <v>154</v>
      </c>
      <c r="B18" s="6">
        <v>523</v>
      </c>
      <c r="C18" s="1">
        <f>(B18)/(B31)</f>
        <v>0.21208434712084348</v>
      </c>
      <c r="E18" s="6">
        <v>551</v>
      </c>
      <c r="F18" s="1">
        <f>(E18)/(E31)</f>
        <v>0.26541425818882464</v>
      </c>
      <c r="H18" s="6">
        <v>181</v>
      </c>
      <c r="I18" s="1">
        <f>(H18)/(H31)</f>
        <v>0.30782312925170069</v>
      </c>
      <c r="K18" s="6">
        <v>595</v>
      </c>
      <c r="L18" s="1">
        <f>(K18)/(K31)</f>
        <v>0.45875096376252894</v>
      </c>
      <c r="N18" s="6">
        <v>481</v>
      </c>
      <c r="O18" s="1">
        <f>(N18)/(N31)</f>
        <v>0.48390342052313884</v>
      </c>
      <c r="Q18" s="6">
        <v>596</v>
      </c>
      <c r="R18" s="1">
        <f>(Q18)/(Q31)</f>
        <v>0.40080699394754538</v>
      </c>
    </row>
    <row r="19" spans="1:18" x14ac:dyDescent="0.25">
      <c r="A19" t="s">
        <v>155</v>
      </c>
      <c r="B19" s="6">
        <v>536</v>
      </c>
      <c r="C19" s="1">
        <f>(B19)/(B31)</f>
        <v>0.21735604217356042</v>
      </c>
      <c r="E19" s="6">
        <v>629</v>
      </c>
      <c r="F19" s="1">
        <f>(E19)/(E31)</f>
        <v>0.30298651252408476</v>
      </c>
      <c r="H19" s="6">
        <v>179</v>
      </c>
      <c r="I19" s="1">
        <f>(H19)/(H31)</f>
        <v>0.304421768707483</v>
      </c>
      <c r="K19" s="6">
        <v>248</v>
      </c>
      <c r="L19" s="1">
        <f>(K19)/(K31)</f>
        <v>0.19121048573631458</v>
      </c>
      <c r="N19" s="6">
        <v>211</v>
      </c>
      <c r="O19" s="1">
        <f>(N19)/(N31)</f>
        <v>0.21227364185110664</v>
      </c>
      <c r="Q19" s="6">
        <v>89</v>
      </c>
      <c r="R19" s="1">
        <f>(Q19)/(Q31)</f>
        <v>5.985205110961668E-2</v>
      </c>
    </row>
    <row r="20" spans="1:18" x14ac:dyDescent="0.25">
      <c r="A20" t="s">
        <v>156</v>
      </c>
      <c r="B20" s="6">
        <v>471</v>
      </c>
      <c r="C20" s="1">
        <f>(B20)/(B31)</f>
        <v>0.19099756690997566</v>
      </c>
      <c r="E20" s="6">
        <v>310</v>
      </c>
      <c r="F20" s="1">
        <f>(E20)/(E31)</f>
        <v>0.14932562620423892</v>
      </c>
      <c r="H20" s="6">
        <v>117</v>
      </c>
      <c r="I20" s="1">
        <f>(H20)/(H31)</f>
        <v>0.19897959183673469</v>
      </c>
      <c r="K20" s="6">
        <v>98</v>
      </c>
      <c r="L20" s="1">
        <f>(K20)/(K31)</f>
        <v>7.5558982266769464E-2</v>
      </c>
      <c r="N20" s="6">
        <v>101</v>
      </c>
      <c r="O20" s="1">
        <f>(N20)/(N31)</f>
        <v>0.10160965794768612</v>
      </c>
      <c r="Q20" s="6">
        <v>23</v>
      </c>
      <c r="R20" s="1">
        <f>(Q20)/(Q31)</f>
        <v>1.546738399462004E-2</v>
      </c>
    </row>
    <row r="21" spans="1:18" x14ac:dyDescent="0.25">
      <c r="A21" t="s">
        <v>157</v>
      </c>
      <c r="B21" s="6">
        <v>157</v>
      </c>
      <c r="C21" s="1">
        <f>(B21)/(B31)</f>
        <v>6.3665855636658553E-2</v>
      </c>
      <c r="E21" s="6">
        <v>69</v>
      </c>
      <c r="F21" s="1">
        <f>(E21)/(E31)</f>
        <v>3.3236994219653176E-2</v>
      </c>
      <c r="H21" s="6">
        <v>25</v>
      </c>
      <c r="I21" s="1">
        <f>(H21)/(H31)</f>
        <v>4.2517006802721087E-2</v>
      </c>
      <c r="K21" s="6">
        <v>37</v>
      </c>
      <c r="L21" s="1">
        <f>(K21)/(K31)</f>
        <v>2.8527370855821126E-2</v>
      </c>
      <c r="N21" s="6">
        <v>30</v>
      </c>
      <c r="O21" s="1">
        <f>(N21)/(N31)</f>
        <v>3.0181086519114688E-2</v>
      </c>
      <c r="Q21" s="6">
        <v>4</v>
      </c>
      <c r="R21" s="1">
        <f>(Q21)/(Q31)</f>
        <v>2.6899798251513113E-3</v>
      </c>
    </row>
    <row r="22" spans="1:18" x14ac:dyDescent="0.25">
      <c r="A22" t="s">
        <v>158</v>
      </c>
      <c r="B22" s="6">
        <v>157</v>
      </c>
      <c r="C22" s="1">
        <f>(B22)/(B31)</f>
        <v>6.3665855636658553E-2</v>
      </c>
      <c r="E22" s="6">
        <v>80</v>
      </c>
      <c r="F22" s="1">
        <f>(E22)/(E31)</f>
        <v>3.8535645472061654E-2</v>
      </c>
      <c r="H22" s="6">
        <v>22</v>
      </c>
      <c r="I22" s="1">
        <f>(H22)/(H31)</f>
        <v>3.7414965986394558E-2</v>
      </c>
      <c r="K22" s="6">
        <v>104</v>
      </c>
      <c r="L22" s="1">
        <f>(K22)/(K31)</f>
        <v>8.0185042405551271E-2</v>
      </c>
      <c r="N22" s="6">
        <v>35</v>
      </c>
      <c r="O22" s="1">
        <f>(N22)/(N31)</f>
        <v>3.5211267605633804E-2</v>
      </c>
      <c r="Q22" s="6">
        <v>32</v>
      </c>
      <c r="R22" s="1">
        <f>(Q22)/(Q31)</f>
        <v>2.1519838601210491E-2</v>
      </c>
    </row>
    <row r="23" spans="1:18" x14ac:dyDescent="0.25">
      <c r="A23" t="s">
        <v>159</v>
      </c>
      <c r="B23" s="6">
        <v>3</v>
      </c>
      <c r="C23" s="1">
        <f>(B23)/(B31)</f>
        <v>1.2165450121654502E-3</v>
      </c>
      <c r="E23" s="6">
        <v>0</v>
      </c>
      <c r="F23" s="1">
        <f>(E23)/(E31)</f>
        <v>0</v>
      </c>
      <c r="H23" s="6">
        <v>0</v>
      </c>
      <c r="I23" s="1">
        <f>(H23)/(H31)</f>
        <v>0</v>
      </c>
      <c r="K23" s="6">
        <v>1</v>
      </c>
      <c r="L23" s="1">
        <f>(K23)/(K31)</f>
        <v>7.7101002313030066E-4</v>
      </c>
      <c r="N23" s="6">
        <v>0</v>
      </c>
      <c r="O23" s="1">
        <f>(N23)/(N31)</f>
        <v>0</v>
      </c>
      <c r="Q23" s="6">
        <v>0</v>
      </c>
      <c r="R23" s="1">
        <f>(Q23)/(Q31)</f>
        <v>0</v>
      </c>
    </row>
    <row r="24" spans="1:18" x14ac:dyDescent="0.25">
      <c r="A24" t="s">
        <v>160</v>
      </c>
      <c r="B24" s="6">
        <v>592</v>
      </c>
      <c r="C24" s="1">
        <f>(B24)/(B31)</f>
        <v>0.24006488240064883</v>
      </c>
      <c r="E24" s="6">
        <v>414</v>
      </c>
      <c r="F24" s="1">
        <f>(E24)/(E31)</f>
        <v>0.19942196531791909</v>
      </c>
      <c r="H24" s="6">
        <v>61</v>
      </c>
      <c r="I24" s="1">
        <f>(H24)/(H31)</f>
        <v>0.10374149659863946</v>
      </c>
      <c r="K24" s="6">
        <v>200</v>
      </c>
      <c r="L24" s="1">
        <f>(K24)/(K31)</f>
        <v>0.15420200462606015</v>
      </c>
      <c r="N24" s="6">
        <v>126</v>
      </c>
      <c r="O24" s="1">
        <f>(N24)/(N31)</f>
        <v>0.12676056338028169</v>
      </c>
      <c r="Q24" s="6">
        <v>209</v>
      </c>
      <c r="R24" s="1">
        <f>(Q24)/(Q31)</f>
        <v>0.14055144586415602</v>
      </c>
    </row>
    <row r="25" spans="1:18" x14ac:dyDescent="0.25">
      <c r="A25" t="s">
        <v>161</v>
      </c>
      <c r="B25" s="6">
        <v>18</v>
      </c>
      <c r="C25" s="1">
        <f>(B25)/(B31)</f>
        <v>7.2992700729927005E-3</v>
      </c>
      <c r="E25" s="6">
        <v>14</v>
      </c>
      <c r="F25" s="1">
        <f>(E25)/(E31)</f>
        <v>6.7437379576107898E-3</v>
      </c>
      <c r="H25" s="6">
        <v>1</v>
      </c>
      <c r="I25" s="1">
        <f>(H25)/(H31)</f>
        <v>1.7006802721088435E-3</v>
      </c>
      <c r="K25" s="6">
        <v>3</v>
      </c>
      <c r="L25" s="1">
        <f>(K25)/(K31)</f>
        <v>2.3130300693909021E-3</v>
      </c>
      <c r="N25" s="6">
        <v>8</v>
      </c>
      <c r="O25" s="1">
        <f>(N25)/(N31)</f>
        <v>8.0482897384305842E-3</v>
      </c>
      <c r="Q25" s="6">
        <v>2</v>
      </c>
      <c r="R25" s="1">
        <f>(Q25)/(Q31)</f>
        <v>1.3449899125756557E-3</v>
      </c>
    </row>
    <row r="26" spans="1:18" x14ac:dyDescent="0.25">
      <c r="A26" t="s">
        <v>162</v>
      </c>
      <c r="B26" s="6">
        <v>0</v>
      </c>
      <c r="C26" s="1">
        <f>(B26)/(B31)</f>
        <v>0</v>
      </c>
      <c r="E26" s="6">
        <v>2</v>
      </c>
      <c r="F26" s="1">
        <f>(E26)/(E31)</f>
        <v>9.6339113680154141E-4</v>
      </c>
      <c r="H26" s="6">
        <v>0</v>
      </c>
      <c r="I26" s="1">
        <f>(H26)/(H31)</f>
        <v>0</v>
      </c>
      <c r="K26" s="6">
        <v>0</v>
      </c>
      <c r="L26" s="1">
        <f>(K26)/(K31)</f>
        <v>0</v>
      </c>
      <c r="N26" s="6">
        <v>0</v>
      </c>
      <c r="O26" s="1">
        <f>(N26)/(N31)</f>
        <v>0</v>
      </c>
      <c r="Q26" s="6">
        <v>340</v>
      </c>
      <c r="R26" s="1">
        <f>(Q26)/(Q31)</f>
        <v>0.22864828513786148</v>
      </c>
    </row>
    <row r="27" spans="1:18" x14ac:dyDescent="0.25">
      <c r="A27" t="s">
        <v>163</v>
      </c>
      <c r="B27" s="6">
        <v>0</v>
      </c>
      <c r="C27" s="1">
        <f>(B27)/(B31)</f>
        <v>0</v>
      </c>
      <c r="E27" s="6">
        <v>0</v>
      </c>
      <c r="F27" s="1">
        <f>(E27)/(E31)</f>
        <v>0</v>
      </c>
      <c r="H27" s="6">
        <v>0</v>
      </c>
      <c r="I27" s="1">
        <f>(H27)/(H31)</f>
        <v>0</v>
      </c>
      <c r="K27" s="6">
        <v>0</v>
      </c>
      <c r="L27" s="1">
        <f>(K27)/(K31)</f>
        <v>0</v>
      </c>
      <c r="N27" s="6">
        <v>0</v>
      </c>
      <c r="O27" s="1">
        <f>(N27)/(N31)</f>
        <v>0</v>
      </c>
      <c r="Q27" s="6">
        <v>192</v>
      </c>
      <c r="R27" s="1">
        <f>(Q27)/(Q31)</f>
        <v>0.12911903160726296</v>
      </c>
    </row>
    <row r="28" spans="1:18" x14ac:dyDescent="0.25">
      <c r="A28" t="s">
        <v>164</v>
      </c>
      <c r="B28" s="6">
        <v>9</v>
      </c>
      <c r="C28" s="1">
        <f>(B28)/(B31)</f>
        <v>3.6496350364963502E-3</v>
      </c>
      <c r="E28" s="6">
        <v>7</v>
      </c>
      <c r="F28" s="1">
        <f>(E28)/(E31)</f>
        <v>3.3718689788053949E-3</v>
      </c>
      <c r="H28" s="6">
        <v>2</v>
      </c>
      <c r="I28" s="1">
        <f>(H28)/(H31)</f>
        <v>3.4013605442176869E-3</v>
      </c>
      <c r="K28" s="6">
        <v>11</v>
      </c>
      <c r="L28" s="1">
        <f>(K28)/(K31)</f>
        <v>8.4811102544333078E-3</v>
      </c>
      <c r="N28" s="6">
        <v>2</v>
      </c>
      <c r="O28" s="1">
        <f>(N28)/(N31)</f>
        <v>2.012072434607646E-3</v>
      </c>
      <c r="Q28" s="6">
        <v>0</v>
      </c>
      <c r="R28" s="1">
        <f>(Q28)/(Q31)</f>
        <v>0</v>
      </c>
    </row>
    <row r="29" spans="1:18" x14ac:dyDescent="0.25">
      <c r="A29" t="s">
        <v>165</v>
      </c>
      <c r="B29" s="6">
        <v>0</v>
      </c>
      <c r="C29" s="1">
        <f>(B29)/(B31)</f>
        <v>0</v>
      </c>
      <c r="E29" s="6">
        <v>0</v>
      </c>
      <c r="F29" s="1">
        <f>(E29)/(E31)</f>
        <v>0</v>
      </c>
      <c r="H29" s="6">
        <v>0</v>
      </c>
      <c r="I29" s="1">
        <f>(H29)/(H31)</f>
        <v>0</v>
      </c>
      <c r="K29" s="6">
        <v>0</v>
      </c>
      <c r="L29" s="1">
        <f>(K29)/(K31)</f>
        <v>0</v>
      </c>
      <c r="N29" s="6">
        <v>0</v>
      </c>
      <c r="O29" s="1">
        <f>(N29)/(N31)</f>
        <v>0</v>
      </c>
      <c r="Q29" s="6">
        <v>0</v>
      </c>
      <c r="R29" s="1">
        <f>(Q29)/(Q31)</f>
        <v>0</v>
      </c>
    </row>
    <row r="30" spans="1:18" x14ac:dyDescent="0.25">
      <c r="B30" s="42"/>
      <c r="C30" s="46"/>
      <c r="E30" s="42"/>
      <c r="F30" s="46"/>
      <c r="H30" s="42"/>
      <c r="I30" s="46"/>
      <c r="K30" s="42"/>
      <c r="L30" s="46"/>
      <c r="N30" s="42"/>
      <c r="O30" s="46"/>
      <c r="Q30" s="42"/>
      <c r="R30" s="46"/>
    </row>
    <row r="31" spans="1:18" x14ac:dyDescent="0.25">
      <c r="A31" t="s">
        <v>14</v>
      </c>
      <c r="B31" s="6">
        <f>SUM(B18:B30)</f>
        <v>2466</v>
      </c>
      <c r="C31" s="48">
        <f>SUM(C18:C30)</f>
        <v>1</v>
      </c>
      <c r="E31" s="6">
        <f>SUM(E18:E30)</f>
        <v>2076</v>
      </c>
      <c r="F31" s="48">
        <f>SUM(F18:F30)</f>
        <v>1</v>
      </c>
      <c r="H31" s="6">
        <f>SUM(H18:H30)</f>
        <v>588</v>
      </c>
      <c r="I31" s="48">
        <f>SUM(I18:I30)</f>
        <v>1</v>
      </c>
      <c r="K31" s="6">
        <f>SUM(K18:K30)</f>
        <v>1297</v>
      </c>
      <c r="L31" s="48">
        <f>SUM(L18:L30)</f>
        <v>1</v>
      </c>
      <c r="N31" s="6">
        <f>SUM(N18:N30)</f>
        <v>994</v>
      </c>
      <c r="O31" s="48">
        <f>SUM(O18:O30)</f>
        <v>0.99999999999999989</v>
      </c>
      <c r="Q31" s="6">
        <f>SUM(Q18:Q30)</f>
        <v>1487</v>
      </c>
      <c r="R31" s="48">
        <f>SUM(R18:R30)</f>
        <v>1</v>
      </c>
    </row>
    <row r="32" spans="1:18" x14ac:dyDescent="0.25">
      <c r="C32" s="1"/>
      <c r="F32" s="1"/>
      <c r="I32" s="1"/>
      <c r="L32" s="1"/>
      <c r="O32" s="1"/>
      <c r="R32" s="1"/>
    </row>
    <row r="33" spans="1:18" x14ac:dyDescent="0.25">
      <c r="C33" s="1"/>
      <c r="F33" s="1"/>
      <c r="I33" s="1"/>
      <c r="L33" s="1"/>
      <c r="O33" s="1"/>
      <c r="R33" s="1"/>
    </row>
    <row r="34" spans="1:18" x14ac:dyDescent="0.25">
      <c r="A34" t="s">
        <v>166</v>
      </c>
      <c r="B34" s="6">
        <f>B18+B19+B20+B21+B22+B23+B26+B27</f>
        <v>1847</v>
      </c>
      <c r="C34" s="1">
        <f>(B34)/(B31)</f>
        <v>0.74898621248986208</v>
      </c>
      <c r="E34" s="6">
        <f>E18+E19+E20+E21+E22+E23+E26+E27</f>
        <v>1641</v>
      </c>
      <c r="F34" s="1">
        <f>(E34)/(E31)</f>
        <v>0.79046242774566478</v>
      </c>
      <c r="H34" s="6">
        <f>H18+H19+H20+H21+H22+H23+H26+H27</f>
        <v>524</v>
      </c>
      <c r="I34" s="1">
        <f>(H34)/(H31)</f>
        <v>0.891156462585034</v>
      </c>
      <c r="K34" s="6">
        <f>K18+K19+K20+K21+K22+K23+K26+K27</f>
        <v>1083</v>
      </c>
      <c r="L34" s="1">
        <f>(K34)/(K31)</f>
        <v>0.83500385505011565</v>
      </c>
      <c r="N34" s="6">
        <f>N18+N19+N20+N21+N22+N23+N26+N27</f>
        <v>858</v>
      </c>
      <c r="O34" s="1">
        <f>(N34)/(N31)</f>
        <v>0.86317907444668007</v>
      </c>
      <c r="Q34" s="6">
        <f>Q18+Q19+Q20+Q21+Q22+Q23+Q26+Q27</f>
        <v>1276</v>
      </c>
      <c r="R34" s="1">
        <f>(Q34)/(Q31)</f>
        <v>0.85810356422326828</v>
      </c>
    </row>
    <row r="36" spans="1:18" ht="21" x14ac:dyDescent="0.4">
      <c r="A36" s="47" t="s">
        <v>244</v>
      </c>
    </row>
    <row r="39" spans="1:18" x14ac:dyDescent="0.25">
      <c r="B39" s="74" t="s">
        <v>202</v>
      </c>
      <c r="C39" s="74"/>
      <c r="E39" s="74" t="s">
        <v>203</v>
      </c>
      <c r="F39" s="74"/>
      <c r="H39" s="74" t="s">
        <v>204</v>
      </c>
      <c r="I39" s="74"/>
      <c r="K39" s="74" t="s">
        <v>205</v>
      </c>
      <c r="L39" s="74"/>
      <c r="N39" s="74" t="s">
        <v>206</v>
      </c>
      <c r="O39" s="74"/>
      <c r="Q39" s="74" t="s">
        <v>207</v>
      </c>
      <c r="R39" s="74"/>
    </row>
    <row r="40" spans="1:18" x14ac:dyDescent="0.25">
      <c r="B40" s="3" t="s">
        <v>150</v>
      </c>
      <c r="C40" s="3" t="s">
        <v>68</v>
      </c>
      <c r="E40" s="3" t="s">
        <v>150</v>
      </c>
      <c r="F40" s="3" t="s">
        <v>68</v>
      </c>
      <c r="H40" s="3" t="s">
        <v>150</v>
      </c>
      <c r="I40" s="3" t="s">
        <v>68</v>
      </c>
      <c r="K40" s="3" t="s">
        <v>150</v>
      </c>
      <c r="L40" s="3" t="s">
        <v>68</v>
      </c>
      <c r="N40" s="3" t="s">
        <v>150</v>
      </c>
      <c r="O40" s="3" t="s">
        <v>68</v>
      </c>
      <c r="Q40" s="3" t="s">
        <v>150</v>
      </c>
      <c r="R40" s="3" t="s">
        <v>68</v>
      </c>
    </row>
    <row r="42" spans="1:18" x14ac:dyDescent="0.25">
      <c r="A42" t="s">
        <v>151</v>
      </c>
      <c r="B42" s="6">
        <f>(B44)+(B47)</f>
        <v>842</v>
      </c>
      <c r="C42" s="48">
        <v>1</v>
      </c>
      <c r="E42" s="6">
        <f>(E44)+(E47)</f>
        <v>296</v>
      </c>
      <c r="F42" s="48">
        <v>1</v>
      </c>
      <c r="H42" s="6">
        <f>(H44)+(H47)</f>
        <v>696</v>
      </c>
      <c r="I42" s="48">
        <v>1</v>
      </c>
      <c r="K42" s="6">
        <f>(K44)+(K47)</f>
        <v>696</v>
      </c>
      <c r="L42" s="48">
        <v>1</v>
      </c>
      <c r="N42" s="6">
        <f>(N44)+(N47)</f>
        <v>1013</v>
      </c>
      <c r="O42" s="48">
        <v>1</v>
      </c>
      <c r="Q42" s="6">
        <f>(Q44)+(Q47)</f>
        <v>746</v>
      </c>
      <c r="R42" s="48">
        <v>1</v>
      </c>
    </row>
    <row r="44" spans="1:18" x14ac:dyDescent="0.25">
      <c r="A44" t="s">
        <v>190</v>
      </c>
      <c r="B44" s="6">
        <v>244</v>
      </c>
      <c r="C44" s="1">
        <f>B44/B42</f>
        <v>0.28978622327790976</v>
      </c>
      <c r="E44" s="6">
        <v>78</v>
      </c>
      <c r="F44" s="1">
        <f>E44/E42</f>
        <v>0.26351351351351349</v>
      </c>
      <c r="H44" s="6">
        <v>199</v>
      </c>
      <c r="I44" s="1">
        <f>H44/H42</f>
        <v>0.28591954022988508</v>
      </c>
      <c r="K44" s="6">
        <v>196</v>
      </c>
      <c r="L44" s="1">
        <f>K44/K42</f>
        <v>0.28160919540229884</v>
      </c>
      <c r="N44" s="6">
        <v>306</v>
      </c>
      <c r="O44" s="1">
        <f>N44/N42</f>
        <v>0.30207305034550841</v>
      </c>
      <c r="Q44" s="6">
        <v>226</v>
      </c>
      <c r="R44" s="1">
        <f>Q44/Q42</f>
        <v>0.30294906166219837</v>
      </c>
    </row>
    <row r="45" spans="1:18" x14ac:dyDescent="0.25">
      <c r="A45" t="s">
        <v>152</v>
      </c>
      <c r="C45" s="1"/>
      <c r="F45" s="1"/>
      <c r="I45" s="1"/>
      <c r="L45" s="1"/>
      <c r="O45" s="1"/>
      <c r="R45" s="1"/>
    </row>
    <row r="46" spans="1:18" x14ac:dyDescent="0.25">
      <c r="C46" s="1"/>
      <c r="F46" s="1"/>
      <c r="I46" s="1"/>
      <c r="L46" s="1"/>
      <c r="O46" s="1"/>
      <c r="R46" s="1"/>
    </row>
    <row r="47" spans="1:18" x14ac:dyDescent="0.25">
      <c r="A47" t="s">
        <v>191</v>
      </c>
      <c r="B47" s="6">
        <f>(B66)</f>
        <v>598</v>
      </c>
      <c r="C47" s="1">
        <f>B47/B42</f>
        <v>0.7102137767220903</v>
      </c>
      <c r="E47" s="6">
        <f>(E66)</f>
        <v>218</v>
      </c>
      <c r="F47" s="1">
        <f>E47/E42</f>
        <v>0.73648648648648651</v>
      </c>
      <c r="H47" s="6">
        <f>(H66)</f>
        <v>497</v>
      </c>
      <c r="I47" s="1">
        <f>H47/H42</f>
        <v>0.71408045977011492</v>
      </c>
      <c r="K47" s="6">
        <f>(K66)</f>
        <v>500</v>
      </c>
      <c r="L47" s="1">
        <f>K47/K42</f>
        <v>0.7183908045977011</v>
      </c>
      <c r="N47" s="6">
        <f>(N66)</f>
        <v>707</v>
      </c>
      <c r="O47" s="1">
        <f>N47/N42</f>
        <v>0.69792694965449165</v>
      </c>
      <c r="Q47" s="6">
        <f>(Q66)</f>
        <v>520</v>
      </c>
      <c r="R47" s="1">
        <f>Q47/Q42</f>
        <v>0.69705093833780163</v>
      </c>
    </row>
    <row r="49" spans="1:18" x14ac:dyDescent="0.25">
      <c r="A49" t="s">
        <v>28</v>
      </c>
      <c r="B49">
        <v>113.3</v>
      </c>
      <c r="E49">
        <v>93.3</v>
      </c>
      <c r="H49">
        <v>91.8</v>
      </c>
      <c r="K49" s="49">
        <v>91</v>
      </c>
      <c r="N49" s="49">
        <v>90</v>
      </c>
      <c r="Q49" s="49">
        <v>90</v>
      </c>
    </row>
    <row r="51" spans="1:18" x14ac:dyDescent="0.25">
      <c r="A51" t="s">
        <v>153</v>
      </c>
    </row>
    <row r="53" spans="1:18" x14ac:dyDescent="0.25">
      <c r="A53" t="s">
        <v>154</v>
      </c>
      <c r="B53" s="6">
        <v>233</v>
      </c>
      <c r="C53" s="1">
        <f>(B53)/(B66)</f>
        <v>0.38963210702341139</v>
      </c>
      <c r="E53" s="6">
        <v>78</v>
      </c>
      <c r="F53" s="1">
        <f>(E53)/(E66)</f>
        <v>0.3577981651376147</v>
      </c>
      <c r="H53" s="6">
        <v>80</v>
      </c>
      <c r="I53" s="1">
        <f>(H53)/(H66)</f>
        <v>0.16096579476861167</v>
      </c>
      <c r="K53" s="6">
        <v>213</v>
      </c>
      <c r="L53" s="1">
        <f>(K53)/(K66)</f>
        <v>0.42599999999999999</v>
      </c>
      <c r="N53" s="6">
        <v>313</v>
      </c>
      <c r="O53" s="1">
        <f>(N53)/(N66)</f>
        <v>0.44271570014144274</v>
      </c>
      <c r="Q53" s="6">
        <v>212</v>
      </c>
      <c r="R53" s="1">
        <f>(Q53)/(Q66)</f>
        <v>0.40769230769230769</v>
      </c>
    </row>
    <row r="54" spans="1:18" x14ac:dyDescent="0.25">
      <c r="A54" t="s">
        <v>155</v>
      </c>
      <c r="B54" s="6">
        <v>167</v>
      </c>
      <c r="C54" s="1">
        <f>(B54)/(B66)</f>
        <v>0.27926421404682272</v>
      </c>
      <c r="E54" s="6">
        <v>71</v>
      </c>
      <c r="F54" s="1">
        <f>(E54)/(E66)</f>
        <v>0.3256880733944954</v>
      </c>
      <c r="H54" s="6">
        <v>144</v>
      </c>
      <c r="I54" s="1">
        <f>(H54)/(H66)</f>
        <v>0.28973843058350102</v>
      </c>
      <c r="K54" s="6">
        <v>121</v>
      </c>
      <c r="L54" s="1">
        <f>(K54)/(K66)</f>
        <v>0.24199999999999999</v>
      </c>
      <c r="N54" s="6">
        <v>154</v>
      </c>
      <c r="O54" s="1">
        <f>(N54)/(N66)</f>
        <v>0.21782178217821782</v>
      </c>
      <c r="Q54" s="6">
        <v>122</v>
      </c>
      <c r="R54" s="1">
        <f>(Q54)/(Q66)</f>
        <v>0.23461538461538461</v>
      </c>
    </row>
    <row r="55" spans="1:18" x14ac:dyDescent="0.25">
      <c r="A55" t="s">
        <v>156</v>
      </c>
      <c r="B55" s="6">
        <v>76</v>
      </c>
      <c r="C55" s="1">
        <f>(B55)/(B66)</f>
        <v>0.12709030100334448</v>
      </c>
      <c r="E55" s="6">
        <v>34</v>
      </c>
      <c r="F55" s="1">
        <f>(E55)/(E66)</f>
        <v>0.15596330275229359</v>
      </c>
      <c r="H55" s="6">
        <v>107</v>
      </c>
      <c r="I55" s="1">
        <f>(H55)/(H66)</f>
        <v>0.2152917505030181</v>
      </c>
      <c r="K55" s="6">
        <v>35</v>
      </c>
      <c r="L55" s="1">
        <f>(K55)/(K66)</f>
        <v>7.0000000000000007E-2</v>
      </c>
      <c r="N55" s="6">
        <v>87</v>
      </c>
      <c r="O55" s="1">
        <f>(N55)/(N66)</f>
        <v>0.12305516265912306</v>
      </c>
      <c r="Q55" s="6">
        <v>48</v>
      </c>
      <c r="R55" s="1">
        <f>(Q55)/(Q66)</f>
        <v>9.2307692307692313E-2</v>
      </c>
    </row>
    <row r="56" spans="1:18" x14ac:dyDescent="0.25">
      <c r="A56" t="s">
        <v>157</v>
      </c>
      <c r="B56" s="6">
        <v>10</v>
      </c>
      <c r="C56" s="1">
        <f>(B56)/(B66)</f>
        <v>1.6722408026755852E-2</v>
      </c>
      <c r="E56" s="6">
        <v>3</v>
      </c>
      <c r="F56" s="1">
        <f>(E56)/(E66)</f>
        <v>1.3761467889908258E-2</v>
      </c>
      <c r="H56" s="6">
        <v>39</v>
      </c>
      <c r="I56" s="1">
        <f>(H56)/(H66)</f>
        <v>7.847082494969819E-2</v>
      </c>
      <c r="K56" s="6">
        <v>15</v>
      </c>
      <c r="L56" s="1">
        <f>(K56)/(K66)</f>
        <v>0.03</v>
      </c>
      <c r="N56" s="6">
        <v>17</v>
      </c>
      <c r="O56" s="1">
        <f>(N56)/(N66)</f>
        <v>2.4045261669024046E-2</v>
      </c>
      <c r="Q56" s="6">
        <v>23</v>
      </c>
      <c r="R56" s="1">
        <f>(Q56)/(Q66)</f>
        <v>4.4230769230769233E-2</v>
      </c>
    </row>
    <row r="57" spans="1:18" x14ac:dyDescent="0.25">
      <c r="A57" t="s">
        <v>158</v>
      </c>
      <c r="B57" s="6">
        <v>11</v>
      </c>
      <c r="C57" s="1">
        <f>(B57)/(B66)</f>
        <v>1.839464882943144E-2</v>
      </c>
      <c r="E57" s="6">
        <v>4</v>
      </c>
      <c r="F57" s="1">
        <f>(E57)/(E66)</f>
        <v>1.834862385321101E-2</v>
      </c>
      <c r="H57" s="6">
        <v>26</v>
      </c>
      <c r="I57" s="1">
        <f>(H57)/(H66)</f>
        <v>5.2313883299798795E-2</v>
      </c>
      <c r="K57" s="6">
        <v>11</v>
      </c>
      <c r="L57" s="1">
        <f>(K57)/(K66)</f>
        <v>2.1999999999999999E-2</v>
      </c>
      <c r="N57" s="6">
        <v>10</v>
      </c>
      <c r="O57" s="1">
        <f>(N57)/(N66)</f>
        <v>1.4144271570014143E-2</v>
      </c>
      <c r="Q57" s="6">
        <v>10</v>
      </c>
      <c r="R57" s="1">
        <f>(Q57)/(Q66)</f>
        <v>1.9230769230769232E-2</v>
      </c>
    </row>
    <row r="58" spans="1:18" x14ac:dyDescent="0.25">
      <c r="A58" t="s">
        <v>159</v>
      </c>
      <c r="B58" s="6">
        <v>0</v>
      </c>
      <c r="C58" s="1">
        <f>(B58)/(B66)</f>
        <v>0</v>
      </c>
      <c r="E58" s="6">
        <v>0</v>
      </c>
      <c r="F58" s="1">
        <f>(E58)/(E66)</f>
        <v>0</v>
      </c>
      <c r="H58" s="6">
        <v>0</v>
      </c>
      <c r="I58" s="1">
        <f>(H58)/(H66)</f>
        <v>0</v>
      </c>
      <c r="K58" s="6">
        <v>0</v>
      </c>
      <c r="L58" s="1">
        <f>(K58)/(K66)</f>
        <v>0</v>
      </c>
      <c r="N58" s="6">
        <v>0</v>
      </c>
      <c r="O58" s="1">
        <f>(N58)/(N66)</f>
        <v>0</v>
      </c>
      <c r="Q58" s="6">
        <v>0</v>
      </c>
      <c r="R58" s="1">
        <f>(Q58)/(Q66)</f>
        <v>0</v>
      </c>
    </row>
    <row r="59" spans="1:18" x14ac:dyDescent="0.25">
      <c r="A59" t="s">
        <v>160</v>
      </c>
      <c r="B59" s="6">
        <v>73</v>
      </c>
      <c r="C59" s="1">
        <f>(B59)/(B66)</f>
        <v>0.12207357859531773</v>
      </c>
      <c r="E59" s="6">
        <v>25</v>
      </c>
      <c r="F59" s="1">
        <f>(E59)/(E66)</f>
        <v>0.11467889908256881</v>
      </c>
      <c r="H59" s="6">
        <v>87</v>
      </c>
      <c r="I59" s="1">
        <f>(H59)/(H66)</f>
        <v>0.1750503018108652</v>
      </c>
      <c r="K59" s="6">
        <v>103</v>
      </c>
      <c r="L59" s="1">
        <f>(K59)/(K66)</f>
        <v>0.20599999999999999</v>
      </c>
      <c r="N59" s="6">
        <v>125</v>
      </c>
      <c r="O59" s="1">
        <f>(N59)/(N66)</f>
        <v>0.1768033946251768</v>
      </c>
      <c r="Q59" s="6">
        <v>100</v>
      </c>
      <c r="R59" s="1">
        <f>(Q59)/(Q66)</f>
        <v>0.19230769230769232</v>
      </c>
    </row>
    <row r="60" spans="1:18" x14ac:dyDescent="0.25">
      <c r="A60" t="s">
        <v>161</v>
      </c>
      <c r="B60" s="6">
        <v>0</v>
      </c>
      <c r="C60" s="1">
        <f>(B60)/(B66)</f>
        <v>0</v>
      </c>
      <c r="E60" s="6">
        <v>1</v>
      </c>
      <c r="F60" s="1">
        <f>(E60)/(E66)</f>
        <v>4.5871559633027525E-3</v>
      </c>
      <c r="H60" s="6">
        <v>14</v>
      </c>
      <c r="I60" s="1">
        <f>(H60)/(H66)</f>
        <v>2.8169014084507043E-2</v>
      </c>
      <c r="K60" s="6">
        <v>0</v>
      </c>
      <c r="L60" s="1">
        <f>(K60)/(K66)</f>
        <v>0</v>
      </c>
      <c r="N60" s="6">
        <v>0</v>
      </c>
      <c r="O60" s="1">
        <f>(N60)/(N66)</f>
        <v>0</v>
      </c>
      <c r="Q60" s="6">
        <v>2</v>
      </c>
      <c r="R60" s="1">
        <f>(Q60)/(Q66)</f>
        <v>3.8461538461538464E-3</v>
      </c>
    </row>
    <row r="61" spans="1:18" x14ac:dyDescent="0.25">
      <c r="A61" t="s">
        <v>162</v>
      </c>
      <c r="B61" s="6">
        <v>20</v>
      </c>
      <c r="C61" s="1">
        <f>(B61)/(B66)</f>
        <v>3.3444816053511704E-2</v>
      </c>
      <c r="E61" s="6">
        <v>0</v>
      </c>
      <c r="F61" s="1">
        <f>(E61)/(E66)</f>
        <v>0</v>
      </c>
      <c r="H61" s="6">
        <v>0</v>
      </c>
      <c r="I61" s="1">
        <f>(H61)/(H66)</f>
        <v>0</v>
      </c>
      <c r="K61" s="6">
        <v>1</v>
      </c>
      <c r="L61" s="1">
        <f>(K61)/(K66)</f>
        <v>2E-3</v>
      </c>
      <c r="N61" s="6">
        <v>0</v>
      </c>
      <c r="O61" s="1">
        <f>(N61)/(N66)</f>
        <v>0</v>
      </c>
      <c r="Q61" s="6">
        <v>0</v>
      </c>
      <c r="R61" s="1">
        <f>(Q61)/(Q66)</f>
        <v>0</v>
      </c>
    </row>
    <row r="62" spans="1:18" x14ac:dyDescent="0.25">
      <c r="A62" t="s">
        <v>163</v>
      </c>
      <c r="B62" s="6">
        <v>4</v>
      </c>
      <c r="C62" s="1">
        <f>(B62)/(B66)</f>
        <v>6.688963210702341E-3</v>
      </c>
      <c r="E62" s="6">
        <v>0</v>
      </c>
      <c r="F62" s="1">
        <f>(E62)/(E66)</f>
        <v>0</v>
      </c>
      <c r="H62" s="6">
        <v>0</v>
      </c>
      <c r="I62" s="1">
        <f>(H62)/(H66)</f>
        <v>0</v>
      </c>
      <c r="K62" s="6">
        <v>1</v>
      </c>
      <c r="L62" s="1">
        <f>(K62)/(K66)</f>
        <v>2E-3</v>
      </c>
      <c r="N62" s="6">
        <v>0</v>
      </c>
      <c r="O62" s="1">
        <f>(N62)/(N66)</f>
        <v>0</v>
      </c>
      <c r="Q62" s="6">
        <v>0</v>
      </c>
      <c r="R62" s="1">
        <f>(Q62)/(Q66)</f>
        <v>0</v>
      </c>
    </row>
    <row r="63" spans="1:18" x14ac:dyDescent="0.25">
      <c r="A63" t="s">
        <v>164</v>
      </c>
      <c r="B63" s="6">
        <v>4</v>
      </c>
      <c r="C63" s="1">
        <f>(B63)/(B66)</f>
        <v>6.688963210702341E-3</v>
      </c>
      <c r="E63" s="6">
        <v>2</v>
      </c>
      <c r="F63" s="1">
        <f>(E63)/(E66)</f>
        <v>9.1743119266055051E-3</v>
      </c>
      <c r="H63" s="6">
        <v>0</v>
      </c>
      <c r="I63" s="1">
        <f>(H63)/(H66)</f>
        <v>0</v>
      </c>
      <c r="K63" s="6">
        <v>0</v>
      </c>
      <c r="L63" s="1">
        <f>(K63)/(K66)</f>
        <v>0</v>
      </c>
      <c r="N63" s="6">
        <v>1</v>
      </c>
      <c r="O63" s="1">
        <f>(N63)/(N66)</f>
        <v>1.4144271570014145E-3</v>
      </c>
      <c r="Q63" s="6">
        <v>3</v>
      </c>
      <c r="R63" s="1">
        <f>(Q63)/(Q66)</f>
        <v>5.7692307692307696E-3</v>
      </c>
    </row>
    <row r="64" spans="1:18" x14ac:dyDescent="0.25">
      <c r="A64" t="s">
        <v>165</v>
      </c>
      <c r="B64" s="6">
        <v>0</v>
      </c>
      <c r="C64" s="1">
        <f>(B64)/(B66)</f>
        <v>0</v>
      </c>
      <c r="E64" s="6">
        <v>0</v>
      </c>
      <c r="F64" s="1">
        <f>(E64)/(E66)</f>
        <v>0</v>
      </c>
      <c r="H64" s="6">
        <v>0</v>
      </c>
      <c r="I64" s="1">
        <f>(H64)/(H66)</f>
        <v>0</v>
      </c>
      <c r="K64" s="6">
        <v>0</v>
      </c>
      <c r="L64" s="1">
        <f>(K64)/(K66)</f>
        <v>0</v>
      </c>
      <c r="N64" s="6">
        <v>0</v>
      </c>
      <c r="O64" s="1">
        <f>(N64)/(N66)</f>
        <v>0</v>
      </c>
      <c r="Q64" s="6">
        <v>0</v>
      </c>
      <c r="R64" s="1">
        <f>(Q64)/(Q66)</f>
        <v>0</v>
      </c>
    </row>
    <row r="65" spans="1:18" x14ac:dyDescent="0.25">
      <c r="B65" s="42"/>
      <c r="C65" s="46"/>
      <c r="E65" s="42"/>
      <c r="F65" s="46"/>
      <c r="H65" s="42"/>
      <c r="I65" s="46"/>
      <c r="K65" s="42"/>
      <c r="L65" s="46"/>
      <c r="N65" s="42"/>
      <c r="O65" s="46"/>
      <c r="Q65" s="42"/>
      <c r="R65" s="46"/>
    </row>
    <row r="66" spans="1:18" x14ac:dyDescent="0.25">
      <c r="A66" t="s">
        <v>14</v>
      </c>
      <c r="B66" s="6">
        <f>SUM(B53:B65)</f>
        <v>598</v>
      </c>
      <c r="C66" s="48">
        <f>SUM(C53:C65)</f>
        <v>1</v>
      </c>
      <c r="E66" s="6">
        <f>SUM(E53:E65)</f>
        <v>218</v>
      </c>
      <c r="F66" s="48">
        <f>SUM(F53:F65)</f>
        <v>1</v>
      </c>
      <c r="H66" s="6">
        <f>SUM(H53:H65)</f>
        <v>497</v>
      </c>
      <c r="I66" s="48">
        <f>SUM(I53:I65)</f>
        <v>1</v>
      </c>
      <c r="K66" s="6">
        <f>SUM(K53:K65)</f>
        <v>500</v>
      </c>
      <c r="L66" s="48">
        <f>SUM(L53:L65)</f>
        <v>1</v>
      </c>
      <c r="N66" s="6">
        <f>SUM(N53:N65)</f>
        <v>707</v>
      </c>
      <c r="O66" s="48">
        <f>SUM(O53:O65)</f>
        <v>1.0000000000000002</v>
      </c>
      <c r="Q66" s="6">
        <f>SUM(Q53:Q65)</f>
        <v>520</v>
      </c>
      <c r="R66" s="48">
        <f>SUM(R53:R65)</f>
        <v>0.99999999999999989</v>
      </c>
    </row>
    <row r="67" spans="1:18" x14ac:dyDescent="0.25">
      <c r="C67" s="1"/>
      <c r="F67" s="1"/>
      <c r="I67" s="1"/>
      <c r="L67" s="1"/>
      <c r="O67" s="1"/>
      <c r="R67" s="1"/>
    </row>
    <row r="68" spans="1:18" x14ac:dyDescent="0.25">
      <c r="C68" s="1"/>
      <c r="F68" s="1"/>
      <c r="I68" s="1"/>
      <c r="L68" s="1"/>
      <c r="O68" s="1"/>
      <c r="R68" s="1"/>
    </row>
    <row r="69" spans="1:18" x14ac:dyDescent="0.25">
      <c r="A69" t="s">
        <v>166</v>
      </c>
      <c r="B69" s="6">
        <f>B53+B54+B55+B56+B57+B58+B61+B62</f>
        <v>521</v>
      </c>
      <c r="C69" s="1">
        <f>(B69)/(B66)</f>
        <v>0.87123745819397991</v>
      </c>
      <c r="E69" s="6">
        <f>E53+E54+E55+E56+E57+E58+E61+E62</f>
        <v>190</v>
      </c>
      <c r="F69" s="1">
        <f>(E69)/(E66)</f>
        <v>0.87155963302752293</v>
      </c>
      <c r="H69" s="6">
        <f>H53+H54+H55+H56+H57+H58+H61+H62</f>
        <v>396</v>
      </c>
      <c r="I69" s="1">
        <f>(H69)/(H66)</f>
        <v>0.79678068410462777</v>
      </c>
      <c r="K69" s="6">
        <f>K53+K54+K55+K56+K57+K58+K61+K62</f>
        <v>397</v>
      </c>
      <c r="L69" s="1">
        <f>(K69)/(K66)</f>
        <v>0.79400000000000004</v>
      </c>
      <c r="N69" s="6">
        <f>N53+N54+N55+N56+N57+N58+N61+N62</f>
        <v>581</v>
      </c>
      <c r="O69" s="1">
        <f>(N69)/(N66)</f>
        <v>0.82178217821782173</v>
      </c>
      <c r="Q69" s="6">
        <f>Q53+Q54+Q55+Q56+Q57+Q58+Q61+Q62</f>
        <v>415</v>
      </c>
      <c r="R69" s="1">
        <f>(Q69)/(Q66)</f>
        <v>0.79807692307692313</v>
      </c>
    </row>
  </sheetData>
  <mergeCells count="12">
    <mergeCell ref="H39:I39"/>
    <mergeCell ref="K39:L39"/>
    <mergeCell ref="N39:O39"/>
    <mergeCell ref="Q39:R39"/>
    <mergeCell ref="N4:O4"/>
    <mergeCell ref="Q4:R4"/>
    <mergeCell ref="B39:C39"/>
    <mergeCell ref="E39:F39"/>
    <mergeCell ref="B4:C4"/>
    <mergeCell ref="E4:F4"/>
    <mergeCell ref="H4:I4"/>
    <mergeCell ref="K4:L4"/>
  </mergeCells>
  <phoneticPr fontId="0" type="noConversion"/>
  <pageMargins left="0.75" right="0.4" top="1" bottom="1" header="0.5" footer="0.5"/>
  <pageSetup orientation="landscape" r:id="rId1"/>
  <headerFooter alignWithMargins="0"/>
  <rowBreaks count="1" manualBreakCount="1">
    <brk id="35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workbookViewId="0"/>
  </sheetViews>
  <sheetFormatPr defaultRowHeight="13.2" x14ac:dyDescent="0.25"/>
  <cols>
    <col min="1" max="1" width="10.6640625" customWidth="1"/>
    <col min="2" max="2" width="4.6640625" customWidth="1"/>
    <col min="3" max="3" width="12.6640625" customWidth="1"/>
    <col min="4" max="4" width="4.6640625" customWidth="1"/>
    <col min="5" max="11" width="10.6640625" customWidth="1"/>
    <col min="12" max="12" width="4.6640625" customWidth="1"/>
    <col min="13" max="13" width="12.6640625" customWidth="1"/>
  </cols>
  <sheetData>
    <row r="1" spans="1:13" ht="20.399999999999999" x14ac:dyDescent="0.35">
      <c r="A1" s="2" t="s">
        <v>34</v>
      </c>
    </row>
    <row r="2" spans="1:13" s="41" customFormat="1" ht="15" x14ac:dyDescent="0.25">
      <c r="A2" s="40"/>
    </row>
    <row r="3" spans="1:13" ht="15" x14ac:dyDescent="0.25">
      <c r="A3" s="7"/>
      <c r="B3" s="7"/>
      <c r="C3" s="7"/>
      <c r="D3" s="7"/>
      <c r="E3" s="7"/>
      <c r="F3" s="7"/>
      <c r="G3" s="7"/>
      <c r="H3" s="7"/>
      <c r="I3" s="7"/>
    </row>
    <row r="4" spans="1:13" ht="15.6" x14ac:dyDescent="0.3">
      <c r="A4" s="9" t="s">
        <v>144</v>
      </c>
      <c r="B4" s="8"/>
      <c r="C4" s="9" t="s">
        <v>14</v>
      </c>
      <c r="D4" s="7"/>
      <c r="E4" s="73"/>
      <c r="F4" s="73"/>
      <c r="G4" s="7"/>
      <c r="H4" s="73"/>
      <c r="I4" s="73"/>
      <c r="K4" s="9" t="s">
        <v>14</v>
      </c>
      <c r="M4" s="9" t="s">
        <v>14</v>
      </c>
    </row>
    <row r="5" spans="1:13" ht="15.6" x14ac:dyDescent="0.3">
      <c r="A5" s="9" t="s">
        <v>41</v>
      </c>
      <c r="B5" s="7"/>
      <c r="C5" s="8" t="s">
        <v>116</v>
      </c>
      <c r="D5" s="7"/>
      <c r="E5" s="8" t="s">
        <v>31</v>
      </c>
      <c r="F5" s="8" t="s">
        <v>32</v>
      </c>
      <c r="G5" s="8" t="s">
        <v>33</v>
      </c>
      <c r="H5" s="8" t="s">
        <v>113</v>
      </c>
      <c r="I5" s="8" t="s">
        <v>114</v>
      </c>
      <c r="J5" s="8" t="s">
        <v>115</v>
      </c>
      <c r="K5" s="8" t="s">
        <v>117</v>
      </c>
      <c r="L5" s="4"/>
      <c r="M5" s="8" t="s">
        <v>118</v>
      </c>
    </row>
    <row r="6" spans="1:13" ht="15" x14ac:dyDescent="0.25">
      <c r="A6" s="7"/>
      <c r="B6" s="7"/>
      <c r="C6" s="7"/>
      <c r="D6" s="7"/>
      <c r="E6" s="7"/>
      <c r="F6" s="7"/>
      <c r="G6" s="7"/>
      <c r="H6" s="7"/>
      <c r="I6" s="7"/>
    </row>
    <row r="7" spans="1:13" ht="15" x14ac:dyDescent="0.25">
      <c r="A7" s="10">
        <v>1989</v>
      </c>
      <c r="B7" s="12"/>
      <c r="C7" s="14">
        <v>27.8</v>
      </c>
      <c r="D7" s="14"/>
      <c r="E7" s="14">
        <v>15</v>
      </c>
      <c r="F7" s="14">
        <v>32.9</v>
      </c>
      <c r="G7" s="14">
        <v>13</v>
      </c>
      <c r="H7" s="14">
        <v>1</v>
      </c>
      <c r="I7" s="14">
        <v>0</v>
      </c>
      <c r="J7" s="14">
        <v>0</v>
      </c>
      <c r="K7" s="14">
        <f t="shared" ref="K7:K21" si="0">SUM(E7:J7)</f>
        <v>61.9</v>
      </c>
      <c r="L7" s="14"/>
      <c r="M7" s="14">
        <f t="shared" ref="M7:M21" si="1">(C7)+(K7)</f>
        <v>89.7</v>
      </c>
    </row>
    <row r="8" spans="1:13" ht="15" x14ac:dyDescent="0.25">
      <c r="A8" s="10">
        <v>1990</v>
      </c>
      <c r="B8" s="12"/>
      <c r="C8" s="14">
        <v>39.799999999999997</v>
      </c>
      <c r="D8" s="14"/>
      <c r="E8" s="14">
        <v>16</v>
      </c>
      <c r="F8" s="14">
        <v>36.700000000000003</v>
      </c>
      <c r="G8" s="14">
        <v>13</v>
      </c>
      <c r="H8" s="14">
        <v>1</v>
      </c>
      <c r="I8" s="14">
        <v>0</v>
      </c>
      <c r="J8" s="14">
        <v>0</v>
      </c>
      <c r="K8" s="14">
        <f t="shared" si="0"/>
        <v>66.7</v>
      </c>
      <c r="L8" s="14"/>
      <c r="M8" s="14">
        <f t="shared" si="1"/>
        <v>106.5</v>
      </c>
    </row>
    <row r="9" spans="1:13" ht="15" x14ac:dyDescent="0.25">
      <c r="A9" s="10">
        <v>1991</v>
      </c>
      <c r="B9" s="12"/>
      <c r="C9" s="14">
        <v>45.8</v>
      </c>
      <c r="D9" s="14"/>
      <c r="E9" s="14">
        <v>16</v>
      </c>
      <c r="F9" s="14">
        <v>46</v>
      </c>
      <c r="G9" s="14">
        <v>13</v>
      </c>
      <c r="H9" s="14">
        <v>1</v>
      </c>
      <c r="I9" s="14">
        <v>0</v>
      </c>
      <c r="J9" s="14">
        <v>1</v>
      </c>
      <c r="K9" s="14">
        <f t="shared" si="0"/>
        <v>77</v>
      </c>
      <c r="L9" s="14"/>
      <c r="M9" s="14">
        <f t="shared" si="1"/>
        <v>122.8</v>
      </c>
    </row>
    <row r="10" spans="1:13" ht="15" x14ac:dyDescent="0.25">
      <c r="A10" s="10">
        <v>1992</v>
      </c>
      <c r="B10" s="12"/>
      <c r="C10" s="14">
        <v>53.8</v>
      </c>
      <c r="D10" s="14"/>
      <c r="E10" s="14">
        <v>15</v>
      </c>
      <c r="F10" s="14">
        <v>47.9</v>
      </c>
      <c r="G10" s="14">
        <v>11</v>
      </c>
      <c r="H10" s="14">
        <v>1</v>
      </c>
      <c r="I10" s="14">
        <v>0</v>
      </c>
      <c r="J10" s="14">
        <v>1</v>
      </c>
      <c r="K10" s="14">
        <f t="shared" si="0"/>
        <v>75.900000000000006</v>
      </c>
      <c r="L10" s="14"/>
      <c r="M10" s="14">
        <f t="shared" si="1"/>
        <v>129.69999999999999</v>
      </c>
    </row>
    <row r="11" spans="1:13" ht="15" x14ac:dyDescent="0.25">
      <c r="A11" s="10">
        <v>1993</v>
      </c>
      <c r="B11" s="12"/>
      <c r="C11" s="14">
        <v>52.8</v>
      </c>
      <c r="D11" s="14"/>
      <c r="E11" s="14">
        <v>15</v>
      </c>
      <c r="F11" s="14">
        <v>49.3</v>
      </c>
      <c r="G11" s="14">
        <v>11.8</v>
      </c>
      <c r="H11" s="14">
        <v>1</v>
      </c>
      <c r="I11" s="14">
        <v>0</v>
      </c>
      <c r="J11" s="14">
        <v>1</v>
      </c>
      <c r="K11" s="14">
        <f t="shared" si="0"/>
        <v>78.099999999999994</v>
      </c>
      <c r="L11" s="14"/>
      <c r="M11" s="14">
        <f t="shared" si="1"/>
        <v>130.89999999999998</v>
      </c>
    </row>
    <row r="12" spans="1:13" ht="15" x14ac:dyDescent="0.25">
      <c r="A12" s="10">
        <v>1994</v>
      </c>
      <c r="B12" s="12"/>
      <c r="C12" s="14">
        <v>55.8</v>
      </c>
      <c r="D12" s="14"/>
      <c r="E12" s="14">
        <v>13</v>
      </c>
      <c r="F12" s="14">
        <v>48.7</v>
      </c>
      <c r="G12" s="14">
        <v>11.8</v>
      </c>
      <c r="H12" s="14">
        <v>1</v>
      </c>
      <c r="I12" s="14">
        <v>0</v>
      </c>
      <c r="J12" s="14">
        <v>1</v>
      </c>
      <c r="K12" s="14">
        <f t="shared" si="0"/>
        <v>75.5</v>
      </c>
      <c r="L12" s="14"/>
      <c r="M12" s="14">
        <f t="shared" si="1"/>
        <v>131.30000000000001</v>
      </c>
    </row>
    <row r="13" spans="1:13" ht="15" x14ac:dyDescent="0.25">
      <c r="A13" s="10">
        <v>1995</v>
      </c>
      <c r="B13" s="12"/>
      <c r="C13" s="14">
        <v>56.8</v>
      </c>
      <c r="D13" s="14"/>
      <c r="E13" s="14">
        <v>12</v>
      </c>
      <c r="F13" s="14">
        <v>49</v>
      </c>
      <c r="G13" s="14">
        <v>11.3</v>
      </c>
      <c r="H13" s="14">
        <v>1</v>
      </c>
      <c r="I13" s="14">
        <v>0</v>
      </c>
      <c r="J13" s="14">
        <v>1</v>
      </c>
      <c r="K13" s="14">
        <f t="shared" si="0"/>
        <v>74.3</v>
      </c>
      <c r="L13" s="14"/>
      <c r="M13" s="14">
        <f t="shared" si="1"/>
        <v>131.1</v>
      </c>
    </row>
    <row r="14" spans="1:13" ht="15" x14ac:dyDescent="0.25">
      <c r="A14" s="10">
        <v>1996</v>
      </c>
      <c r="B14" s="12"/>
      <c r="C14" s="14">
        <v>58.7</v>
      </c>
      <c r="D14" s="14"/>
      <c r="E14" s="14">
        <v>16</v>
      </c>
      <c r="F14" s="14">
        <v>45.9</v>
      </c>
      <c r="G14" s="14">
        <v>10.6</v>
      </c>
      <c r="H14" s="14">
        <v>1</v>
      </c>
      <c r="I14" s="14">
        <v>0</v>
      </c>
      <c r="J14" s="14">
        <v>1</v>
      </c>
      <c r="K14" s="14">
        <f t="shared" si="0"/>
        <v>74.5</v>
      </c>
      <c r="L14" s="14"/>
      <c r="M14" s="14">
        <f t="shared" si="1"/>
        <v>133.19999999999999</v>
      </c>
    </row>
    <row r="15" spans="1:13" ht="15" x14ac:dyDescent="0.25">
      <c r="A15" s="10">
        <v>1997</v>
      </c>
      <c r="B15" s="12"/>
      <c r="C15" s="14">
        <v>61</v>
      </c>
      <c r="D15" s="14"/>
      <c r="E15" s="14">
        <v>17</v>
      </c>
      <c r="F15" s="14">
        <v>47.8</v>
      </c>
      <c r="G15" s="14">
        <v>10.4</v>
      </c>
      <c r="H15" s="14">
        <v>1</v>
      </c>
      <c r="I15" s="14">
        <v>0</v>
      </c>
      <c r="J15" s="14">
        <v>1</v>
      </c>
      <c r="K15" s="14">
        <f t="shared" si="0"/>
        <v>77.2</v>
      </c>
      <c r="L15" s="14"/>
      <c r="M15" s="14">
        <f t="shared" si="1"/>
        <v>138.19999999999999</v>
      </c>
    </row>
    <row r="16" spans="1:13" ht="15" x14ac:dyDescent="0.25">
      <c r="A16" s="10">
        <v>1998</v>
      </c>
      <c r="B16" s="12"/>
      <c r="C16" s="14">
        <v>64</v>
      </c>
      <c r="D16" s="14"/>
      <c r="E16" s="14">
        <v>20</v>
      </c>
      <c r="F16" s="14">
        <v>56.1</v>
      </c>
      <c r="G16" s="14">
        <v>12.4</v>
      </c>
      <c r="H16" s="14">
        <v>1</v>
      </c>
      <c r="I16" s="14">
        <v>0</v>
      </c>
      <c r="J16" s="14">
        <v>1</v>
      </c>
      <c r="K16" s="14">
        <f t="shared" si="0"/>
        <v>90.5</v>
      </c>
      <c r="L16" s="14"/>
      <c r="M16" s="14">
        <f t="shared" si="1"/>
        <v>154.5</v>
      </c>
    </row>
    <row r="17" spans="1:13" ht="15" x14ac:dyDescent="0.25">
      <c r="A17" s="10">
        <v>1999</v>
      </c>
      <c r="B17" s="12"/>
      <c r="C17" s="14">
        <v>72</v>
      </c>
      <c r="D17" s="14"/>
      <c r="E17" s="14">
        <v>20</v>
      </c>
      <c r="F17" s="14">
        <v>58.7</v>
      </c>
      <c r="G17" s="14">
        <v>10.4</v>
      </c>
      <c r="H17" s="14">
        <v>1</v>
      </c>
      <c r="I17" s="14">
        <v>6</v>
      </c>
      <c r="J17" s="14">
        <v>1</v>
      </c>
      <c r="K17" s="14">
        <f t="shared" si="0"/>
        <v>97.100000000000009</v>
      </c>
      <c r="L17" s="14"/>
      <c r="M17" s="14">
        <f t="shared" si="1"/>
        <v>169.10000000000002</v>
      </c>
    </row>
    <row r="18" spans="1:13" ht="15" x14ac:dyDescent="0.25">
      <c r="A18" s="10">
        <v>2000</v>
      </c>
      <c r="B18" s="12"/>
      <c r="C18" s="14">
        <v>75</v>
      </c>
      <c r="D18" s="14"/>
      <c r="E18" s="14">
        <v>21</v>
      </c>
      <c r="F18" s="14">
        <v>58</v>
      </c>
      <c r="G18" s="14">
        <v>10.6</v>
      </c>
      <c r="H18" s="14">
        <v>1</v>
      </c>
      <c r="I18" s="14">
        <v>6</v>
      </c>
      <c r="J18" s="14">
        <v>1</v>
      </c>
      <c r="K18" s="14">
        <f t="shared" si="0"/>
        <v>97.6</v>
      </c>
      <c r="L18" s="14"/>
      <c r="M18" s="14">
        <f t="shared" si="1"/>
        <v>172.6</v>
      </c>
    </row>
    <row r="19" spans="1:13" ht="15" x14ac:dyDescent="0.25">
      <c r="A19" s="10">
        <v>2001</v>
      </c>
      <c r="B19" s="12"/>
      <c r="C19" s="14">
        <v>80</v>
      </c>
      <c r="D19" s="14"/>
      <c r="E19" s="14">
        <v>22</v>
      </c>
      <c r="F19" s="14">
        <v>62.5</v>
      </c>
      <c r="G19" s="14">
        <v>11.8</v>
      </c>
      <c r="H19" s="14">
        <v>1</v>
      </c>
      <c r="I19" s="14">
        <v>6</v>
      </c>
      <c r="J19" s="14">
        <v>1</v>
      </c>
      <c r="K19" s="14">
        <f t="shared" si="0"/>
        <v>104.3</v>
      </c>
      <c r="L19" s="14"/>
      <c r="M19" s="14">
        <f t="shared" si="1"/>
        <v>184.3</v>
      </c>
    </row>
    <row r="20" spans="1:13" s="7" customFormat="1" ht="15" x14ac:dyDescent="0.25">
      <c r="A20" s="10">
        <v>2002</v>
      </c>
      <c r="B20" s="12"/>
      <c r="C20" s="14">
        <v>83</v>
      </c>
      <c r="D20" s="14"/>
      <c r="E20" s="14">
        <v>23</v>
      </c>
      <c r="F20" s="14">
        <v>68.599999999999994</v>
      </c>
      <c r="G20" s="14">
        <v>11.8</v>
      </c>
      <c r="H20" s="14">
        <v>1</v>
      </c>
      <c r="I20" s="14">
        <v>6</v>
      </c>
      <c r="J20" s="14">
        <v>1</v>
      </c>
      <c r="K20" s="14">
        <f t="shared" si="0"/>
        <v>111.39999999999999</v>
      </c>
      <c r="L20" s="14"/>
      <c r="M20" s="14">
        <f t="shared" si="1"/>
        <v>194.39999999999998</v>
      </c>
    </row>
    <row r="21" spans="1:13" s="7" customFormat="1" ht="15" x14ac:dyDescent="0.25">
      <c r="A21" s="10">
        <v>2003</v>
      </c>
      <c r="B21" s="10"/>
      <c r="C21" s="14">
        <v>89</v>
      </c>
      <c r="D21" s="14"/>
      <c r="E21" s="14">
        <v>28</v>
      </c>
      <c r="F21" s="14">
        <v>68.599999999999994</v>
      </c>
      <c r="G21" s="14">
        <v>13.3</v>
      </c>
      <c r="H21" s="14">
        <v>1</v>
      </c>
      <c r="I21" s="14">
        <v>6</v>
      </c>
      <c r="J21" s="14">
        <v>1</v>
      </c>
      <c r="K21" s="14">
        <f t="shared" si="0"/>
        <v>117.89999999999999</v>
      </c>
      <c r="L21" s="14"/>
      <c r="M21" s="14">
        <f t="shared" si="1"/>
        <v>206.89999999999998</v>
      </c>
    </row>
    <row r="22" spans="1:13" s="7" customFormat="1" ht="15" x14ac:dyDescent="0.25"/>
    <row r="23" spans="1:13" s="7" customFormat="1" ht="15" x14ac:dyDescent="0.25"/>
    <row r="24" spans="1:13" s="7" customFormat="1" ht="15" x14ac:dyDescent="0.25"/>
  </sheetData>
  <mergeCells count="2">
    <mergeCell ref="E4:F4"/>
    <mergeCell ref="H4:I4"/>
  </mergeCells>
  <phoneticPr fontId="0" type="noConversion"/>
  <pageMargins left="0.37" right="0.18" top="0.7" bottom="1" header="0.5" footer="0.5"/>
  <pageSetup orientation="landscape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"/>
  <sheetViews>
    <sheetView workbookViewId="0"/>
  </sheetViews>
  <sheetFormatPr defaultRowHeight="13.2" x14ac:dyDescent="0.25"/>
  <cols>
    <col min="1" max="1" width="16.6640625" customWidth="1"/>
    <col min="2" max="2" width="4.6640625" customWidth="1"/>
    <col min="3" max="3" width="12.6640625" customWidth="1"/>
    <col min="4" max="4" width="4.6640625" customWidth="1"/>
    <col min="5" max="5" width="12.6640625" customWidth="1"/>
    <col min="6" max="6" width="4.6640625" customWidth="1"/>
    <col min="7" max="7" width="12.6640625" customWidth="1"/>
  </cols>
  <sheetData>
    <row r="1" spans="1:12" ht="20.399999999999999" x14ac:dyDescent="0.35">
      <c r="A1" s="2" t="s">
        <v>447</v>
      </c>
    </row>
    <row r="2" spans="1:12" ht="15" x14ac:dyDescent="0.25">
      <c r="A2" s="7" t="s">
        <v>459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</row>
    <row r="3" spans="1:12" ht="15" x14ac:dyDescent="0.25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</row>
    <row r="4" spans="1:12" ht="15.6" x14ac:dyDescent="0.3">
      <c r="A4" s="7" t="s">
        <v>448</v>
      </c>
      <c r="B4" s="7"/>
      <c r="C4" s="8" t="s">
        <v>450</v>
      </c>
      <c r="D4" s="8"/>
      <c r="E4" s="8" t="s">
        <v>451</v>
      </c>
      <c r="F4" s="7"/>
      <c r="G4" s="8" t="s">
        <v>14</v>
      </c>
      <c r="H4" s="7"/>
      <c r="I4" s="7"/>
      <c r="J4" s="7"/>
      <c r="K4" s="7"/>
      <c r="L4" s="7"/>
    </row>
    <row r="5" spans="1:12" ht="15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</row>
    <row r="6" spans="1:12" ht="15" x14ac:dyDescent="0.25">
      <c r="A6" s="7">
        <v>1997</v>
      </c>
      <c r="B6" s="7"/>
      <c r="C6" s="7">
        <v>53</v>
      </c>
      <c r="D6" s="7"/>
      <c r="E6" s="7">
        <v>200</v>
      </c>
      <c r="F6" s="7"/>
      <c r="G6" s="7">
        <f t="shared" ref="G6:G11" si="0">(C6)+(E6)</f>
        <v>253</v>
      </c>
      <c r="H6" s="7"/>
      <c r="I6" s="7"/>
      <c r="J6" s="7"/>
      <c r="K6" s="7"/>
      <c r="L6" s="7"/>
    </row>
    <row r="7" spans="1:12" ht="15" x14ac:dyDescent="0.25">
      <c r="A7" s="7">
        <v>1998</v>
      </c>
      <c r="B7" s="7"/>
      <c r="C7" s="7">
        <v>63</v>
      </c>
      <c r="D7" s="7"/>
      <c r="E7" s="7">
        <v>199</v>
      </c>
      <c r="F7" s="7"/>
      <c r="G7" s="7">
        <f t="shared" si="0"/>
        <v>262</v>
      </c>
      <c r="H7" s="7"/>
      <c r="I7" s="7"/>
      <c r="J7" s="7"/>
      <c r="K7" s="7"/>
      <c r="L7" s="7"/>
    </row>
    <row r="8" spans="1:12" ht="15" x14ac:dyDescent="0.25">
      <c r="A8" s="7">
        <v>1999</v>
      </c>
      <c r="B8" s="7"/>
      <c r="C8" s="7">
        <v>70</v>
      </c>
      <c r="D8" s="7"/>
      <c r="E8" s="7">
        <v>230</v>
      </c>
      <c r="F8" s="7"/>
      <c r="G8" s="7">
        <f t="shared" si="0"/>
        <v>300</v>
      </c>
      <c r="H8" s="7"/>
      <c r="I8" s="7"/>
      <c r="J8" s="7"/>
      <c r="K8" s="7"/>
      <c r="L8" s="7"/>
    </row>
    <row r="9" spans="1:12" ht="15" x14ac:dyDescent="0.25">
      <c r="A9" s="7">
        <v>2000</v>
      </c>
      <c r="B9" s="7"/>
      <c r="C9" s="7">
        <v>74</v>
      </c>
      <c r="D9" s="7"/>
      <c r="E9" s="7">
        <v>267</v>
      </c>
      <c r="F9" s="7"/>
      <c r="G9" s="7">
        <f t="shared" si="0"/>
        <v>341</v>
      </c>
      <c r="H9" s="7"/>
      <c r="I9" s="7"/>
      <c r="J9" s="7"/>
      <c r="K9" s="7"/>
      <c r="L9" s="7"/>
    </row>
    <row r="10" spans="1:12" ht="15" x14ac:dyDescent="0.25">
      <c r="A10" s="7">
        <v>2001</v>
      </c>
      <c r="B10" s="7"/>
      <c r="C10" s="7">
        <v>75</v>
      </c>
      <c r="D10" s="7"/>
      <c r="E10" s="7">
        <v>280</v>
      </c>
      <c r="F10" s="7"/>
      <c r="G10" s="7">
        <f t="shared" si="0"/>
        <v>355</v>
      </c>
      <c r="H10" s="7"/>
      <c r="I10" s="7"/>
      <c r="J10" s="7"/>
      <c r="K10" s="7"/>
      <c r="L10" s="7"/>
    </row>
    <row r="11" spans="1:12" ht="15" x14ac:dyDescent="0.25">
      <c r="A11" s="7">
        <v>2002</v>
      </c>
      <c r="B11" s="7"/>
      <c r="C11" s="7">
        <v>84</v>
      </c>
      <c r="D11" s="7"/>
      <c r="E11" s="7">
        <v>304</v>
      </c>
      <c r="F11" s="7"/>
      <c r="G11" s="7">
        <f t="shared" si="0"/>
        <v>388</v>
      </c>
      <c r="H11" s="7"/>
      <c r="I11" s="7"/>
      <c r="J11" s="7"/>
      <c r="K11" s="7"/>
      <c r="L11" s="7"/>
    </row>
    <row r="12" spans="1:12" ht="15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</row>
    <row r="13" spans="1:12" ht="1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</row>
    <row r="14" spans="1:12" ht="15" x14ac:dyDescent="0.25">
      <c r="A14" s="7" t="s">
        <v>449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</row>
    <row r="15" spans="1:12" ht="15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</row>
    <row r="16" spans="1:12" ht="15" x14ac:dyDescent="0.25">
      <c r="A16" s="7">
        <v>1997</v>
      </c>
      <c r="B16" s="7"/>
      <c r="C16" s="7">
        <v>52</v>
      </c>
      <c r="D16" s="7"/>
      <c r="E16" s="7">
        <v>195</v>
      </c>
      <c r="F16" s="7"/>
      <c r="G16" s="7">
        <f t="shared" ref="G16:G22" si="1">(C16)+(E16)</f>
        <v>247</v>
      </c>
      <c r="H16" s="7"/>
      <c r="I16" s="7"/>
      <c r="J16" s="7"/>
      <c r="K16" s="7"/>
      <c r="L16" s="7"/>
    </row>
    <row r="17" spans="1:12" ht="15" x14ac:dyDescent="0.25">
      <c r="A17" s="7">
        <v>1998</v>
      </c>
      <c r="B17" s="7"/>
      <c r="C17" s="7">
        <v>52</v>
      </c>
      <c r="D17" s="7"/>
      <c r="E17" s="7">
        <v>194</v>
      </c>
      <c r="F17" s="7"/>
      <c r="G17" s="7">
        <f t="shared" si="1"/>
        <v>246</v>
      </c>
      <c r="H17" s="7"/>
      <c r="I17" s="7"/>
      <c r="J17" s="7"/>
      <c r="K17" s="7"/>
      <c r="L17" s="7"/>
    </row>
    <row r="18" spans="1:12" ht="15" x14ac:dyDescent="0.25">
      <c r="A18" s="7">
        <v>1999</v>
      </c>
      <c r="B18" s="7"/>
      <c r="C18" s="7">
        <v>64</v>
      </c>
      <c r="D18" s="7"/>
      <c r="E18" s="7">
        <v>218</v>
      </c>
      <c r="F18" s="7"/>
      <c r="G18" s="7">
        <f t="shared" si="1"/>
        <v>282</v>
      </c>
      <c r="H18" s="7"/>
      <c r="I18" s="7"/>
      <c r="J18" s="7"/>
      <c r="K18" s="7"/>
      <c r="L18" s="7"/>
    </row>
    <row r="19" spans="1:12" ht="15" x14ac:dyDescent="0.25">
      <c r="A19" s="7">
        <v>2000</v>
      </c>
      <c r="B19" s="7"/>
      <c r="C19" s="7">
        <v>70</v>
      </c>
      <c r="D19" s="7"/>
      <c r="E19" s="7">
        <v>239</v>
      </c>
      <c r="F19" s="7"/>
      <c r="G19" s="7">
        <f t="shared" si="1"/>
        <v>309</v>
      </c>
      <c r="H19" s="7"/>
      <c r="I19" s="7"/>
      <c r="J19" s="7"/>
      <c r="K19" s="7"/>
      <c r="L19" s="7"/>
    </row>
    <row r="20" spans="1:12" ht="15" x14ac:dyDescent="0.25">
      <c r="A20" s="7">
        <v>2001</v>
      </c>
      <c r="B20" s="7"/>
      <c r="C20" s="7">
        <v>71</v>
      </c>
      <c r="D20" s="7"/>
      <c r="E20" s="7">
        <v>266</v>
      </c>
      <c r="F20" s="7"/>
      <c r="G20" s="7">
        <f t="shared" si="1"/>
        <v>337</v>
      </c>
      <c r="H20" s="7"/>
      <c r="I20" s="7"/>
      <c r="J20" s="7"/>
      <c r="K20" s="7"/>
      <c r="L20" s="7"/>
    </row>
    <row r="21" spans="1:12" ht="15" x14ac:dyDescent="0.25">
      <c r="A21" s="7">
        <v>2002</v>
      </c>
      <c r="B21" s="7"/>
      <c r="C21" s="7">
        <v>78</v>
      </c>
      <c r="D21" s="7"/>
      <c r="E21" s="7">
        <v>298</v>
      </c>
      <c r="F21" s="7"/>
      <c r="G21" s="7">
        <f t="shared" si="1"/>
        <v>376</v>
      </c>
      <c r="H21" s="7"/>
      <c r="I21" s="7"/>
      <c r="J21" s="7"/>
      <c r="K21" s="7"/>
      <c r="L21" s="7"/>
    </row>
    <row r="22" spans="1:12" ht="15" x14ac:dyDescent="0.25">
      <c r="A22" s="7">
        <v>2003</v>
      </c>
      <c r="B22" s="7"/>
      <c r="C22" s="7">
        <v>84</v>
      </c>
      <c r="D22" s="7"/>
      <c r="E22" s="7">
        <v>326</v>
      </c>
      <c r="F22" s="7"/>
      <c r="G22" s="7">
        <f t="shared" si="1"/>
        <v>410</v>
      </c>
      <c r="H22" s="7"/>
      <c r="I22" s="7"/>
      <c r="J22" s="7"/>
      <c r="K22" s="7"/>
      <c r="L22" s="7"/>
    </row>
    <row r="23" spans="1:12" ht="15" x14ac:dyDescent="0.25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</row>
    <row r="24" spans="1:12" ht="1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workbookViewId="0"/>
  </sheetViews>
  <sheetFormatPr defaultRowHeight="13.2" x14ac:dyDescent="0.25"/>
  <cols>
    <col min="1" max="1" width="6.6640625" customWidth="1"/>
    <col min="2" max="2" width="2.6640625" customWidth="1"/>
    <col min="3" max="3" width="10.6640625" customWidth="1"/>
    <col min="4" max="4" width="12.6640625" customWidth="1"/>
    <col min="5" max="5" width="2.6640625" customWidth="1"/>
    <col min="6" max="6" width="10.6640625" customWidth="1"/>
    <col min="7" max="7" width="12.6640625" customWidth="1"/>
    <col min="8" max="8" width="2.6640625" customWidth="1"/>
    <col min="10" max="10" width="4.6640625" customWidth="1"/>
    <col min="11" max="16" width="8.6640625" customWidth="1"/>
  </cols>
  <sheetData>
    <row r="1" spans="1:16" ht="20.399999999999999" x14ac:dyDescent="0.35">
      <c r="A1" s="2" t="s">
        <v>460</v>
      </c>
    </row>
    <row r="2" spans="1:16" ht="15" x14ac:dyDescent="0.25">
      <c r="A2" s="7" t="s">
        <v>459</v>
      </c>
      <c r="B2" s="7"/>
      <c r="C2" s="7"/>
      <c r="D2" s="7"/>
      <c r="E2" s="7"/>
      <c r="F2" s="7"/>
      <c r="G2" s="7"/>
      <c r="H2" s="7"/>
      <c r="I2" s="7"/>
    </row>
    <row r="3" spans="1:16" ht="15" x14ac:dyDescent="0.25">
      <c r="A3" s="7"/>
      <c r="B3" s="7"/>
      <c r="C3" s="7"/>
      <c r="D3" s="7"/>
      <c r="E3" s="7"/>
      <c r="F3" s="7"/>
      <c r="G3" s="7"/>
      <c r="H3" s="7"/>
      <c r="I3" s="7"/>
    </row>
    <row r="4" spans="1:16" ht="15.6" x14ac:dyDescent="0.3">
      <c r="B4" s="7"/>
      <c r="C4" s="73" t="s">
        <v>450</v>
      </c>
      <c r="D4" s="73"/>
      <c r="E4" s="9"/>
      <c r="F4" s="73" t="s">
        <v>451</v>
      </c>
      <c r="G4" s="73"/>
      <c r="H4" s="7"/>
      <c r="I4" s="9" t="s">
        <v>14</v>
      </c>
      <c r="K4" s="73" t="s">
        <v>450</v>
      </c>
      <c r="L4" s="73"/>
      <c r="M4" s="73" t="s">
        <v>451</v>
      </c>
      <c r="N4" s="73"/>
      <c r="O4" s="73" t="s">
        <v>14</v>
      </c>
      <c r="P4" s="73"/>
    </row>
    <row r="5" spans="1:16" ht="15.6" x14ac:dyDescent="0.3">
      <c r="B5" s="7"/>
      <c r="C5" s="8" t="s">
        <v>28</v>
      </c>
      <c r="D5" s="8" t="s">
        <v>461</v>
      </c>
      <c r="E5" s="9"/>
      <c r="F5" s="8" t="s">
        <v>28</v>
      </c>
      <c r="G5" s="8" t="s">
        <v>461</v>
      </c>
      <c r="H5" s="8"/>
      <c r="I5" s="9"/>
      <c r="K5" s="8" t="s">
        <v>468</v>
      </c>
      <c r="L5" s="8" t="s">
        <v>469</v>
      </c>
      <c r="M5" s="8" t="s">
        <v>468</v>
      </c>
      <c r="N5" s="8" t="s">
        <v>469</v>
      </c>
      <c r="O5" s="8" t="s">
        <v>468</v>
      </c>
      <c r="P5" s="8" t="s">
        <v>469</v>
      </c>
    </row>
    <row r="6" spans="1:16" ht="15.6" x14ac:dyDescent="0.3">
      <c r="B6" s="7"/>
      <c r="C6" s="9"/>
      <c r="D6" s="9"/>
      <c r="E6" s="9"/>
      <c r="F6" s="9"/>
      <c r="G6" s="7"/>
      <c r="H6" s="7"/>
      <c r="I6" s="9"/>
    </row>
    <row r="7" spans="1:16" ht="15.6" x14ac:dyDescent="0.3">
      <c r="B7" s="7"/>
      <c r="C7" s="8"/>
      <c r="D7" s="8"/>
      <c r="E7" s="8"/>
      <c r="F7" s="8"/>
      <c r="G7" s="7"/>
      <c r="H7" s="7"/>
      <c r="I7" s="8"/>
    </row>
    <row r="8" spans="1:16" ht="15.6" x14ac:dyDescent="0.3">
      <c r="A8" s="7" t="s">
        <v>448</v>
      </c>
      <c r="B8" s="7"/>
      <c r="C8" s="8"/>
      <c r="D8" s="8"/>
      <c r="E8" s="8"/>
      <c r="F8" s="8"/>
      <c r="G8" s="7"/>
      <c r="H8" s="7"/>
      <c r="I8" s="8"/>
      <c r="K8" s="7" t="s">
        <v>448</v>
      </c>
    </row>
    <row r="9" spans="1:16" ht="15" x14ac:dyDescent="0.25">
      <c r="A9" s="7"/>
      <c r="B9" s="7"/>
      <c r="C9" s="7"/>
      <c r="D9" s="7"/>
      <c r="E9" s="7"/>
      <c r="F9" s="7"/>
      <c r="G9" s="7"/>
      <c r="H9" s="7"/>
      <c r="I9" s="7"/>
      <c r="K9" s="7"/>
      <c r="L9" s="7"/>
      <c r="M9" s="7"/>
      <c r="N9" s="7"/>
      <c r="O9" s="7"/>
    </row>
    <row r="10" spans="1:16" ht="15" x14ac:dyDescent="0.25">
      <c r="A10" s="7">
        <v>1997</v>
      </c>
      <c r="B10" s="7"/>
      <c r="C10" s="12">
        <v>951.4</v>
      </c>
      <c r="D10" s="13">
        <f t="shared" ref="D10:D15" si="0">(C10)/(I10)</f>
        <v>0.37774954339712541</v>
      </c>
      <c r="E10" s="7"/>
      <c r="F10" s="12">
        <v>1567.2</v>
      </c>
      <c r="G10" s="13">
        <f t="shared" ref="G10:G15" si="1">(F10)/(I10)</f>
        <v>0.6222504566028747</v>
      </c>
      <c r="H10" s="7"/>
      <c r="I10" s="12">
        <f t="shared" ref="I10:I15" si="2">(C10)+(F10)</f>
        <v>2518.6</v>
      </c>
      <c r="K10" s="7">
        <v>53</v>
      </c>
      <c r="L10" s="69">
        <f t="shared" ref="L10:L15" si="3">(C10)/(K10)</f>
        <v>17.950943396226414</v>
      </c>
      <c r="M10" s="7">
        <v>200</v>
      </c>
      <c r="N10" s="69">
        <f t="shared" ref="N10:N15" si="4">(F10)/(M10)</f>
        <v>7.8360000000000003</v>
      </c>
      <c r="O10" s="7">
        <f t="shared" ref="O10:O15" si="5">(K10)+(M10)</f>
        <v>253</v>
      </c>
      <c r="P10" s="69">
        <f t="shared" ref="P10:P15" si="6">(I10)/(O10)</f>
        <v>9.9549407114624504</v>
      </c>
    </row>
    <row r="11" spans="1:16" ht="15" x14ac:dyDescent="0.25">
      <c r="A11" s="7">
        <v>1998</v>
      </c>
      <c r="B11" s="7"/>
      <c r="C11" s="12">
        <v>1170.4000000000001</v>
      </c>
      <c r="D11" s="13">
        <f t="shared" si="0"/>
        <v>0.44041392285983072</v>
      </c>
      <c r="E11" s="7"/>
      <c r="F11" s="12">
        <v>1487.1</v>
      </c>
      <c r="G11" s="13">
        <f t="shared" si="1"/>
        <v>0.55958607714016928</v>
      </c>
      <c r="H11" s="7"/>
      <c r="I11" s="12">
        <f t="shared" si="2"/>
        <v>2657.5</v>
      </c>
      <c r="K11" s="7">
        <v>63</v>
      </c>
      <c r="L11" s="69">
        <f t="shared" si="3"/>
        <v>18.577777777777779</v>
      </c>
      <c r="M11" s="7">
        <v>199</v>
      </c>
      <c r="N11" s="69">
        <f t="shared" si="4"/>
        <v>7.4728643216080402</v>
      </c>
      <c r="O11" s="7">
        <f t="shared" si="5"/>
        <v>262</v>
      </c>
      <c r="P11" s="69">
        <f t="shared" si="6"/>
        <v>10.143129770992367</v>
      </c>
    </row>
    <row r="12" spans="1:16" ht="15" x14ac:dyDescent="0.25">
      <c r="A12" s="7">
        <v>1999</v>
      </c>
      <c r="B12" s="7"/>
      <c r="C12" s="12">
        <v>1263.7</v>
      </c>
      <c r="D12" s="13">
        <f t="shared" si="0"/>
        <v>0.43272951409101801</v>
      </c>
      <c r="E12" s="7"/>
      <c r="F12" s="12">
        <v>1656.6</v>
      </c>
      <c r="G12" s="13">
        <f t="shared" si="1"/>
        <v>0.56727048590898188</v>
      </c>
      <c r="H12" s="7"/>
      <c r="I12" s="12">
        <f t="shared" si="2"/>
        <v>2920.3</v>
      </c>
      <c r="K12" s="7">
        <v>70</v>
      </c>
      <c r="L12" s="69">
        <f t="shared" si="3"/>
        <v>18.052857142857142</v>
      </c>
      <c r="M12" s="7">
        <v>230</v>
      </c>
      <c r="N12" s="69">
        <f t="shared" si="4"/>
        <v>7.2026086956521738</v>
      </c>
      <c r="O12" s="7">
        <f t="shared" si="5"/>
        <v>300</v>
      </c>
      <c r="P12" s="69">
        <f t="shared" si="6"/>
        <v>9.7343333333333337</v>
      </c>
    </row>
    <row r="13" spans="1:16" ht="15" x14ac:dyDescent="0.25">
      <c r="A13" s="7">
        <v>2000</v>
      </c>
      <c r="B13" s="7"/>
      <c r="C13" s="12">
        <v>1348.5</v>
      </c>
      <c r="D13" s="13">
        <f t="shared" si="0"/>
        <v>0.41829517960171225</v>
      </c>
      <c r="E13" s="7"/>
      <c r="F13" s="12">
        <v>1875.3</v>
      </c>
      <c r="G13" s="13">
        <f t="shared" si="1"/>
        <v>0.58170482039828764</v>
      </c>
      <c r="H13" s="7"/>
      <c r="I13" s="12">
        <f t="shared" si="2"/>
        <v>3223.8</v>
      </c>
      <c r="K13" s="7">
        <v>74</v>
      </c>
      <c r="L13" s="69">
        <f t="shared" si="3"/>
        <v>18.222972972972972</v>
      </c>
      <c r="M13" s="7">
        <v>267</v>
      </c>
      <c r="N13" s="69">
        <f t="shared" si="4"/>
        <v>7.0235955056179771</v>
      </c>
      <c r="O13" s="7">
        <f t="shared" si="5"/>
        <v>341</v>
      </c>
      <c r="P13" s="69">
        <f t="shared" si="6"/>
        <v>9.4539589442815259</v>
      </c>
    </row>
    <row r="14" spans="1:16" ht="15" x14ac:dyDescent="0.25">
      <c r="A14" s="7">
        <v>2001</v>
      </c>
      <c r="B14" s="7"/>
      <c r="C14" s="12">
        <v>1448.2</v>
      </c>
      <c r="D14" s="13">
        <f t="shared" si="0"/>
        <v>0.4298604927278124</v>
      </c>
      <c r="E14" s="7"/>
      <c r="F14" s="12">
        <v>1920.8</v>
      </c>
      <c r="G14" s="13">
        <f t="shared" si="1"/>
        <v>0.57013950727218754</v>
      </c>
      <c r="H14" s="7"/>
      <c r="I14" s="12">
        <f t="shared" si="2"/>
        <v>3369</v>
      </c>
      <c r="K14" s="7">
        <v>75</v>
      </c>
      <c r="L14" s="69">
        <f t="shared" si="3"/>
        <v>19.309333333333335</v>
      </c>
      <c r="M14" s="7">
        <v>280</v>
      </c>
      <c r="N14" s="69">
        <f t="shared" si="4"/>
        <v>6.8599999999999994</v>
      </c>
      <c r="O14" s="7">
        <f t="shared" si="5"/>
        <v>355</v>
      </c>
      <c r="P14" s="69">
        <f t="shared" si="6"/>
        <v>9.4901408450704228</v>
      </c>
    </row>
    <row r="15" spans="1:16" ht="15" x14ac:dyDescent="0.25">
      <c r="A15" s="7">
        <v>2002</v>
      </c>
      <c r="B15" s="7"/>
      <c r="C15" s="12">
        <v>1600.7</v>
      </c>
      <c r="D15" s="13">
        <f t="shared" si="0"/>
        <v>0.43544613710554952</v>
      </c>
      <c r="E15" s="7"/>
      <c r="F15" s="12">
        <v>2075.3000000000002</v>
      </c>
      <c r="G15" s="13">
        <f t="shared" si="1"/>
        <v>0.56455386289445053</v>
      </c>
      <c r="H15" s="7"/>
      <c r="I15" s="12">
        <f t="shared" si="2"/>
        <v>3676</v>
      </c>
      <c r="K15" s="7">
        <v>84</v>
      </c>
      <c r="L15" s="69">
        <f t="shared" si="3"/>
        <v>19.05595238095238</v>
      </c>
      <c r="M15" s="7">
        <v>304</v>
      </c>
      <c r="N15" s="69">
        <f t="shared" si="4"/>
        <v>6.8266447368421055</v>
      </c>
      <c r="O15" s="7">
        <f t="shared" si="5"/>
        <v>388</v>
      </c>
      <c r="P15" s="69">
        <f t="shared" si="6"/>
        <v>9.4742268041237114</v>
      </c>
    </row>
    <row r="16" spans="1:16" ht="15" x14ac:dyDescent="0.25">
      <c r="A16" s="7"/>
      <c r="B16" s="7"/>
      <c r="C16" s="12"/>
      <c r="D16" s="13"/>
      <c r="E16" s="7"/>
      <c r="F16" s="12"/>
      <c r="G16" s="13"/>
      <c r="H16" s="7"/>
      <c r="I16" s="12"/>
      <c r="K16" s="7"/>
      <c r="L16" s="7"/>
      <c r="M16" s="7"/>
      <c r="N16" s="7"/>
      <c r="O16" s="7"/>
    </row>
    <row r="17" spans="1:16" ht="15" x14ac:dyDescent="0.25">
      <c r="A17" s="7"/>
      <c r="B17" s="7"/>
      <c r="C17" s="12"/>
      <c r="D17" s="13"/>
      <c r="E17" s="7"/>
      <c r="F17" s="12"/>
      <c r="G17" s="13"/>
      <c r="H17" s="7"/>
      <c r="I17" s="12"/>
      <c r="K17" s="7"/>
      <c r="L17" s="7"/>
      <c r="M17" s="7"/>
      <c r="N17" s="7"/>
      <c r="O17" s="7"/>
    </row>
    <row r="18" spans="1:16" ht="15" x14ac:dyDescent="0.25">
      <c r="A18" s="7" t="s">
        <v>449</v>
      </c>
      <c r="B18" s="7"/>
      <c r="C18" s="12"/>
      <c r="D18" s="13"/>
      <c r="E18" s="7"/>
      <c r="F18" s="12"/>
      <c r="G18" s="13"/>
      <c r="H18" s="7"/>
      <c r="I18" s="12"/>
      <c r="K18" s="7" t="s">
        <v>449</v>
      </c>
      <c r="L18" s="7"/>
      <c r="M18" s="7"/>
      <c r="N18" s="7"/>
      <c r="O18" s="7"/>
    </row>
    <row r="19" spans="1:16" ht="15" x14ac:dyDescent="0.25">
      <c r="A19" s="7"/>
      <c r="B19" s="7"/>
      <c r="C19" s="12"/>
      <c r="D19" s="13"/>
      <c r="E19" s="7"/>
      <c r="F19" s="12"/>
      <c r="G19" s="13"/>
      <c r="H19" s="7"/>
      <c r="I19" s="12"/>
      <c r="K19" s="7"/>
      <c r="L19" s="7"/>
      <c r="M19" s="7"/>
      <c r="N19" s="7"/>
      <c r="O19" s="7"/>
    </row>
    <row r="20" spans="1:16" ht="15" x14ac:dyDescent="0.25">
      <c r="A20" s="7">
        <v>1997</v>
      </c>
      <c r="B20" s="7"/>
      <c r="C20" s="12">
        <v>923.2</v>
      </c>
      <c r="D20" s="13">
        <f t="shared" ref="D20:D26" si="7">(C20)/(I20)</f>
        <v>0.34727655732771595</v>
      </c>
      <c r="E20" s="7"/>
      <c r="F20" s="12">
        <v>1735.2</v>
      </c>
      <c r="G20" s="13">
        <f t="shared" ref="G20:G26" si="8">(F20)/(I20)</f>
        <v>0.6527234426722841</v>
      </c>
      <c r="H20" s="7"/>
      <c r="I20" s="12">
        <f t="shared" ref="I20:I26" si="9">(C20)+(F20)</f>
        <v>2658.4</v>
      </c>
      <c r="K20" s="7">
        <v>52</v>
      </c>
      <c r="L20" s="69">
        <f t="shared" ref="L20:L26" si="10">(C20)/(K20)</f>
        <v>17.753846153846155</v>
      </c>
      <c r="M20" s="7">
        <v>195</v>
      </c>
      <c r="N20" s="69">
        <f t="shared" ref="N20:N26" si="11">(F20)/(M20)</f>
        <v>8.8984615384615395</v>
      </c>
      <c r="O20" s="7">
        <f t="shared" ref="O20:O26" si="12">(K20)+(M20)</f>
        <v>247</v>
      </c>
      <c r="P20" s="69">
        <f t="shared" ref="P20:P26" si="13">(I20)/(O20)</f>
        <v>10.762753036437248</v>
      </c>
    </row>
    <row r="21" spans="1:16" ht="15" x14ac:dyDescent="0.25">
      <c r="A21" s="7">
        <v>1998</v>
      </c>
      <c r="B21" s="7"/>
      <c r="C21" s="12">
        <v>878.3</v>
      </c>
      <c r="D21" s="13">
        <f t="shared" si="7"/>
        <v>0.40019137011892286</v>
      </c>
      <c r="E21" s="7"/>
      <c r="F21" s="12">
        <v>1316.4</v>
      </c>
      <c r="G21" s="13">
        <f t="shared" si="8"/>
        <v>0.59980862988107719</v>
      </c>
      <c r="H21" s="7"/>
      <c r="I21" s="12">
        <f t="shared" si="9"/>
        <v>2194.6999999999998</v>
      </c>
      <c r="K21" s="7">
        <v>52</v>
      </c>
      <c r="L21" s="69">
        <f t="shared" si="10"/>
        <v>16.890384615384615</v>
      </c>
      <c r="M21" s="7">
        <v>194</v>
      </c>
      <c r="N21" s="69">
        <f t="shared" si="11"/>
        <v>6.7855670103092791</v>
      </c>
      <c r="O21" s="7">
        <f t="shared" si="12"/>
        <v>246</v>
      </c>
      <c r="P21" s="69">
        <f t="shared" si="13"/>
        <v>8.921544715447153</v>
      </c>
    </row>
    <row r="22" spans="1:16" ht="15" x14ac:dyDescent="0.25">
      <c r="A22" s="7">
        <v>1999</v>
      </c>
      <c r="B22" s="7"/>
      <c r="C22" s="12">
        <v>1077.2</v>
      </c>
      <c r="D22" s="13">
        <f t="shared" si="7"/>
        <v>0.42342767295597489</v>
      </c>
      <c r="E22" s="7"/>
      <c r="F22" s="12">
        <v>1466.8</v>
      </c>
      <c r="G22" s="13">
        <f t="shared" si="8"/>
        <v>0.57657232704402517</v>
      </c>
      <c r="H22" s="7"/>
      <c r="I22" s="12">
        <f t="shared" si="9"/>
        <v>2544</v>
      </c>
      <c r="K22" s="7">
        <v>64</v>
      </c>
      <c r="L22" s="69">
        <f t="shared" si="10"/>
        <v>16.831250000000001</v>
      </c>
      <c r="M22" s="7">
        <v>218</v>
      </c>
      <c r="N22" s="69">
        <f t="shared" si="11"/>
        <v>6.7284403669724773</v>
      </c>
      <c r="O22" s="7">
        <f t="shared" si="12"/>
        <v>282</v>
      </c>
      <c r="P22" s="69">
        <f t="shared" si="13"/>
        <v>9.0212765957446805</v>
      </c>
    </row>
    <row r="23" spans="1:16" ht="15" x14ac:dyDescent="0.25">
      <c r="A23" s="7">
        <v>2000</v>
      </c>
      <c r="B23" s="7"/>
      <c r="C23" s="12">
        <v>1167.5999999999999</v>
      </c>
      <c r="D23" s="13">
        <f t="shared" si="7"/>
        <v>0.42902810949843834</v>
      </c>
      <c r="E23" s="7"/>
      <c r="F23" s="12">
        <v>1553.9</v>
      </c>
      <c r="G23" s="13">
        <f t="shared" si="8"/>
        <v>0.57097189050156172</v>
      </c>
      <c r="H23" s="7"/>
      <c r="I23" s="12">
        <f t="shared" si="9"/>
        <v>2721.5</v>
      </c>
      <c r="K23" s="7">
        <v>70</v>
      </c>
      <c r="L23" s="69">
        <f t="shared" si="10"/>
        <v>16.68</v>
      </c>
      <c r="M23" s="7">
        <v>239</v>
      </c>
      <c r="N23" s="69">
        <f t="shared" si="11"/>
        <v>6.5016736401673647</v>
      </c>
      <c r="O23" s="7">
        <f t="shared" si="12"/>
        <v>309</v>
      </c>
      <c r="P23" s="69">
        <f t="shared" si="13"/>
        <v>8.8074433656957929</v>
      </c>
    </row>
    <row r="24" spans="1:16" ht="15" x14ac:dyDescent="0.25">
      <c r="A24" s="7">
        <v>2001</v>
      </c>
      <c r="B24" s="7"/>
      <c r="C24" s="12">
        <v>1281.9000000000001</v>
      </c>
      <c r="D24" s="13">
        <f t="shared" si="7"/>
        <v>0.42171924861006027</v>
      </c>
      <c r="E24" s="7"/>
      <c r="F24" s="12">
        <v>1757.8</v>
      </c>
      <c r="G24" s="13">
        <f t="shared" si="8"/>
        <v>0.57828075138993984</v>
      </c>
      <c r="H24" s="7"/>
      <c r="I24" s="12">
        <f t="shared" si="9"/>
        <v>3039.7</v>
      </c>
      <c r="K24" s="7">
        <v>71</v>
      </c>
      <c r="L24" s="69">
        <f t="shared" si="10"/>
        <v>18.05492957746479</v>
      </c>
      <c r="M24" s="7">
        <v>266</v>
      </c>
      <c r="N24" s="69">
        <f t="shared" si="11"/>
        <v>6.6082706766917294</v>
      </c>
      <c r="O24" s="7">
        <f t="shared" si="12"/>
        <v>337</v>
      </c>
      <c r="P24" s="69">
        <f t="shared" si="13"/>
        <v>9.0198813056379823</v>
      </c>
    </row>
    <row r="25" spans="1:16" ht="15" x14ac:dyDescent="0.25">
      <c r="A25" s="7">
        <v>2002</v>
      </c>
      <c r="B25" s="7"/>
      <c r="C25" s="12">
        <v>1431.1</v>
      </c>
      <c r="D25" s="13">
        <f t="shared" si="7"/>
        <v>0.44054178851777742</v>
      </c>
      <c r="E25" s="7"/>
      <c r="F25" s="12">
        <v>1817.4</v>
      </c>
      <c r="G25" s="13">
        <f t="shared" si="8"/>
        <v>0.55945821148222263</v>
      </c>
      <c r="H25" s="7"/>
      <c r="I25" s="12">
        <f t="shared" si="9"/>
        <v>3248.5</v>
      </c>
      <c r="K25" s="7">
        <v>78</v>
      </c>
      <c r="L25" s="69">
        <f t="shared" si="10"/>
        <v>18.347435897435897</v>
      </c>
      <c r="M25" s="7">
        <v>298</v>
      </c>
      <c r="N25" s="69">
        <f t="shared" si="11"/>
        <v>6.0986577181208057</v>
      </c>
      <c r="O25" s="7">
        <f t="shared" si="12"/>
        <v>376</v>
      </c>
      <c r="P25" s="69">
        <f t="shared" si="13"/>
        <v>8.6396276595744688</v>
      </c>
    </row>
    <row r="26" spans="1:16" ht="15" x14ac:dyDescent="0.25">
      <c r="A26" s="7">
        <v>2003</v>
      </c>
      <c r="B26" s="7"/>
      <c r="C26" s="12">
        <v>1547.4</v>
      </c>
      <c r="D26" s="13">
        <f t="shared" si="7"/>
        <v>0.43140316150436309</v>
      </c>
      <c r="E26" s="7"/>
      <c r="F26" s="12">
        <v>2039.5</v>
      </c>
      <c r="G26" s="13">
        <f t="shared" si="8"/>
        <v>0.56859683849563691</v>
      </c>
      <c r="H26" s="7"/>
      <c r="I26" s="12">
        <f t="shared" si="9"/>
        <v>3586.9</v>
      </c>
      <c r="K26" s="7">
        <v>84</v>
      </c>
      <c r="L26" s="69">
        <f t="shared" si="10"/>
        <v>18.421428571428571</v>
      </c>
      <c r="M26" s="7">
        <v>326</v>
      </c>
      <c r="N26" s="69">
        <f t="shared" si="11"/>
        <v>6.2561349693251538</v>
      </c>
      <c r="O26" s="7">
        <f t="shared" si="12"/>
        <v>410</v>
      </c>
      <c r="P26" s="69">
        <f t="shared" si="13"/>
        <v>8.7485365853658532</v>
      </c>
    </row>
  </sheetData>
  <mergeCells count="5">
    <mergeCell ref="O4:P4"/>
    <mergeCell ref="C4:D4"/>
    <mergeCell ref="F4:G4"/>
    <mergeCell ref="K4:L4"/>
    <mergeCell ref="M4:N4"/>
  </mergeCells>
  <phoneticPr fontId="0" type="noConversion"/>
  <pageMargins left="0.51" right="0.51" top="1" bottom="1" header="0.5" footer="0.5"/>
  <pageSetup orientation="landscape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/>
  </sheetViews>
  <sheetFormatPr defaultRowHeight="13.2" x14ac:dyDescent="0.25"/>
  <cols>
    <col min="1" max="1" width="10.6640625" customWidth="1"/>
    <col min="2" max="2" width="2.6640625" customWidth="1"/>
    <col min="3" max="3" width="12.6640625" customWidth="1"/>
    <col min="4" max="4" width="2.6640625" customWidth="1"/>
    <col min="5" max="5" width="12.6640625" customWidth="1"/>
    <col min="6" max="6" width="2.6640625" customWidth="1"/>
    <col min="7" max="7" width="12.6640625" customWidth="1"/>
    <col min="8" max="8" width="2.6640625" customWidth="1"/>
    <col min="9" max="9" width="16.6640625" customWidth="1"/>
    <col min="10" max="10" width="2.6640625" customWidth="1"/>
    <col min="11" max="11" width="16.6640625" customWidth="1"/>
    <col min="12" max="12" width="2.6640625" customWidth="1"/>
    <col min="13" max="13" width="16.6640625" customWidth="1"/>
  </cols>
  <sheetData>
    <row r="1" spans="1:13" ht="20.399999999999999" x14ac:dyDescent="0.35">
      <c r="A1" s="2" t="s">
        <v>281</v>
      </c>
    </row>
    <row r="3" spans="1:13" x14ac:dyDescent="0.25">
      <c r="A3" s="39" t="s">
        <v>266</v>
      </c>
    </row>
    <row r="5" spans="1:13" x14ac:dyDescent="0.25">
      <c r="A5" s="53" t="s">
        <v>259</v>
      </c>
      <c r="B5" s="3"/>
      <c r="C5" s="3" t="s">
        <v>268</v>
      </c>
      <c r="D5" s="3"/>
      <c r="E5" s="3" t="s">
        <v>269</v>
      </c>
      <c r="F5" s="3"/>
      <c r="G5" s="3" t="s">
        <v>270</v>
      </c>
      <c r="H5" s="3"/>
      <c r="I5" s="3" t="s">
        <v>271</v>
      </c>
      <c r="J5" s="3"/>
      <c r="K5" s="3" t="s">
        <v>272</v>
      </c>
      <c r="L5" s="3"/>
      <c r="M5" s="3" t="s">
        <v>273</v>
      </c>
    </row>
    <row r="7" spans="1:13" x14ac:dyDescent="0.25">
      <c r="A7" s="50" t="s">
        <v>280</v>
      </c>
      <c r="C7" s="51">
        <v>742</v>
      </c>
      <c r="D7" s="51"/>
      <c r="E7" s="51">
        <v>136</v>
      </c>
      <c r="F7" s="51"/>
      <c r="G7" s="51">
        <v>59</v>
      </c>
      <c r="H7" s="51"/>
      <c r="I7" s="51">
        <v>153</v>
      </c>
      <c r="J7" s="51"/>
      <c r="K7" s="51">
        <f t="shared" ref="K7:K18" si="0">SUM(C7:I7)</f>
        <v>1090</v>
      </c>
      <c r="L7" s="51"/>
      <c r="M7" s="51">
        <v>614</v>
      </c>
    </row>
    <row r="8" spans="1:13" x14ac:dyDescent="0.25">
      <c r="A8" s="50" t="s">
        <v>279</v>
      </c>
      <c r="C8" s="51">
        <v>834</v>
      </c>
      <c r="D8" s="51"/>
      <c r="E8" s="51">
        <v>99</v>
      </c>
      <c r="F8" s="51"/>
      <c r="G8" s="51">
        <v>41</v>
      </c>
      <c r="H8" s="51"/>
      <c r="I8" s="51">
        <v>204</v>
      </c>
      <c r="J8" s="51"/>
      <c r="K8" s="51">
        <f t="shared" si="0"/>
        <v>1178</v>
      </c>
      <c r="L8" s="51"/>
      <c r="M8" s="51">
        <v>724</v>
      </c>
    </row>
    <row r="9" spans="1:13" x14ac:dyDescent="0.25">
      <c r="A9" s="50" t="s">
        <v>278</v>
      </c>
      <c r="C9" s="51">
        <v>821</v>
      </c>
      <c r="D9" s="51"/>
      <c r="E9" s="51">
        <v>198</v>
      </c>
      <c r="F9" s="51"/>
      <c r="G9" s="51">
        <v>39</v>
      </c>
      <c r="H9" s="51"/>
      <c r="I9" s="51">
        <v>220</v>
      </c>
      <c r="J9" s="51"/>
      <c r="K9" s="51">
        <f t="shared" si="0"/>
        <v>1278</v>
      </c>
      <c r="L9" s="51"/>
      <c r="M9" s="51">
        <v>803</v>
      </c>
    </row>
    <row r="10" spans="1:13" x14ac:dyDescent="0.25">
      <c r="A10" s="50" t="s">
        <v>277</v>
      </c>
      <c r="C10" s="51">
        <v>821</v>
      </c>
      <c r="D10" s="51"/>
      <c r="E10" s="51">
        <v>311</v>
      </c>
      <c r="F10" s="51"/>
      <c r="G10" s="51">
        <v>46</v>
      </c>
      <c r="H10" s="51"/>
      <c r="I10" s="51">
        <v>204</v>
      </c>
      <c r="J10" s="51"/>
      <c r="K10" s="51">
        <f t="shared" si="0"/>
        <v>1382</v>
      </c>
      <c r="L10" s="51"/>
      <c r="M10" s="51">
        <v>866</v>
      </c>
    </row>
    <row r="11" spans="1:13" x14ac:dyDescent="0.25">
      <c r="A11" s="50" t="s">
        <v>276</v>
      </c>
      <c r="C11" s="51">
        <v>1325</v>
      </c>
      <c r="D11" s="51"/>
      <c r="E11" s="51">
        <v>380</v>
      </c>
      <c r="F11" s="51"/>
      <c r="G11" s="51">
        <v>39</v>
      </c>
      <c r="H11" s="51"/>
      <c r="I11" s="51">
        <v>208</v>
      </c>
      <c r="J11" s="51"/>
      <c r="K11" s="51">
        <f t="shared" si="0"/>
        <v>1952</v>
      </c>
      <c r="L11" s="51"/>
      <c r="M11" s="51">
        <v>1006</v>
      </c>
    </row>
    <row r="12" spans="1:13" x14ac:dyDescent="0.25">
      <c r="A12" s="50" t="s">
        <v>260</v>
      </c>
      <c r="C12" s="51">
        <v>1195</v>
      </c>
      <c r="D12" s="51"/>
      <c r="E12" s="51">
        <v>523</v>
      </c>
      <c r="F12" s="51"/>
      <c r="G12" s="51">
        <v>44</v>
      </c>
      <c r="H12" s="51"/>
      <c r="I12" s="51">
        <v>237</v>
      </c>
      <c r="J12" s="51"/>
      <c r="K12" s="51">
        <f t="shared" si="0"/>
        <v>1999</v>
      </c>
      <c r="L12" s="51"/>
      <c r="M12" s="51">
        <v>1135</v>
      </c>
    </row>
    <row r="13" spans="1:13" x14ac:dyDescent="0.25">
      <c r="A13" s="50" t="s">
        <v>261</v>
      </c>
      <c r="C13" s="51">
        <v>1148</v>
      </c>
      <c r="D13" s="51"/>
      <c r="E13" s="51">
        <v>593</v>
      </c>
      <c r="F13" s="51"/>
      <c r="G13" s="51">
        <v>45</v>
      </c>
      <c r="H13" s="51"/>
      <c r="I13" s="51">
        <v>235</v>
      </c>
      <c r="J13" s="51"/>
      <c r="K13" s="51">
        <f t="shared" si="0"/>
        <v>2021</v>
      </c>
      <c r="L13" s="51"/>
      <c r="M13" s="51">
        <v>1174</v>
      </c>
    </row>
    <row r="14" spans="1:13" x14ac:dyDescent="0.25">
      <c r="A14" s="50" t="s">
        <v>262</v>
      </c>
      <c r="C14" s="51">
        <v>1283</v>
      </c>
      <c r="D14" s="51"/>
      <c r="E14" s="51">
        <v>662</v>
      </c>
      <c r="F14" s="51"/>
      <c r="G14" s="51">
        <v>46</v>
      </c>
      <c r="H14" s="51"/>
      <c r="I14" s="51">
        <v>276</v>
      </c>
      <c r="J14" s="51"/>
      <c r="K14" s="51">
        <f t="shared" si="0"/>
        <v>2267</v>
      </c>
      <c r="L14" s="51"/>
      <c r="M14" s="51">
        <v>1287</v>
      </c>
    </row>
    <row r="15" spans="1:13" x14ac:dyDescent="0.25">
      <c r="A15" s="50" t="s">
        <v>263</v>
      </c>
      <c r="C15" s="51">
        <v>1343</v>
      </c>
      <c r="D15" s="51"/>
      <c r="E15" s="51">
        <v>770</v>
      </c>
      <c r="F15" s="51"/>
      <c r="G15" s="51">
        <v>42</v>
      </c>
      <c r="H15" s="51"/>
      <c r="I15" s="51">
        <v>414</v>
      </c>
      <c r="J15" s="51"/>
      <c r="K15" s="51">
        <f t="shared" si="0"/>
        <v>2569</v>
      </c>
      <c r="L15" s="51"/>
      <c r="M15" s="51">
        <v>1528</v>
      </c>
    </row>
    <row r="16" spans="1:13" x14ac:dyDescent="0.25">
      <c r="A16" s="50" t="s">
        <v>264</v>
      </c>
      <c r="C16" s="51">
        <v>1379</v>
      </c>
      <c r="D16" s="51"/>
      <c r="E16" s="51">
        <v>726</v>
      </c>
      <c r="F16" s="51"/>
      <c r="G16" s="51">
        <v>47</v>
      </c>
      <c r="H16" s="51"/>
      <c r="I16" s="51">
        <v>532</v>
      </c>
      <c r="J16" s="51"/>
      <c r="K16" s="51">
        <f t="shared" si="0"/>
        <v>2684</v>
      </c>
      <c r="L16" s="51"/>
      <c r="M16" s="51">
        <v>1589</v>
      </c>
    </row>
    <row r="17" spans="1:13" x14ac:dyDescent="0.25">
      <c r="A17" s="50" t="s">
        <v>265</v>
      </c>
      <c r="C17" s="51">
        <v>1528</v>
      </c>
      <c r="D17" s="51"/>
      <c r="E17" s="51">
        <v>775</v>
      </c>
      <c r="F17" s="51"/>
      <c r="G17" s="51">
        <v>55</v>
      </c>
      <c r="H17" s="51"/>
      <c r="I17" s="51">
        <v>444</v>
      </c>
      <c r="J17" s="51"/>
      <c r="K17" s="51">
        <f t="shared" si="0"/>
        <v>2802</v>
      </c>
      <c r="L17" s="51"/>
      <c r="M17" s="51">
        <v>1655</v>
      </c>
    </row>
    <row r="18" spans="1:13" x14ac:dyDescent="0.25">
      <c r="A18" s="50" t="s">
        <v>285</v>
      </c>
      <c r="C18" s="51">
        <v>1762</v>
      </c>
      <c r="D18" s="51"/>
      <c r="E18" s="51">
        <v>1032</v>
      </c>
      <c r="F18" s="51"/>
      <c r="G18" s="51">
        <v>50</v>
      </c>
      <c r="H18" s="51"/>
      <c r="I18" s="51">
        <v>503</v>
      </c>
      <c r="J18" s="51"/>
      <c r="K18" s="51">
        <f t="shared" si="0"/>
        <v>3347</v>
      </c>
      <c r="L18" s="51"/>
      <c r="M18" s="51">
        <v>2033</v>
      </c>
    </row>
    <row r="19" spans="1:13" x14ac:dyDescent="0.25">
      <c r="A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</row>
    <row r="21" spans="1:13" x14ac:dyDescent="0.25">
      <c r="A21" s="39" t="s">
        <v>267</v>
      </c>
    </row>
    <row r="23" spans="1:13" x14ac:dyDescent="0.25">
      <c r="A23" s="4" t="s">
        <v>259</v>
      </c>
      <c r="C23" s="3" t="s">
        <v>268</v>
      </c>
      <c r="D23" s="3"/>
      <c r="E23" s="3" t="s">
        <v>269</v>
      </c>
      <c r="F23" s="3"/>
      <c r="G23" s="3" t="s">
        <v>270</v>
      </c>
      <c r="H23" s="3"/>
      <c r="I23" s="3" t="s">
        <v>271</v>
      </c>
      <c r="J23" s="3"/>
      <c r="K23" s="3" t="s">
        <v>274</v>
      </c>
      <c r="L23" s="3"/>
      <c r="M23" s="3"/>
    </row>
    <row r="25" spans="1:13" x14ac:dyDescent="0.25">
      <c r="A25" s="50" t="s">
        <v>280</v>
      </c>
      <c r="C25" s="52">
        <v>545512</v>
      </c>
      <c r="D25" s="52"/>
      <c r="E25" s="52">
        <v>281164</v>
      </c>
      <c r="F25" s="52"/>
      <c r="G25" s="52">
        <v>78391</v>
      </c>
      <c r="H25" s="52"/>
      <c r="I25" s="52">
        <v>79156</v>
      </c>
      <c r="K25" s="52">
        <f t="shared" ref="K25:K36" si="1">SUM(C25:I25)</f>
        <v>984223</v>
      </c>
    </row>
    <row r="26" spans="1:13" x14ac:dyDescent="0.25">
      <c r="A26" s="50" t="s">
        <v>279</v>
      </c>
      <c r="C26" s="52">
        <v>664185</v>
      </c>
      <c r="D26" s="52"/>
      <c r="E26" s="52">
        <v>186699</v>
      </c>
      <c r="F26" s="52"/>
      <c r="G26" s="52">
        <v>66508</v>
      </c>
      <c r="H26" s="52"/>
      <c r="I26" s="52">
        <v>123205</v>
      </c>
      <c r="K26" s="52">
        <f t="shared" si="1"/>
        <v>1040597</v>
      </c>
    </row>
    <row r="27" spans="1:13" x14ac:dyDescent="0.25">
      <c r="A27" s="50" t="s">
        <v>278</v>
      </c>
      <c r="C27" s="52">
        <v>788004</v>
      </c>
      <c r="D27" s="52"/>
      <c r="E27" s="52">
        <v>404590</v>
      </c>
      <c r="F27" s="52"/>
      <c r="G27" s="52">
        <v>60464</v>
      </c>
      <c r="H27" s="52"/>
      <c r="I27" s="52">
        <v>134382</v>
      </c>
      <c r="K27" s="52">
        <f t="shared" si="1"/>
        <v>1387440</v>
      </c>
    </row>
    <row r="28" spans="1:13" x14ac:dyDescent="0.25">
      <c r="A28" s="50" t="s">
        <v>277</v>
      </c>
      <c r="C28" s="52">
        <v>860117</v>
      </c>
      <c r="D28" s="52"/>
      <c r="E28" s="52">
        <v>459837</v>
      </c>
      <c r="F28" s="52"/>
      <c r="G28" s="52">
        <v>69554</v>
      </c>
      <c r="H28" s="52"/>
      <c r="I28" s="52">
        <v>103375</v>
      </c>
      <c r="K28" s="52">
        <f t="shared" si="1"/>
        <v>1492883</v>
      </c>
    </row>
    <row r="29" spans="1:13" x14ac:dyDescent="0.25">
      <c r="A29" s="50" t="s">
        <v>276</v>
      </c>
      <c r="C29" s="52">
        <v>938074</v>
      </c>
      <c r="D29" s="52"/>
      <c r="E29" s="52">
        <v>715700</v>
      </c>
      <c r="F29" s="52"/>
      <c r="G29" s="52">
        <v>83615</v>
      </c>
      <c r="H29" s="52"/>
      <c r="I29" s="52">
        <v>92009</v>
      </c>
      <c r="K29" s="52">
        <f t="shared" si="1"/>
        <v>1829398</v>
      </c>
    </row>
    <row r="30" spans="1:13" x14ac:dyDescent="0.25">
      <c r="A30" s="50" t="s">
        <v>260</v>
      </c>
      <c r="C30" s="52">
        <v>1094753</v>
      </c>
      <c r="D30" s="52"/>
      <c r="E30" s="52">
        <v>1069013</v>
      </c>
      <c r="F30" s="52"/>
      <c r="G30" s="52">
        <v>74753</v>
      </c>
      <c r="H30" s="52"/>
      <c r="I30" s="52">
        <v>112067</v>
      </c>
      <c r="J30" s="52"/>
      <c r="K30" s="52">
        <f t="shared" si="1"/>
        <v>2350586</v>
      </c>
    </row>
    <row r="31" spans="1:13" x14ac:dyDescent="0.25">
      <c r="A31" s="50" t="s">
        <v>261</v>
      </c>
      <c r="C31" s="52">
        <v>1096108</v>
      </c>
      <c r="D31" s="52"/>
      <c r="E31" s="52">
        <v>1286036</v>
      </c>
      <c r="F31" s="52"/>
      <c r="G31" s="52">
        <v>112065</v>
      </c>
      <c r="H31" s="52"/>
      <c r="I31" s="52">
        <v>113060</v>
      </c>
      <c r="J31" s="52"/>
      <c r="K31" s="52">
        <f t="shared" si="1"/>
        <v>2607269</v>
      </c>
    </row>
    <row r="32" spans="1:13" x14ac:dyDescent="0.25">
      <c r="A32" s="50" t="s">
        <v>262</v>
      </c>
      <c r="C32" s="52">
        <v>1337036</v>
      </c>
      <c r="D32" s="52"/>
      <c r="E32" s="52">
        <v>1506249</v>
      </c>
      <c r="F32" s="52"/>
      <c r="G32" s="52">
        <v>121512</v>
      </c>
      <c r="H32" s="52"/>
      <c r="I32" s="52">
        <v>148444</v>
      </c>
      <c r="J32" s="52"/>
      <c r="K32" s="52">
        <f t="shared" si="1"/>
        <v>3113241</v>
      </c>
    </row>
    <row r="33" spans="1:11" x14ac:dyDescent="0.25">
      <c r="A33" s="50" t="s">
        <v>263</v>
      </c>
      <c r="C33" s="52">
        <v>1522347</v>
      </c>
      <c r="D33" s="52"/>
      <c r="E33" s="52">
        <v>1801763</v>
      </c>
      <c r="F33" s="52"/>
      <c r="G33" s="52">
        <v>112328</v>
      </c>
      <c r="H33" s="52"/>
      <c r="I33" s="52">
        <v>206147</v>
      </c>
      <c r="J33" s="52"/>
      <c r="K33" s="52">
        <f t="shared" si="1"/>
        <v>3642585</v>
      </c>
    </row>
    <row r="34" spans="1:11" x14ac:dyDescent="0.25">
      <c r="A34" s="50" t="s">
        <v>264</v>
      </c>
      <c r="C34" s="52">
        <v>1634394</v>
      </c>
      <c r="D34" s="52"/>
      <c r="E34" s="52">
        <v>1667441</v>
      </c>
      <c r="F34" s="52"/>
      <c r="G34" s="52">
        <v>113738</v>
      </c>
      <c r="H34" s="52"/>
      <c r="I34" s="52">
        <v>249838</v>
      </c>
      <c r="J34" s="52"/>
      <c r="K34" s="52">
        <f t="shared" si="1"/>
        <v>3665411</v>
      </c>
    </row>
    <row r="35" spans="1:11" x14ac:dyDescent="0.25">
      <c r="A35" s="50" t="s">
        <v>265</v>
      </c>
      <c r="C35" s="52">
        <v>1902339</v>
      </c>
      <c r="D35" s="52"/>
      <c r="E35" s="52">
        <v>1772139</v>
      </c>
      <c r="F35" s="52"/>
      <c r="G35" s="52">
        <v>120472</v>
      </c>
      <c r="H35" s="52"/>
      <c r="I35" s="52">
        <v>250659</v>
      </c>
      <c r="J35" s="52"/>
      <c r="K35" s="52">
        <f t="shared" si="1"/>
        <v>4045609</v>
      </c>
    </row>
    <row r="36" spans="1:11" x14ac:dyDescent="0.25">
      <c r="A36" s="50" t="s">
        <v>285</v>
      </c>
      <c r="C36" s="52">
        <v>2499246</v>
      </c>
      <c r="E36" s="52">
        <v>2390807</v>
      </c>
      <c r="G36" s="52">
        <v>126897</v>
      </c>
      <c r="I36" s="52">
        <v>281697</v>
      </c>
      <c r="K36" s="52">
        <f t="shared" si="1"/>
        <v>5298647</v>
      </c>
    </row>
  </sheetData>
  <phoneticPr fontId="0" type="noConversion"/>
  <pageMargins left="0.75" right="0.75" top="0.51" bottom="0.51" header="0.5" footer="0.5"/>
  <pageSetup orientation="landscape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workbookViewId="0"/>
  </sheetViews>
  <sheetFormatPr defaultRowHeight="13.2" x14ac:dyDescent="0.25"/>
  <cols>
    <col min="1" max="1" width="10.6640625" customWidth="1"/>
    <col min="2" max="2" width="2.6640625" customWidth="1"/>
    <col min="3" max="3" width="12.6640625" customWidth="1"/>
    <col min="4" max="4" width="2.6640625" customWidth="1"/>
    <col min="5" max="5" width="12.6640625" customWidth="1"/>
    <col min="6" max="6" width="2.6640625" customWidth="1"/>
    <col min="7" max="7" width="12.6640625" customWidth="1"/>
    <col min="8" max="8" width="2.6640625" customWidth="1"/>
    <col min="9" max="9" width="16.6640625" customWidth="1"/>
    <col min="10" max="10" width="2.6640625" customWidth="1"/>
    <col min="11" max="11" width="16.6640625" customWidth="1"/>
    <col min="12" max="12" width="2.6640625" customWidth="1"/>
    <col min="13" max="13" width="16.6640625" customWidth="1"/>
  </cols>
  <sheetData>
    <row r="1" spans="1:13" ht="20.399999999999999" x14ac:dyDescent="0.35">
      <c r="A1" s="2" t="s">
        <v>282</v>
      </c>
    </row>
    <row r="3" spans="1:13" x14ac:dyDescent="0.25">
      <c r="A3" s="39" t="s">
        <v>275</v>
      </c>
    </row>
    <row r="5" spans="1:13" x14ac:dyDescent="0.25">
      <c r="A5" s="4" t="s">
        <v>259</v>
      </c>
      <c r="C5" s="3" t="s">
        <v>268</v>
      </c>
      <c r="D5" s="3"/>
      <c r="E5" s="3" t="s">
        <v>269</v>
      </c>
      <c r="F5" s="3"/>
      <c r="G5" s="3" t="s">
        <v>270</v>
      </c>
      <c r="H5" s="3"/>
      <c r="I5" s="3" t="s">
        <v>271</v>
      </c>
      <c r="J5" s="3"/>
      <c r="K5" s="3" t="s">
        <v>274</v>
      </c>
      <c r="M5" s="3" t="s">
        <v>273</v>
      </c>
    </row>
    <row r="7" spans="1:13" x14ac:dyDescent="0.25">
      <c r="A7" s="50" t="s">
        <v>280</v>
      </c>
      <c r="C7" s="52">
        <f>(finaid!C25)/(finaid!C7)</f>
        <v>735.19137466307279</v>
      </c>
      <c r="D7" s="4"/>
      <c r="E7" s="52">
        <f>(finaid!E25)/(finaid!E7)</f>
        <v>2067.3823529411766</v>
      </c>
      <c r="F7" s="4"/>
      <c r="G7" s="52">
        <f>(finaid!G25)/(finaid!G7)</f>
        <v>1328.6610169491526</v>
      </c>
      <c r="H7" s="4"/>
      <c r="I7" s="52">
        <f>(finaid!I25)/(finaid!I7)</f>
        <v>517.35947712418306</v>
      </c>
      <c r="J7" s="4"/>
      <c r="K7" s="52">
        <f>(finaid!K25)/(finaid!K7)</f>
        <v>902.9568807339449</v>
      </c>
      <c r="M7" s="52">
        <f>(finaid!K25)/(finaid!M7)</f>
        <v>1602.9690553745929</v>
      </c>
    </row>
    <row r="8" spans="1:13" x14ac:dyDescent="0.25">
      <c r="A8" s="50" t="s">
        <v>279</v>
      </c>
      <c r="C8" s="52">
        <f>(finaid!C26)/(finaid!C8)</f>
        <v>796.38489208633098</v>
      </c>
      <c r="D8" s="4"/>
      <c r="E8" s="52">
        <f>(finaid!E26)/(finaid!E8)</f>
        <v>1885.8484848484848</v>
      </c>
      <c r="F8" s="4"/>
      <c r="G8" s="52">
        <f>(finaid!G26)/(finaid!G8)</f>
        <v>1622.1463414634147</v>
      </c>
      <c r="H8" s="4"/>
      <c r="I8" s="52">
        <f>(finaid!I26)/(finaid!I8)</f>
        <v>603.9460784313726</v>
      </c>
      <c r="J8" s="4"/>
      <c r="K8" s="52">
        <f>(finaid!K26)/(finaid!K8)</f>
        <v>883.35908319185057</v>
      </c>
      <c r="M8" s="52">
        <f>(finaid!K26)/(finaid!M8)</f>
        <v>1437.2886740331492</v>
      </c>
    </row>
    <row r="9" spans="1:13" x14ac:dyDescent="0.25">
      <c r="A9" s="50" t="s">
        <v>278</v>
      </c>
      <c r="C9" s="52">
        <f>(finaid!C27)/(finaid!C9)</f>
        <v>959.80998781973199</v>
      </c>
      <c r="D9" s="4"/>
      <c r="E9" s="52">
        <f>(finaid!E27)/(finaid!E9)</f>
        <v>2043.3838383838383</v>
      </c>
      <c r="F9" s="4"/>
      <c r="G9" s="52">
        <f>(finaid!G27)/(finaid!G9)</f>
        <v>1550.3589743589744</v>
      </c>
      <c r="H9" s="4"/>
      <c r="I9" s="52">
        <f>(finaid!I27)/(finaid!I9)</f>
        <v>610.82727272727277</v>
      </c>
      <c r="J9" s="4"/>
      <c r="K9" s="52">
        <f>(finaid!K27)/(finaid!K9)</f>
        <v>1085.6338028169014</v>
      </c>
      <c r="M9" s="52">
        <f>(finaid!K27)/(finaid!M9)</f>
        <v>1727.8206724782067</v>
      </c>
    </row>
    <row r="10" spans="1:13" x14ac:dyDescent="0.25">
      <c r="A10" s="50" t="s">
        <v>277</v>
      </c>
      <c r="C10" s="52">
        <f>(finaid!C28)/(finaid!C10)</f>
        <v>1047.6455542021924</v>
      </c>
      <c r="D10" s="4"/>
      <c r="E10" s="52">
        <f>(finaid!E28)/(finaid!E10)</f>
        <v>1478.5755627009646</v>
      </c>
      <c r="F10" s="4"/>
      <c r="G10" s="52">
        <f>(finaid!G28)/(finaid!G10)</f>
        <v>1512.0434782608695</v>
      </c>
      <c r="H10" s="4"/>
      <c r="I10" s="52">
        <f>(finaid!I28)/(finaid!I10)</f>
        <v>506.74019607843138</v>
      </c>
      <c r="J10" s="4"/>
      <c r="K10" s="52">
        <f>(finaid!K28)/(finaid!K10)</f>
        <v>1080.2337192474674</v>
      </c>
      <c r="M10" s="52">
        <f>(finaid!K28)/(finaid!M10)</f>
        <v>1723.8833718244803</v>
      </c>
    </row>
    <row r="11" spans="1:13" x14ac:dyDescent="0.25">
      <c r="A11" s="50" t="s">
        <v>276</v>
      </c>
      <c r="C11" s="52">
        <f>(finaid!C29)/(finaid!C11)</f>
        <v>707.98037735849061</v>
      </c>
      <c r="D11" s="4"/>
      <c r="E11" s="52">
        <f>(finaid!E29)/(finaid!E11)</f>
        <v>1883.421052631579</v>
      </c>
      <c r="F11" s="4"/>
      <c r="G11" s="52">
        <f>(finaid!G29)/(finaid!G11)</f>
        <v>2143.9743589743589</v>
      </c>
      <c r="H11" s="4"/>
      <c r="I11" s="52">
        <f>(finaid!I29)/(finaid!I11)</f>
        <v>442.35096153846155</v>
      </c>
      <c r="J11" s="4"/>
      <c r="K11" s="52">
        <f>(finaid!K29)/(finaid!K11)</f>
        <v>937.19159836065569</v>
      </c>
      <c r="M11" s="52">
        <f>(finaid!K29)/(finaid!M11)</f>
        <v>1818.4870775347913</v>
      </c>
    </row>
    <row r="12" spans="1:13" x14ac:dyDescent="0.25">
      <c r="A12" s="50" t="s">
        <v>260</v>
      </c>
      <c r="C12" s="52">
        <f>(finaid!C30)/(finaid!C12)</f>
        <v>916.11129707112968</v>
      </c>
      <c r="D12" s="4"/>
      <c r="E12" s="52">
        <f>(finaid!E30)/(finaid!E12)</f>
        <v>2044.0019120458892</v>
      </c>
      <c r="F12" s="4"/>
      <c r="G12" s="52">
        <f>(finaid!G30)/(finaid!G12)</f>
        <v>1698.9318181818182</v>
      </c>
      <c r="H12" s="4"/>
      <c r="I12" s="52">
        <f>(finaid!I30)/(finaid!I12)</f>
        <v>472.8565400843882</v>
      </c>
      <c r="J12" s="4"/>
      <c r="K12" s="52">
        <f>(finaid!K30)/(finaid!K12)</f>
        <v>1175.8809404702351</v>
      </c>
      <c r="M12" s="52">
        <f>(finaid!K30)/(finaid!M12)</f>
        <v>2071.0008810572685</v>
      </c>
    </row>
    <row r="13" spans="1:13" x14ac:dyDescent="0.25">
      <c r="A13" s="50" t="s">
        <v>261</v>
      </c>
      <c r="C13" s="52">
        <f>(finaid!C31)/(finaid!C13)</f>
        <v>954.79790940766554</v>
      </c>
      <c r="D13" s="4"/>
      <c r="E13" s="52">
        <f>(finaid!E31)/(finaid!E13)</f>
        <v>2168.6947723440135</v>
      </c>
      <c r="F13" s="4"/>
      <c r="G13" s="52">
        <f>(finaid!G31)/(finaid!G13)</f>
        <v>2490.3333333333335</v>
      </c>
      <c r="H13" s="4"/>
      <c r="I13" s="52">
        <f>(finaid!I31)/(finaid!I13)</f>
        <v>481.10638297872339</v>
      </c>
      <c r="J13" s="4"/>
      <c r="K13" s="52">
        <f>(finaid!K31)/(finaid!K13)</f>
        <v>1290.0885700148442</v>
      </c>
      <c r="M13" s="52">
        <f>(finaid!K31)/(finaid!M13)</f>
        <v>2220.8424190800683</v>
      </c>
    </row>
    <row r="14" spans="1:13" x14ac:dyDescent="0.25">
      <c r="A14" s="50" t="s">
        <v>262</v>
      </c>
      <c r="C14" s="52">
        <f>(finaid!C32)/(finaid!C14)</f>
        <v>1042.1169134840218</v>
      </c>
      <c r="D14" s="4"/>
      <c r="E14" s="52">
        <f>(finaid!E32)/(finaid!E14)</f>
        <v>2275.3006042296074</v>
      </c>
      <c r="F14" s="4"/>
      <c r="G14" s="52">
        <f>(finaid!G32)/(finaid!G14)</f>
        <v>2641.5652173913045</v>
      </c>
      <c r="H14" s="4"/>
      <c r="I14" s="52">
        <f>(finaid!I32)/(finaid!I14)</f>
        <v>537.84057971014488</v>
      </c>
      <c r="J14" s="4"/>
      <c r="K14" s="52">
        <f>(finaid!K32)/(finaid!K14)</f>
        <v>1373.2867225408029</v>
      </c>
      <c r="M14" s="52">
        <f>(finaid!K32)/(finaid!M14)</f>
        <v>2418.9906759906762</v>
      </c>
    </row>
    <row r="15" spans="1:13" x14ac:dyDescent="0.25">
      <c r="A15" s="50" t="s">
        <v>263</v>
      </c>
      <c r="C15" s="52">
        <f>(finaid!C33)/(finaid!C15)</f>
        <v>1133.5420699925539</v>
      </c>
      <c r="D15" s="4"/>
      <c r="E15" s="52">
        <f>(finaid!E33)/(finaid!E15)</f>
        <v>2339.951948051948</v>
      </c>
      <c r="F15" s="4"/>
      <c r="G15" s="52">
        <f>(finaid!G33)/(finaid!G15)</f>
        <v>2674.4761904761904</v>
      </c>
      <c r="H15" s="4"/>
      <c r="I15" s="52">
        <f>(finaid!I33)/(finaid!I15)</f>
        <v>497.93961352657004</v>
      </c>
      <c r="J15" s="4"/>
      <c r="K15" s="52">
        <f>(finaid!K33)/(finaid!K15)</f>
        <v>1417.8999610743481</v>
      </c>
      <c r="M15" s="52">
        <f>(finaid!K33)/(finaid!M15)</f>
        <v>2383.8907068062827</v>
      </c>
    </row>
    <row r="16" spans="1:13" x14ac:dyDescent="0.25">
      <c r="A16" s="50" t="s">
        <v>264</v>
      </c>
      <c r="C16" s="52">
        <f>(finaid!C34)/(finaid!C16)</f>
        <v>1185.2023205221176</v>
      </c>
      <c r="D16" s="4"/>
      <c r="E16" s="52">
        <f>(finaid!E34)/(finaid!E16)</f>
        <v>2296.7506887052341</v>
      </c>
      <c r="F16" s="4"/>
      <c r="G16" s="52">
        <f>(finaid!G34)/(finaid!G16)</f>
        <v>2419.9574468085107</v>
      </c>
      <c r="H16" s="4"/>
      <c r="I16" s="52">
        <f>(finaid!I34)/(finaid!I16)</f>
        <v>469.62030075187971</v>
      </c>
      <c r="J16" s="4"/>
      <c r="K16" s="52">
        <f>(finaid!K34)/(finaid!K16)</f>
        <v>1365.6523845007453</v>
      </c>
      <c r="M16" s="52">
        <f>(finaid!K34)/(finaid!M16)</f>
        <v>2306.7407174323475</v>
      </c>
    </row>
    <row r="17" spans="1:13" x14ac:dyDescent="0.25">
      <c r="A17" s="50" t="s">
        <v>265</v>
      </c>
      <c r="C17" s="52">
        <f>(finaid!C35)/(finaid!C17)</f>
        <v>1244.9862565445026</v>
      </c>
      <c r="D17" s="4"/>
      <c r="E17" s="52">
        <f>(finaid!E35)/(finaid!E17)</f>
        <v>2286.6309677419354</v>
      </c>
      <c r="F17" s="4"/>
      <c r="G17" s="52">
        <f>(finaid!G35)/(finaid!G17)</f>
        <v>2190.4</v>
      </c>
      <c r="H17" s="4"/>
      <c r="I17" s="52">
        <f>(finaid!I35)/(finaid!I17)</f>
        <v>564.54729729729729</v>
      </c>
      <c r="J17" s="4"/>
      <c r="K17" s="52">
        <f>(finaid!K35)/(finaid!K17)</f>
        <v>1443.829050678087</v>
      </c>
      <c r="M17" s="52">
        <f>(finaid!K35)/(finaid!M17)</f>
        <v>2444.476737160121</v>
      </c>
    </row>
    <row r="18" spans="1:13" x14ac:dyDescent="0.25">
      <c r="A18" s="50" t="s">
        <v>285</v>
      </c>
      <c r="C18" s="52">
        <f>(finaid!C36)/(finaid!C18)</f>
        <v>1418.4143019296255</v>
      </c>
      <c r="D18" s="4"/>
      <c r="E18" s="52">
        <f>(finaid!E36)/(finaid!E18)</f>
        <v>2316.6734496124031</v>
      </c>
      <c r="F18" s="4"/>
      <c r="G18" s="52">
        <f>(finaid!G36)/(finaid!G18)</f>
        <v>2537.94</v>
      </c>
      <c r="H18" s="4"/>
      <c r="I18" s="52">
        <f>(finaid!I36)/(finaid!I18)</f>
        <v>560.03379721669978</v>
      </c>
      <c r="J18" s="4"/>
      <c r="K18" s="52">
        <f>(finaid!K36)/(finaid!K18)</f>
        <v>1583.1033761577532</v>
      </c>
      <c r="M18" s="52">
        <f>(finaid!K36)/(finaid!M18)</f>
        <v>2606.319232661092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/>
  </sheetViews>
  <sheetFormatPr defaultRowHeight="13.2" x14ac:dyDescent="0.25"/>
  <cols>
    <col min="1" max="1" width="10.6640625" customWidth="1"/>
    <col min="2" max="2" width="2.6640625" customWidth="1"/>
    <col min="3" max="3" width="16.6640625" customWidth="1"/>
    <col min="4" max="4" width="2.6640625" customWidth="1"/>
    <col min="5" max="5" width="16.6640625" customWidth="1"/>
    <col min="6" max="6" width="2.6640625" customWidth="1"/>
    <col min="7" max="7" width="16.6640625" customWidth="1"/>
    <col min="8" max="8" width="2.6640625" customWidth="1"/>
    <col min="9" max="9" width="16.6640625" customWidth="1"/>
  </cols>
  <sheetData>
    <row r="1" spans="1:9" ht="20.399999999999999" x14ac:dyDescent="0.35">
      <c r="A1" s="2" t="s">
        <v>283</v>
      </c>
    </row>
    <row r="4" spans="1:9" x14ac:dyDescent="0.25">
      <c r="C4" s="74" t="s">
        <v>288</v>
      </c>
      <c r="D4" s="74"/>
      <c r="E4" s="74"/>
      <c r="G4" s="74" t="s">
        <v>289</v>
      </c>
      <c r="H4" s="74"/>
      <c r="I4" s="74"/>
    </row>
    <row r="5" spans="1:9" x14ac:dyDescent="0.25">
      <c r="C5" s="3" t="s">
        <v>284</v>
      </c>
      <c r="E5" s="3" t="s">
        <v>290</v>
      </c>
      <c r="G5" s="3" t="s">
        <v>284</v>
      </c>
      <c r="I5" s="3" t="s">
        <v>287</v>
      </c>
    </row>
    <row r="7" spans="1:9" x14ac:dyDescent="0.25">
      <c r="A7" s="50" t="s">
        <v>292</v>
      </c>
      <c r="C7" s="54">
        <v>16</v>
      </c>
      <c r="D7" s="54"/>
      <c r="E7" s="54">
        <v>114</v>
      </c>
      <c r="G7" s="54">
        <f t="shared" ref="G7:G23" si="0">(C7)*30</f>
        <v>480</v>
      </c>
      <c r="H7" s="54"/>
      <c r="I7" s="54">
        <f t="shared" ref="I7:I23" si="1">(E7)*30</f>
        <v>3420</v>
      </c>
    </row>
    <row r="8" spans="1:9" x14ac:dyDescent="0.25">
      <c r="A8" s="50" t="s">
        <v>293</v>
      </c>
      <c r="C8" s="54">
        <v>18.25</v>
      </c>
      <c r="D8" s="54"/>
      <c r="E8" s="54">
        <v>121.75</v>
      </c>
      <c r="G8" s="54">
        <f t="shared" si="0"/>
        <v>547.5</v>
      </c>
      <c r="H8" s="54"/>
      <c r="I8" s="54">
        <f t="shared" si="1"/>
        <v>3652.5</v>
      </c>
    </row>
    <row r="9" spans="1:9" x14ac:dyDescent="0.25">
      <c r="A9" s="50" t="s">
        <v>294</v>
      </c>
      <c r="C9" s="54">
        <v>20.5</v>
      </c>
      <c r="D9" s="54"/>
      <c r="E9" s="54">
        <v>138.5</v>
      </c>
      <c r="G9" s="54">
        <f t="shared" si="0"/>
        <v>615</v>
      </c>
      <c r="H9" s="54"/>
      <c r="I9" s="54">
        <f t="shared" si="1"/>
        <v>4155</v>
      </c>
    </row>
    <row r="10" spans="1:9" x14ac:dyDescent="0.25">
      <c r="A10" s="50" t="s">
        <v>295</v>
      </c>
      <c r="C10" s="54">
        <v>22.5</v>
      </c>
      <c r="D10" s="54"/>
      <c r="E10" s="54">
        <v>147.5</v>
      </c>
      <c r="G10" s="54">
        <f t="shared" si="0"/>
        <v>675</v>
      </c>
      <c r="H10" s="54"/>
      <c r="I10" s="54">
        <f t="shared" si="1"/>
        <v>4425</v>
      </c>
    </row>
    <row r="11" spans="1:9" x14ac:dyDescent="0.25">
      <c r="A11" s="50" t="s">
        <v>296</v>
      </c>
      <c r="C11" s="54">
        <v>23</v>
      </c>
      <c r="D11" s="54"/>
      <c r="E11" s="54">
        <v>148</v>
      </c>
      <c r="G11" s="54">
        <f t="shared" si="0"/>
        <v>690</v>
      </c>
      <c r="H11" s="54"/>
      <c r="I11" s="54">
        <f t="shared" si="1"/>
        <v>4440</v>
      </c>
    </row>
    <row r="12" spans="1:9" x14ac:dyDescent="0.25">
      <c r="A12" s="50" t="s">
        <v>297</v>
      </c>
      <c r="C12" s="54">
        <v>24</v>
      </c>
      <c r="D12" s="54"/>
      <c r="E12" s="54">
        <v>149</v>
      </c>
      <c r="G12" s="54">
        <f t="shared" si="0"/>
        <v>720</v>
      </c>
      <c r="H12" s="54"/>
      <c r="I12" s="54">
        <f t="shared" si="1"/>
        <v>4470</v>
      </c>
    </row>
    <row r="13" spans="1:9" x14ac:dyDescent="0.25">
      <c r="A13" s="50" t="s">
        <v>280</v>
      </c>
      <c r="C13" s="54">
        <v>26</v>
      </c>
      <c r="D13" s="54"/>
      <c r="E13" s="54">
        <v>151</v>
      </c>
      <c r="G13" s="54">
        <f t="shared" si="0"/>
        <v>780</v>
      </c>
      <c r="H13" s="54"/>
      <c r="I13" s="54">
        <f t="shared" si="1"/>
        <v>4530</v>
      </c>
    </row>
    <row r="14" spans="1:9" x14ac:dyDescent="0.25">
      <c r="A14" s="50" t="s">
        <v>279</v>
      </c>
      <c r="C14" s="54">
        <v>29</v>
      </c>
      <c r="D14" s="54"/>
      <c r="E14" s="54">
        <v>154</v>
      </c>
      <c r="G14" s="54">
        <f t="shared" si="0"/>
        <v>870</v>
      </c>
      <c r="H14" s="54"/>
      <c r="I14" s="54">
        <f t="shared" si="1"/>
        <v>4620</v>
      </c>
    </row>
    <row r="15" spans="1:9" x14ac:dyDescent="0.25">
      <c r="A15" s="50" t="s">
        <v>278</v>
      </c>
      <c r="C15" s="54">
        <v>32</v>
      </c>
      <c r="D15" s="54"/>
      <c r="E15" s="54">
        <v>157</v>
      </c>
      <c r="G15" s="54">
        <f t="shared" si="0"/>
        <v>960</v>
      </c>
      <c r="H15" s="54"/>
      <c r="I15" s="54">
        <f t="shared" si="1"/>
        <v>4710</v>
      </c>
    </row>
    <row r="16" spans="1:9" x14ac:dyDescent="0.25">
      <c r="A16" s="50" t="s">
        <v>286</v>
      </c>
      <c r="C16" s="54">
        <v>32</v>
      </c>
      <c r="D16" s="54"/>
      <c r="E16" s="54">
        <v>157</v>
      </c>
      <c r="G16" s="54">
        <f t="shared" si="0"/>
        <v>960</v>
      </c>
      <c r="H16" s="54"/>
      <c r="I16" s="54">
        <f t="shared" si="1"/>
        <v>4710</v>
      </c>
    </row>
    <row r="17" spans="1:9" x14ac:dyDescent="0.25">
      <c r="A17" s="50" t="s">
        <v>276</v>
      </c>
      <c r="C17" s="54">
        <v>34</v>
      </c>
      <c r="D17" s="54"/>
      <c r="E17" s="54">
        <v>159</v>
      </c>
      <c r="G17" s="54">
        <f t="shared" si="0"/>
        <v>1020</v>
      </c>
      <c r="H17" s="54"/>
      <c r="I17" s="54">
        <f t="shared" si="1"/>
        <v>4770</v>
      </c>
    </row>
    <row r="18" spans="1:9" x14ac:dyDescent="0.25">
      <c r="A18" s="50" t="s">
        <v>260</v>
      </c>
      <c r="C18" s="54">
        <v>34</v>
      </c>
      <c r="D18" s="54"/>
      <c r="E18" s="54">
        <v>159</v>
      </c>
      <c r="G18" s="54">
        <f t="shared" si="0"/>
        <v>1020</v>
      </c>
      <c r="H18" s="54"/>
      <c r="I18" s="54">
        <f t="shared" si="1"/>
        <v>4770</v>
      </c>
    </row>
    <row r="19" spans="1:9" x14ac:dyDescent="0.25">
      <c r="A19" s="50" t="s">
        <v>261</v>
      </c>
      <c r="C19" s="54">
        <v>37</v>
      </c>
      <c r="D19" s="54"/>
      <c r="E19" s="54">
        <v>162</v>
      </c>
      <c r="G19" s="54">
        <f t="shared" si="0"/>
        <v>1110</v>
      </c>
      <c r="H19" s="54"/>
      <c r="I19" s="54">
        <f t="shared" si="1"/>
        <v>4860</v>
      </c>
    </row>
    <row r="20" spans="1:9" x14ac:dyDescent="0.25">
      <c r="A20" s="50" t="s">
        <v>262</v>
      </c>
      <c r="C20" s="54">
        <v>38</v>
      </c>
      <c r="D20" s="54"/>
      <c r="E20" s="54">
        <v>175</v>
      </c>
      <c r="G20" s="54">
        <f t="shared" si="0"/>
        <v>1140</v>
      </c>
      <c r="H20" s="54"/>
      <c r="I20" s="54">
        <f t="shared" si="1"/>
        <v>5250</v>
      </c>
    </row>
    <row r="21" spans="1:9" x14ac:dyDescent="0.25">
      <c r="A21" s="50" t="s">
        <v>263</v>
      </c>
      <c r="C21" s="54">
        <v>40</v>
      </c>
      <c r="D21" s="54"/>
      <c r="E21" s="54">
        <v>177</v>
      </c>
      <c r="G21" s="54">
        <f t="shared" si="0"/>
        <v>1200</v>
      </c>
      <c r="H21" s="54"/>
      <c r="I21" s="54">
        <f t="shared" si="1"/>
        <v>5310</v>
      </c>
    </row>
    <row r="22" spans="1:9" x14ac:dyDescent="0.25">
      <c r="A22" s="50" t="s">
        <v>264</v>
      </c>
      <c r="C22" s="54">
        <v>41</v>
      </c>
      <c r="D22" s="54"/>
      <c r="E22" s="54">
        <v>178</v>
      </c>
      <c r="G22" s="54">
        <f t="shared" si="0"/>
        <v>1230</v>
      </c>
      <c r="H22" s="54"/>
      <c r="I22" s="54">
        <f t="shared" si="1"/>
        <v>5340</v>
      </c>
    </row>
    <row r="23" spans="1:9" x14ac:dyDescent="0.25">
      <c r="A23" s="50" t="s">
        <v>265</v>
      </c>
      <c r="C23" s="54">
        <v>43</v>
      </c>
      <c r="D23" s="54"/>
      <c r="E23" s="54">
        <v>180</v>
      </c>
      <c r="G23" s="54">
        <f t="shared" si="0"/>
        <v>1290</v>
      </c>
      <c r="H23" s="54"/>
      <c r="I23" s="54">
        <f t="shared" si="1"/>
        <v>5400</v>
      </c>
    </row>
    <row r="24" spans="1:9" x14ac:dyDescent="0.25">
      <c r="A24" s="50" t="s">
        <v>285</v>
      </c>
      <c r="C24" s="54">
        <v>46</v>
      </c>
      <c r="D24" s="54"/>
      <c r="E24" s="54">
        <v>207</v>
      </c>
      <c r="G24" s="54">
        <f>(C24)*30</f>
        <v>1380</v>
      </c>
      <c r="H24" s="54"/>
      <c r="I24" s="54">
        <f>(E24)*30</f>
        <v>6210</v>
      </c>
    </row>
    <row r="25" spans="1:9" x14ac:dyDescent="0.25">
      <c r="A25" s="50" t="s">
        <v>477</v>
      </c>
      <c r="C25" s="54">
        <v>51</v>
      </c>
      <c r="E25" s="54">
        <v>216</v>
      </c>
      <c r="G25" s="54">
        <f>(C25)*30</f>
        <v>1530</v>
      </c>
      <c r="I25" s="54">
        <f>(E25)*30</f>
        <v>6480</v>
      </c>
    </row>
    <row r="28" spans="1:9" x14ac:dyDescent="0.25">
      <c r="A28" s="29" t="s">
        <v>291</v>
      </c>
    </row>
  </sheetData>
  <mergeCells count="2">
    <mergeCell ref="C4:E4"/>
    <mergeCell ref="G4:I4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/>
  </sheetViews>
  <sheetFormatPr defaultRowHeight="13.2" x14ac:dyDescent="0.25"/>
  <cols>
    <col min="1" max="1" width="10.6640625" customWidth="1"/>
    <col min="2" max="2" width="4.6640625" customWidth="1"/>
    <col min="3" max="3" width="12.6640625" customWidth="1"/>
    <col min="4" max="4" width="4.6640625" customWidth="1"/>
    <col min="5" max="5" width="12.6640625" customWidth="1"/>
    <col min="6" max="6" width="4.6640625" customWidth="1"/>
    <col min="7" max="7" width="14.6640625" customWidth="1"/>
    <col min="8" max="8" width="4.6640625" customWidth="1"/>
    <col min="9" max="9" width="14.6640625" customWidth="1"/>
    <col min="10" max="10" width="4.6640625" customWidth="1"/>
    <col min="11" max="11" width="10.6640625" customWidth="1"/>
  </cols>
  <sheetData>
    <row r="1" spans="1:11" ht="20.399999999999999" x14ac:dyDescent="0.35">
      <c r="A1" s="2" t="s">
        <v>302</v>
      </c>
    </row>
    <row r="4" spans="1:11" x14ac:dyDescent="0.25">
      <c r="C4" s="20" t="s">
        <v>303</v>
      </c>
      <c r="D4" s="20"/>
      <c r="E4" s="20" t="s">
        <v>303</v>
      </c>
      <c r="F4" s="20"/>
      <c r="G4" s="20" t="s">
        <v>304</v>
      </c>
      <c r="H4" s="20"/>
      <c r="I4" s="20" t="s">
        <v>304</v>
      </c>
    </row>
    <row r="5" spans="1:11" x14ac:dyDescent="0.25">
      <c r="A5" s="4" t="s">
        <v>305</v>
      </c>
      <c r="C5" s="3" t="s">
        <v>306</v>
      </c>
      <c r="D5" s="20"/>
      <c r="E5" s="3" t="s">
        <v>307</v>
      </c>
      <c r="F5" s="20"/>
      <c r="G5" s="3" t="s">
        <v>306</v>
      </c>
      <c r="H5" s="20"/>
      <c r="I5" s="3" t="s">
        <v>307</v>
      </c>
      <c r="K5" s="3" t="s">
        <v>274</v>
      </c>
    </row>
    <row r="6" spans="1:11" x14ac:dyDescent="0.25">
      <c r="A6" s="4"/>
    </row>
    <row r="7" spans="1:11" x14ac:dyDescent="0.25">
      <c r="A7" s="33" t="s">
        <v>260</v>
      </c>
      <c r="C7" s="4">
        <v>169</v>
      </c>
      <c r="D7" s="4"/>
      <c r="E7" s="4">
        <v>29</v>
      </c>
      <c r="F7" s="4"/>
      <c r="G7" s="4">
        <v>0</v>
      </c>
      <c r="H7" s="4"/>
      <c r="I7" s="4">
        <v>13</v>
      </c>
      <c r="K7" s="4">
        <f t="shared" ref="K7:K13" si="0">SUM(C7:I7)</f>
        <v>211</v>
      </c>
    </row>
    <row r="8" spans="1:11" x14ac:dyDescent="0.25">
      <c r="A8" s="33" t="s">
        <v>261</v>
      </c>
      <c r="C8" s="4">
        <v>162</v>
      </c>
      <c r="D8" s="4"/>
      <c r="E8" s="4">
        <v>20</v>
      </c>
      <c r="F8" s="4"/>
      <c r="G8" s="4">
        <v>0</v>
      </c>
      <c r="H8" s="4"/>
      <c r="I8" s="4">
        <v>11</v>
      </c>
      <c r="K8" s="4">
        <f t="shared" si="0"/>
        <v>193</v>
      </c>
    </row>
    <row r="9" spans="1:11" x14ac:dyDescent="0.25">
      <c r="A9" s="33" t="s">
        <v>262</v>
      </c>
      <c r="C9" s="4">
        <v>197</v>
      </c>
      <c r="D9" s="4"/>
      <c r="E9" s="4">
        <v>25</v>
      </c>
      <c r="F9" s="4"/>
      <c r="G9" s="4">
        <v>0</v>
      </c>
      <c r="H9" s="4"/>
      <c r="I9" s="4">
        <v>11</v>
      </c>
      <c r="K9" s="4">
        <f t="shared" si="0"/>
        <v>233</v>
      </c>
    </row>
    <row r="10" spans="1:11" x14ac:dyDescent="0.25">
      <c r="A10" s="33" t="s">
        <v>263</v>
      </c>
      <c r="C10" s="4">
        <v>166</v>
      </c>
      <c r="D10" s="4"/>
      <c r="E10" s="4">
        <v>24</v>
      </c>
      <c r="F10" s="4"/>
      <c r="G10" s="4">
        <v>2</v>
      </c>
      <c r="H10" s="4"/>
      <c r="I10" s="4">
        <v>37</v>
      </c>
      <c r="K10" s="4">
        <f t="shared" si="0"/>
        <v>229</v>
      </c>
    </row>
    <row r="11" spans="1:11" x14ac:dyDescent="0.25">
      <c r="A11" s="33" t="s">
        <v>264</v>
      </c>
      <c r="C11" s="4">
        <v>250</v>
      </c>
      <c r="D11" s="4"/>
      <c r="E11" s="4">
        <v>22</v>
      </c>
      <c r="F11" s="4"/>
      <c r="G11" s="4">
        <v>16</v>
      </c>
      <c r="H11" s="4"/>
      <c r="I11" s="4">
        <v>69</v>
      </c>
      <c r="K11" s="4">
        <f t="shared" si="0"/>
        <v>357</v>
      </c>
    </row>
    <row r="12" spans="1:11" x14ac:dyDescent="0.25">
      <c r="A12" s="33" t="s">
        <v>265</v>
      </c>
      <c r="C12" s="4">
        <v>244</v>
      </c>
      <c r="D12" s="4"/>
      <c r="E12" s="4">
        <v>18</v>
      </c>
      <c r="F12" s="4"/>
      <c r="G12" s="4">
        <v>19</v>
      </c>
      <c r="H12" s="4"/>
      <c r="I12" s="4">
        <v>94</v>
      </c>
      <c r="K12" s="4">
        <f t="shared" si="0"/>
        <v>375</v>
      </c>
    </row>
    <row r="13" spans="1:11" x14ac:dyDescent="0.25">
      <c r="A13" s="33" t="s">
        <v>285</v>
      </c>
      <c r="C13" s="4">
        <v>219</v>
      </c>
      <c r="E13" s="4">
        <v>36</v>
      </c>
      <c r="G13" s="4">
        <v>41</v>
      </c>
      <c r="I13" s="4">
        <v>210</v>
      </c>
      <c r="K13" s="4">
        <f t="shared" si="0"/>
        <v>506</v>
      </c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workbookViewId="0"/>
  </sheetViews>
  <sheetFormatPr defaultRowHeight="13.2" x14ac:dyDescent="0.25"/>
  <cols>
    <col min="1" max="1" width="10.6640625" customWidth="1"/>
    <col min="2" max="2" width="4.6640625" customWidth="1"/>
    <col min="3" max="3" width="14.6640625" customWidth="1"/>
    <col min="4" max="4" width="4.6640625" customWidth="1"/>
    <col min="5" max="5" width="14.6640625" customWidth="1"/>
  </cols>
  <sheetData>
    <row r="1" spans="1:6" ht="20.399999999999999" x14ac:dyDescent="0.35">
      <c r="A1" s="2" t="s">
        <v>29</v>
      </c>
      <c r="B1" s="2"/>
    </row>
    <row r="2" spans="1:6" ht="15" x14ac:dyDescent="0.25">
      <c r="A2" s="7" t="s">
        <v>470</v>
      </c>
      <c r="B2" s="7"/>
      <c r="C2" s="7"/>
      <c r="D2" s="7"/>
      <c r="E2" s="7"/>
      <c r="F2" s="7"/>
    </row>
    <row r="3" spans="1:6" ht="15" x14ac:dyDescent="0.25">
      <c r="A3" s="7"/>
      <c r="B3" s="7"/>
      <c r="C3" s="7"/>
      <c r="D3" s="7"/>
      <c r="E3" s="7"/>
      <c r="F3" s="7"/>
    </row>
    <row r="4" spans="1:6" ht="15.6" x14ac:dyDescent="0.3">
      <c r="A4" s="9" t="s">
        <v>15</v>
      </c>
      <c r="B4" s="15"/>
      <c r="C4" s="8" t="s">
        <v>27</v>
      </c>
      <c r="D4" s="8"/>
      <c r="E4" s="8" t="s">
        <v>28</v>
      </c>
      <c r="F4" s="7"/>
    </row>
    <row r="5" spans="1:6" ht="15" x14ac:dyDescent="0.25">
      <c r="A5" s="10"/>
      <c r="B5" s="7"/>
      <c r="C5" s="7"/>
      <c r="D5" s="7"/>
      <c r="E5" s="7"/>
      <c r="F5" s="7"/>
    </row>
    <row r="6" spans="1:6" ht="15" x14ac:dyDescent="0.25">
      <c r="A6" s="10">
        <v>1987</v>
      </c>
      <c r="B6" s="7"/>
      <c r="C6" s="30">
        <v>3781</v>
      </c>
      <c r="D6" s="7"/>
      <c r="E6" s="14">
        <v>1273.3</v>
      </c>
      <c r="F6" s="7"/>
    </row>
    <row r="7" spans="1:6" ht="15" x14ac:dyDescent="0.25">
      <c r="A7" s="10">
        <v>1988</v>
      </c>
      <c r="B7" s="7"/>
      <c r="C7" s="30">
        <v>4937</v>
      </c>
      <c r="D7" s="7"/>
      <c r="E7" s="14">
        <v>1756</v>
      </c>
      <c r="F7" s="7"/>
    </row>
    <row r="8" spans="1:6" ht="15" x14ac:dyDescent="0.25">
      <c r="A8" s="10">
        <v>1989</v>
      </c>
      <c r="B8" s="7"/>
      <c r="C8" s="30">
        <v>5308</v>
      </c>
      <c r="D8" s="7"/>
      <c r="E8" s="14">
        <v>1957.1</v>
      </c>
      <c r="F8" s="7"/>
    </row>
    <row r="9" spans="1:6" ht="15" x14ac:dyDescent="0.25">
      <c r="A9" s="10">
        <v>1990</v>
      </c>
      <c r="B9" s="7"/>
      <c r="C9" s="30">
        <v>5558</v>
      </c>
      <c r="D9" s="7"/>
      <c r="E9" s="14">
        <v>2082.6999999999998</v>
      </c>
      <c r="F9" s="7"/>
    </row>
    <row r="10" spans="1:6" ht="15" x14ac:dyDescent="0.25">
      <c r="A10" s="10">
        <v>1991</v>
      </c>
      <c r="B10" s="7"/>
      <c r="C10" s="30">
        <v>5862</v>
      </c>
      <c r="D10" s="30"/>
      <c r="E10" s="14">
        <v>2186.6999999999998</v>
      </c>
      <c r="F10" s="7"/>
    </row>
    <row r="11" spans="1:6" ht="15" x14ac:dyDescent="0.25">
      <c r="A11" s="10">
        <v>1992</v>
      </c>
      <c r="B11" s="7"/>
      <c r="C11" s="30">
        <v>5313</v>
      </c>
      <c r="D11" s="30"/>
      <c r="E11" s="14">
        <v>2086.4</v>
      </c>
      <c r="F11" s="7"/>
    </row>
    <row r="12" spans="1:6" ht="15" x14ac:dyDescent="0.25">
      <c r="A12" s="10">
        <v>1993</v>
      </c>
      <c r="B12" s="7"/>
      <c r="C12" s="30">
        <v>5179</v>
      </c>
      <c r="D12" s="30"/>
      <c r="E12" s="14">
        <v>2032.8</v>
      </c>
      <c r="F12" s="7"/>
    </row>
    <row r="13" spans="1:6" ht="15" x14ac:dyDescent="0.25">
      <c r="A13" s="10">
        <v>1994</v>
      </c>
      <c r="B13" s="7"/>
      <c r="C13" s="30">
        <v>5235</v>
      </c>
      <c r="D13" s="30"/>
      <c r="E13" s="14">
        <v>2033.5</v>
      </c>
      <c r="F13" s="7"/>
    </row>
    <row r="14" spans="1:6" ht="15" x14ac:dyDescent="0.25">
      <c r="A14" s="10">
        <v>1995</v>
      </c>
      <c r="B14" s="7"/>
      <c r="C14" s="30">
        <v>5574</v>
      </c>
      <c r="D14" s="30"/>
      <c r="E14" s="14">
        <v>2171.1999999999998</v>
      </c>
      <c r="F14" s="7"/>
    </row>
    <row r="15" spans="1:6" ht="15" x14ac:dyDescent="0.25">
      <c r="A15" s="10">
        <v>1996</v>
      </c>
      <c r="B15" s="7"/>
      <c r="C15" s="30">
        <v>5786</v>
      </c>
      <c r="D15" s="30"/>
      <c r="E15" s="14">
        <v>2235.5</v>
      </c>
      <c r="F15" s="7"/>
    </row>
    <row r="16" spans="1:6" ht="15" x14ac:dyDescent="0.25">
      <c r="A16" s="10">
        <v>1997</v>
      </c>
      <c r="B16" s="7"/>
      <c r="C16" s="30">
        <v>6007</v>
      </c>
      <c r="D16" s="30"/>
      <c r="E16" s="14">
        <v>2320</v>
      </c>
      <c r="F16" s="7"/>
    </row>
    <row r="17" spans="1:6" ht="15" x14ac:dyDescent="0.25">
      <c r="A17" s="10">
        <v>1998</v>
      </c>
      <c r="B17" s="7"/>
      <c r="C17" s="30">
        <v>6300</v>
      </c>
      <c r="D17" s="30"/>
      <c r="E17" s="14">
        <v>2464.1</v>
      </c>
      <c r="F17" s="7"/>
    </row>
    <row r="18" spans="1:6" ht="15" x14ac:dyDescent="0.25">
      <c r="A18" s="10">
        <v>1999</v>
      </c>
      <c r="B18" s="7"/>
      <c r="C18" s="30">
        <v>6632</v>
      </c>
      <c r="D18" s="30"/>
      <c r="E18" s="14">
        <v>2730.3</v>
      </c>
      <c r="F18" s="7"/>
    </row>
    <row r="19" spans="1:6" ht="15" x14ac:dyDescent="0.25">
      <c r="A19" s="10">
        <v>2000</v>
      </c>
      <c r="B19" s="7"/>
      <c r="C19" s="30">
        <v>7000</v>
      </c>
      <c r="D19" s="30"/>
      <c r="E19" s="14">
        <v>2873</v>
      </c>
      <c r="F19" s="7"/>
    </row>
    <row r="20" spans="1:6" ht="15" x14ac:dyDescent="0.25">
      <c r="A20" s="10">
        <v>2001</v>
      </c>
      <c r="B20" s="7"/>
      <c r="C20" s="30">
        <v>7349</v>
      </c>
      <c r="D20" s="30"/>
      <c r="E20" s="14">
        <v>2956</v>
      </c>
      <c r="F20" s="7"/>
    </row>
    <row r="21" spans="1:6" ht="15" x14ac:dyDescent="0.25">
      <c r="A21" s="10">
        <v>2002</v>
      </c>
      <c r="B21" s="7"/>
      <c r="C21" s="30">
        <v>7709</v>
      </c>
      <c r="D21" s="30"/>
      <c r="E21" s="14">
        <v>3274.8</v>
      </c>
      <c r="F21" s="7"/>
    </row>
    <row r="22" spans="1:6" ht="15" x14ac:dyDescent="0.25">
      <c r="A22" s="10">
        <v>2003</v>
      </c>
      <c r="B22" s="7"/>
      <c r="C22" s="30">
        <v>7879</v>
      </c>
      <c r="D22" s="30"/>
      <c r="E22" s="14">
        <v>3462.9</v>
      </c>
      <c r="F22" s="7"/>
    </row>
    <row r="23" spans="1:6" ht="15" x14ac:dyDescent="0.25">
      <c r="A23" s="7"/>
      <c r="B23" s="7"/>
      <c r="C23" s="7"/>
      <c r="D23" s="7"/>
      <c r="E23" s="7"/>
      <c r="F23" s="7"/>
    </row>
    <row r="24" spans="1:6" ht="15" x14ac:dyDescent="0.25">
      <c r="A24" s="7"/>
      <c r="B24" s="7"/>
      <c r="C24" s="7"/>
      <c r="D24" s="7"/>
      <c r="E24" s="7"/>
      <c r="F24" s="7"/>
    </row>
    <row r="25" spans="1:6" ht="15" x14ac:dyDescent="0.25">
      <c r="A25" s="7"/>
      <c r="B25" s="7"/>
      <c r="C25" s="7"/>
      <c r="D25" s="7"/>
      <c r="E25" s="7"/>
      <c r="F25" s="7"/>
    </row>
    <row r="26" spans="1:6" ht="15" x14ac:dyDescent="0.25">
      <c r="A26" s="7"/>
      <c r="B26" s="7"/>
      <c r="C26" s="7"/>
      <c r="D26" s="7"/>
      <c r="E26" s="7"/>
      <c r="F26" s="7"/>
    </row>
    <row r="27" spans="1:6" ht="15" x14ac:dyDescent="0.25">
      <c r="A27" s="7"/>
      <c r="B27" s="7"/>
      <c r="C27" s="7"/>
      <c r="D27" s="7"/>
      <c r="E27" s="7"/>
      <c r="F27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workbookViewId="0"/>
  </sheetViews>
  <sheetFormatPr defaultRowHeight="13.2" x14ac:dyDescent="0.25"/>
  <cols>
    <col min="1" max="1" width="12.6640625" customWidth="1"/>
    <col min="2" max="2" width="4.6640625" customWidth="1"/>
    <col min="5" max="5" width="4.6640625" customWidth="1"/>
    <col min="8" max="8" width="4.6640625" customWidth="1"/>
    <col min="11" max="11" width="4.6640625" customWidth="1"/>
  </cols>
  <sheetData>
    <row r="1" spans="1:13" ht="17.399999999999999" x14ac:dyDescent="0.3">
      <c r="A1" s="70" t="s">
        <v>351</v>
      </c>
    </row>
    <row r="4" spans="1:13" x14ac:dyDescent="0.25">
      <c r="A4" s="20" t="s">
        <v>347</v>
      </c>
      <c r="C4" s="74" t="s">
        <v>350</v>
      </c>
      <c r="D4" s="74"/>
      <c r="F4" s="74" t="s">
        <v>349</v>
      </c>
      <c r="G4" s="74"/>
      <c r="I4" s="74" t="s">
        <v>348</v>
      </c>
      <c r="J4" s="74"/>
      <c r="L4" s="74" t="s">
        <v>274</v>
      </c>
      <c r="M4" s="74"/>
    </row>
    <row r="5" spans="1:13" x14ac:dyDescent="0.25">
      <c r="A5" s="20" t="s">
        <v>343</v>
      </c>
      <c r="C5" s="3" t="s">
        <v>342</v>
      </c>
      <c r="D5" s="3" t="s">
        <v>341</v>
      </c>
      <c r="F5" s="3" t="s">
        <v>342</v>
      </c>
      <c r="G5" s="3" t="s">
        <v>341</v>
      </c>
      <c r="I5" s="3" t="s">
        <v>342</v>
      </c>
      <c r="J5" s="3" t="s">
        <v>341</v>
      </c>
      <c r="L5" s="3" t="s">
        <v>342</v>
      </c>
      <c r="M5" s="3" t="s">
        <v>341</v>
      </c>
    </row>
    <row r="6" spans="1:13" x14ac:dyDescent="0.25">
      <c r="C6" s="3"/>
      <c r="D6" s="3"/>
      <c r="F6" s="3"/>
      <c r="G6" s="3"/>
      <c r="I6" s="3"/>
      <c r="J6" s="3"/>
      <c r="L6" s="3"/>
      <c r="M6" s="3"/>
    </row>
    <row r="7" spans="1:13" x14ac:dyDescent="0.25">
      <c r="A7" s="4">
        <v>1994</v>
      </c>
      <c r="C7" s="51">
        <v>606</v>
      </c>
      <c r="D7" s="51">
        <v>221</v>
      </c>
      <c r="E7" s="51"/>
      <c r="F7" s="51">
        <v>86</v>
      </c>
      <c r="G7" s="51">
        <v>40</v>
      </c>
      <c r="H7" s="51"/>
      <c r="I7" s="51">
        <v>155</v>
      </c>
      <c r="J7" s="51">
        <v>57</v>
      </c>
      <c r="K7" s="51"/>
      <c r="L7" s="51">
        <f t="shared" ref="L7:M14" si="0">(C7)+(F7)+(I7)</f>
        <v>847</v>
      </c>
      <c r="M7" s="51">
        <f t="shared" si="0"/>
        <v>318</v>
      </c>
    </row>
    <row r="8" spans="1:13" x14ac:dyDescent="0.25">
      <c r="A8" s="4">
        <v>1995</v>
      </c>
      <c r="C8" s="51">
        <v>895</v>
      </c>
      <c r="D8" s="51">
        <v>271</v>
      </c>
      <c r="E8" s="51"/>
      <c r="F8" s="51">
        <v>145</v>
      </c>
      <c r="G8" s="51">
        <v>52</v>
      </c>
      <c r="H8" s="51"/>
      <c r="I8" s="51">
        <v>227</v>
      </c>
      <c r="J8" s="51">
        <v>75</v>
      </c>
      <c r="K8" s="51"/>
      <c r="L8" s="51">
        <f t="shared" si="0"/>
        <v>1267</v>
      </c>
      <c r="M8" s="51">
        <f t="shared" si="0"/>
        <v>398</v>
      </c>
    </row>
    <row r="9" spans="1:13" x14ac:dyDescent="0.25">
      <c r="A9" s="4">
        <v>1996</v>
      </c>
      <c r="C9" s="51">
        <v>1163</v>
      </c>
      <c r="D9" s="51">
        <v>321</v>
      </c>
      <c r="E9" s="51"/>
      <c r="F9" s="51">
        <v>191</v>
      </c>
      <c r="G9" s="51">
        <v>46</v>
      </c>
      <c r="H9" s="51"/>
      <c r="I9" s="51">
        <v>304</v>
      </c>
      <c r="J9" s="51">
        <v>101</v>
      </c>
      <c r="K9" s="51"/>
      <c r="L9" s="51">
        <f t="shared" si="0"/>
        <v>1658</v>
      </c>
      <c r="M9" s="51">
        <f t="shared" si="0"/>
        <v>468</v>
      </c>
    </row>
    <row r="10" spans="1:13" x14ac:dyDescent="0.25">
      <c r="A10" s="4">
        <v>1997</v>
      </c>
      <c r="C10" s="51">
        <v>1388</v>
      </c>
      <c r="D10" s="51">
        <v>345</v>
      </c>
      <c r="E10" s="51"/>
      <c r="F10" s="51">
        <v>212</v>
      </c>
      <c r="G10" s="51">
        <v>47</v>
      </c>
      <c r="H10" s="51"/>
      <c r="I10" s="51">
        <v>357</v>
      </c>
      <c r="J10" s="51">
        <v>87</v>
      </c>
      <c r="K10" s="51"/>
      <c r="L10" s="51">
        <f t="shared" si="0"/>
        <v>1957</v>
      </c>
      <c r="M10" s="51">
        <f t="shared" si="0"/>
        <v>479</v>
      </c>
    </row>
    <row r="11" spans="1:13" x14ac:dyDescent="0.25">
      <c r="A11" s="4">
        <v>1998</v>
      </c>
      <c r="C11" s="51">
        <v>1586</v>
      </c>
      <c r="D11" s="51">
        <v>397</v>
      </c>
      <c r="E11" s="51"/>
      <c r="F11" s="51">
        <v>285</v>
      </c>
      <c r="G11" s="51">
        <v>72</v>
      </c>
      <c r="H11" s="51"/>
      <c r="I11" s="51">
        <v>364</v>
      </c>
      <c r="J11" s="51">
        <v>80</v>
      </c>
      <c r="K11" s="51"/>
      <c r="L11" s="51">
        <f t="shared" si="0"/>
        <v>2235</v>
      </c>
      <c r="M11" s="51">
        <f t="shared" si="0"/>
        <v>549</v>
      </c>
    </row>
    <row r="12" spans="1:13" x14ac:dyDescent="0.25">
      <c r="A12" s="4">
        <v>1999</v>
      </c>
      <c r="C12" s="51">
        <v>1705</v>
      </c>
      <c r="D12" s="51">
        <v>435</v>
      </c>
      <c r="E12" s="51"/>
      <c r="F12" s="51">
        <v>301</v>
      </c>
      <c r="G12" s="51">
        <v>58</v>
      </c>
      <c r="H12" s="51"/>
      <c r="I12" s="51">
        <v>380</v>
      </c>
      <c r="J12" s="51">
        <v>95</v>
      </c>
      <c r="K12" s="51"/>
      <c r="L12" s="51">
        <f t="shared" si="0"/>
        <v>2386</v>
      </c>
      <c r="M12" s="51">
        <f t="shared" si="0"/>
        <v>588</v>
      </c>
    </row>
    <row r="13" spans="1:13" x14ac:dyDescent="0.25">
      <c r="A13" s="4">
        <v>2000</v>
      </c>
      <c r="C13" s="51">
        <v>1840</v>
      </c>
      <c r="D13" s="51">
        <v>439</v>
      </c>
      <c r="E13" s="51"/>
      <c r="F13" s="51">
        <v>312</v>
      </c>
      <c r="G13" s="51">
        <v>74</v>
      </c>
      <c r="H13" s="51"/>
      <c r="I13" s="51">
        <v>340</v>
      </c>
      <c r="J13" s="51">
        <v>66</v>
      </c>
      <c r="K13" s="51"/>
      <c r="L13" s="51">
        <f t="shared" si="0"/>
        <v>2492</v>
      </c>
      <c r="M13" s="51">
        <f t="shared" si="0"/>
        <v>579</v>
      </c>
    </row>
    <row r="14" spans="1:13" x14ac:dyDescent="0.25">
      <c r="A14" s="4">
        <v>2001</v>
      </c>
      <c r="C14" s="51">
        <v>2001</v>
      </c>
      <c r="D14" s="51">
        <v>507</v>
      </c>
      <c r="E14" s="51"/>
      <c r="F14" s="51">
        <v>347</v>
      </c>
      <c r="G14" s="51">
        <v>89</v>
      </c>
      <c r="H14" s="51"/>
      <c r="I14" s="51">
        <v>369</v>
      </c>
      <c r="J14" s="51">
        <v>100</v>
      </c>
      <c r="K14" s="51"/>
      <c r="L14" s="51">
        <f t="shared" si="0"/>
        <v>2717</v>
      </c>
      <c r="M14" s="51">
        <f t="shared" si="0"/>
        <v>696</v>
      </c>
    </row>
    <row r="15" spans="1:13" x14ac:dyDescent="0.25">
      <c r="A15" s="4"/>
      <c r="C15" s="51"/>
      <c r="D15" s="51"/>
      <c r="E15" s="51"/>
      <c r="F15" s="51"/>
      <c r="G15" s="51"/>
      <c r="H15" s="51"/>
      <c r="I15" s="51"/>
      <c r="J15" s="51"/>
      <c r="K15" s="51"/>
      <c r="L15" s="51"/>
      <c r="M15" s="51"/>
    </row>
    <row r="16" spans="1:13" x14ac:dyDescent="0.25">
      <c r="A16" s="4" t="s">
        <v>340</v>
      </c>
      <c r="C16" s="56">
        <f>((C14)-(C7))/(C7)</f>
        <v>2.3019801980198018</v>
      </c>
      <c r="D16" s="56">
        <f>((D14)-(D7))/(D7)</f>
        <v>1.2941176470588236</v>
      </c>
      <c r="E16" s="51"/>
      <c r="F16" s="56">
        <f>((F14)-(F7))/(F7)</f>
        <v>3.0348837209302326</v>
      </c>
      <c r="G16" s="56">
        <f>((G14)-(G7))/(G7)</f>
        <v>1.2250000000000001</v>
      </c>
      <c r="H16" s="51"/>
      <c r="I16" s="56">
        <f>((I14)-(I7))/(I7)</f>
        <v>1.3806451612903226</v>
      </c>
      <c r="J16" s="56">
        <f>((J14)-(J7))/(J7)</f>
        <v>0.75438596491228072</v>
      </c>
      <c r="K16" s="51"/>
      <c r="L16" s="56">
        <f>((L14)-(L7))/(L7)</f>
        <v>2.2077922077922079</v>
      </c>
      <c r="M16" s="56">
        <f>((M14)-(M7))/(M7)</f>
        <v>1.1886792452830188</v>
      </c>
    </row>
    <row r="19" spans="1:10" x14ac:dyDescent="0.25">
      <c r="A19" s="20" t="s">
        <v>347</v>
      </c>
      <c r="C19" s="74" t="s">
        <v>346</v>
      </c>
      <c r="D19" s="74"/>
      <c r="F19" s="74" t="s">
        <v>345</v>
      </c>
      <c r="G19" s="74"/>
      <c r="I19" s="74" t="s">
        <v>344</v>
      </c>
      <c r="J19" s="74"/>
    </row>
    <row r="20" spans="1:10" x14ac:dyDescent="0.25">
      <c r="A20" s="20" t="s">
        <v>343</v>
      </c>
      <c r="C20" s="3" t="s">
        <v>342</v>
      </c>
      <c r="D20" s="3" t="s">
        <v>341</v>
      </c>
      <c r="F20" s="3" t="s">
        <v>342</v>
      </c>
      <c r="G20" s="3" t="s">
        <v>341</v>
      </c>
      <c r="I20" s="3" t="s">
        <v>342</v>
      </c>
      <c r="J20" s="3" t="s">
        <v>341</v>
      </c>
    </row>
    <row r="21" spans="1:10" x14ac:dyDescent="0.25">
      <c r="C21" s="3"/>
      <c r="D21" s="3"/>
      <c r="F21" s="3"/>
      <c r="G21" s="3"/>
      <c r="I21" s="3"/>
      <c r="J21" s="3"/>
    </row>
    <row r="22" spans="1:10" x14ac:dyDescent="0.25">
      <c r="A22" s="4">
        <v>1994</v>
      </c>
      <c r="C22" s="51">
        <v>382</v>
      </c>
      <c r="D22" s="51">
        <v>152</v>
      </c>
      <c r="E22" s="51"/>
      <c r="F22" s="51">
        <v>224</v>
      </c>
      <c r="G22" s="51">
        <v>69</v>
      </c>
      <c r="H22" s="51"/>
      <c r="I22" s="51">
        <v>0</v>
      </c>
      <c r="J22" s="51">
        <v>0</v>
      </c>
    </row>
    <row r="23" spans="1:10" x14ac:dyDescent="0.25">
      <c r="A23" s="4">
        <v>1995</v>
      </c>
      <c r="C23" s="51">
        <v>561</v>
      </c>
      <c r="D23" s="51">
        <v>171</v>
      </c>
      <c r="E23" s="51"/>
      <c r="F23" s="51">
        <v>334</v>
      </c>
      <c r="G23" s="51">
        <v>100</v>
      </c>
      <c r="H23" s="51"/>
      <c r="I23" s="51">
        <v>0</v>
      </c>
      <c r="J23" s="51">
        <v>0</v>
      </c>
    </row>
    <row r="24" spans="1:10" x14ac:dyDescent="0.25">
      <c r="A24" s="4">
        <v>1996</v>
      </c>
      <c r="C24" s="51">
        <v>765</v>
      </c>
      <c r="D24" s="51">
        <v>225</v>
      </c>
      <c r="E24" s="51"/>
      <c r="F24" s="51">
        <v>398</v>
      </c>
      <c r="G24" s="51">
        <v>96</v>
      </c>
      <c r="H24" s="51"/>
      <c r="I24" s="51">
        <v>0</v>
      </c>
      <c r="J24" s="51">
        <v>0</v>
      </c>
    </row>
    <row r="25" spans="1:10" x14ac:dyDescent="0.25">
      <c r="A25" s="4">
        <v>1997</v>
      </c>
      <c r="C25" s="51">
        <v>925</v>
      </c>
      <c r="D25" s="51">
        <v>245</v>
      </c>
      <c r="E25" s="51"/>
      <c r="F25" s="51">
        <v>463</v>
      </c>
      <c r="G25" s="51">
        <v>100</v>
      </c>
      <c r="H25" s="51"/>
      <c r="I25" s="51">
        <v>0</v>
      </c>
      <c r="J25" s="51">
        <v>0</v>
      </c>
    </row>
    <row r="26" spans="1:10" x14ac:dyDescent="0.25">
      <c r="A26" s="4">
        <v>1998</v>
      </c>
      <c r="C26" s="51">
        <v>1061</v>
      </c>
      <c r="D26" s="51">
        <v>266</v>
      </c>
      <c r="E26" s="51"/>
      <c r="F26" s="51">
        <v>525</v>
      </c>
      <c r="G26" s="51">
        <v>131</v>
      </c>
      <c r="H26" s="51"/>
      <c r="I26" s="51">
        <v>0</v>
      </c>
      <c r="J26" s="51">
        <v>0</v>
      </c>
    </row>
    <row r="27" spans="1:10" x14ac:dyDescent="0.25">
      <c r="A27" s="4">
        <v>1999</v>
      </c>
      <c r="C27" s="51">
        <v>1136</v>
      </c>
      <c r="D27" s="51">
        <v>277</v>
      </c>
      <c r="E27" s="51"/>
      <c r="F27" s="51">
        <v>569</v>
      </c>
      <c r="G27" s="51">
        <v>158</v>
      </c>
      <c r="H27" s="51"/>
      <c r="I27" s="51">
        <v>0</v>
      </c>
      <c r="J27" s="51">
        <v>0</v>
      </c>
    </row>
    <row r="28" spans="1:10" x14ac:dyDescent="0.25">
      <c r="A28" s="4">
        <v>2000</v>
      </c>
      <c r="C28" s="51">
        <v>1202</v>
      </c>
      <c r="D28" s="51">
        <v>307</v>
      </c>
      <c r="E28" s="51"/>
      <c r="F28" s="51">
        <v>598</v>
      </c>
      <c r="G28" s="51">
        <v>125</v>
      </c>
      <c r="H28" s="51"/>
      <c r="I28" s="51">
        <v>40</v>
      </c>
      <c r="J28" s="51">
        <v>7</v>
      </c>
    </row>
    <row r="29" spans="1:10" x14ac:dyDescent="0.25">
      <c r="A29" s="4">
        <v>2001</v>
      </c>
      <c r="C29" s="51">
        <v>1327</v>
      </c>
      <c r="D29" s="51">
        <v>315</v>
      </c>
      <c r="E29" s="51"/>
      <c r="F29" s="51">
        <v>629</v>
      </c>
      <c r="G29" s="51">
        <v>181</v>
      </c>
      <c r="H29" s="51"/>
      <c r="I29" s="51">
        <v>45</v>
      </c>
      <c r="J29" s="51">
        <v>11</v>
      </c>
    </row>
    <row r="30" spans="1:10" x14ac:dyDescent="0.25">
      <c r="C30" s="4"/>
      <c r="D30" s="4"/>
      <c r="E30" s="4"/>
      <c r="F30" s="4"/>
      <c r="G30" s="4"/>
      <c r="H30" s="4"/>
      <c r="I30" s="4"/>
      <c r="J30" s="4"/>
    </row>
    <row r="31" spans="1:10" x14ac:dyDescent="0.25">
      <c r="A31" s="4" t="s">
        <v>340</v>
      </c>
      <c r="C31" s="56">
        <f>((C29)-(C22))/(C22)</f>
        <v>2.4738219895287958</v>
      </c>
      <c r="D31" s="56">
        <f>((D29)-(D22))/(D22)</f>
        <v>1.0723684210526316</v>
      </c>
      <c r="E31" s="4"/>
      <c r="F31" s="56">
        <f>((F29)-(F22))/(F22)</f>
        <v>1.8080357142857142</v>
      </c>
      <c r="G31" s="56">
        <f>((G29)-(G22))/(G22)</f>
        <v>1.6231884057971016</v>
      </c>
      <c r="H31" s="4"/>
      <c r="I31" s="56" t="s">
        <v>339</v>
      </c>
      <c r="J31" s="56" t="s">
        <v>339</v>
      </c>
    </row>
  </sheetData>
  <mergeCells count="7">
    <mergeCell ref="F4:G4"/>
    <mergeCell ref="I4:J4"/>
    <mergeCell ref="L4:M4"/>
    <mergeCell ref="C19:D19"/>
    <mergeCell ref="F19:G19"/>
    <mergeCell ref="I19:J19"/>
    <mergeCell ref="C4:D4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99"/>
  <sheetViews>
    <sheetView workbookViewId="0"/>
  </sheetViews>
  <sheetFormatPr defaultRowHeight="13.2" x14ac:dyDescent="0.25"/>
  <cols>
    <col min="1" max="1" width="12.6640625" customWidth="1"/>
    <col min="2" max="2" width="2.6640625" customWidth="1"/>
    <col min="3" max="4" width="7.6640625" customWidth="1"/>
    <col min="5" max="5" width="2.6640625" customWidth="1"/>
    <col min="6" max="7" width="7.6640625" customWidth="1"/>
    <col min="8" max="8" width="2.6640625" customWidth="1"/>
    <col min="9" max="10" width="7.6640625" customWidth="1"/>
    <col min="11" max="11" width="2.6640625" customWidth="1"/>
    <col min="12" max="13" width="7.6640625" customWidth="1"/>
    <col min="14" max="14" width="2.6640625" customWidth="1"/>
    <col min="15" max="16" width="7.6640625" customWidth="1"/>
    <col min="17" max="17" width="2.6640625" customWidth="1"/>
    <col min="18" max="19" width="7.6640625" customWidth="1"/>
  </cols>
  <sheetData>
    <row r="1" spans="1:19" ht="20.399999999999999" x14ac:dyDescent="0.35">
      <c r="A1" s="2" t="s">
        <v>352</v>
      </c>
    </row>
    <row r="3" spans="1:19" x14ac:dyDescent="0.25">
      <c r="A3" s="57" t="s">
        <v>353</v>
      </c>
      <c r="C3" s="58" t="s">
        <v>350</v>
      </c>
      <c r="D3" s="59"/>
      <c r="F3" s="39" t="s">
        <v>172</v>
      </c>
    </row>
    <row r="5" spans="1:19" x14ac:dyDescent="0.25">
      <c r="A5" s="20" t="s">
        <v>347</v>
      </c>
      <c r="C5" s="75" t="s">
        <v>354</v>
      </c>
      <c r="D5" s="75"/>
      <c r="F5" s="75" t="s">
        <v>355</v>
      </c>
      <c r="G5" s="75"/>
      <c r="I5" s="75" t="s">
        <v>356</v>
      </c>
      <c r="J5" s="75"/>
      <c r="L5" s="75" t="s">
        <v>357</v>
      </c>
      <c r="M5" s="75"/>
      <c r="O5" s="75" t="s">
        <v>358</v>
      </c>
      <c r="P5" s="75"/>
      <c r="R5" s="75" t="s">
        <v>359</v>
      </c>
      <c r="S5" s="75"/>
    </row>
    <row r="6" spans="1:19" x14ac:dyDescent="0.25">
      <c r="A6" s="20" t="s">
        <v>343</v>
      </c>
      <c r="C6" s="3" t="s">
        <v>150</v>
      </c>
      <c r="D6" s="3" t="s">
        <v>68</v>
      </c>
      <c r="F6" s="3" t="s">
        <v>150</v>
      </c>
      <c r="G6" s="3" t="s">
        <v>68</v>
      </c>
      <c r="I6" s="3" t="s">
        <v>150</v>
      </c>
      <c r="J6" s="3" t="s">
        <v>68</v>
      </c>
      <c r="L6" s="3" t="s">
        <v>150</v>
      </c>
      <c r="M6" s="3" t="s">
        <v>68</v>
      </c>
      <c r="O6" s="3" t="s">
        <v>150</v>
      </c>
      <c r="P6" s="3" t="s">
        <v>68</v>
      </c>
      <c r="R6" s="3" t="s">
        <v>150</v>
      </c>
      <c r="S6" s="3" t="s">
        <v>68</v>
      </c>
    </row>
    <row r="7" spans="1:19" x14ac:dyDescent="0.25">
      <c r="C7" s="3"/>
      <c r="D7" s="3"/>
      <c r="F7" s="3"/>
      <c r="G7" s="3"/>
      <c r="I7" s="3"/>
      <c r="J7" s="3"/>
      <c r="L7" s="3"/>
      <c r="M7" s="3"/>
    </row>
    <row r="8" spans="1:19" x14ac:dyDescent="0.25">
      <c r="A8" s="4">
        <v>1994</v>
      </c>
      <c r="C8" s="51">
        <v>205</v>
      </c>
      <c r="D8" s="56">
        <f>(C8)/(transfers!C7)</f>
        <v>0.33828382838283827</v>
      </c>
      <c r="E8" s="51"/>
      <c r="F8" s="51">
        <v>107</v>
      </c>
      <c r="G8" s="56">
        <f>(F8)/(transfers!C7)</f>
        <v>0.17656765676567657</v>
      </c>
      <c r="H8" s="51"/>
      <c r="I8" s="51">
        <v>51</v>
      </c>
      <c r="J8" s="56">
        <f>(I8)/(transfers!C7)</f>
        <v>8.4158415841584164E-2</v>
      </c>
      <c r="K8" s="51"/>
      <c r="L8" s="51">
        <v>97</v>
      </c>
      <c r="M8" s="56">
        <f>(L8)/(transfers!C7)</f>
        <v>0.16006600660066006</v>
      </c>
      <c r="O8">
        <v>104</v>
      </c>
      <c r="P8" s="56">
        <f>(O8)/(transfers!C7)</f>
        <v>0.17161716171617161</v>
      </c>
      <c r="R8">
        <v>42</v>
      </c>
      <c r="S8" s="56">
        <f>(R8)/(transfers!C7)</f>
        <v>6.9306930693069313E-2</v>
      </c>
    </row>
    <row r="9" spans="1:19" x14ac:dyDescent="0.25">
      <c r="A9" s="4">
        <v>1995</v>
      </c>
      <c r="C9" s="51">
        <v>309</v>
      </c>
      <c r="D9" s="56">
        <f>(C9)/(transfers!C8)</f>
        <v>0.34525139664804472</v>
      </c>
      <c r="E9" s="51"/>
      <c r="F9" s="51">
        <v>139</v>
      </c>
      <c r="G9" s="56">
        <f>(F9)/(transfers!C8)</f>
        <v>0.1553072625698324</v>
      </c>
      <c r="H9" s="51"/>
      <c r="I9" s="51">
        <v>81</v>
      </c>
      <c r="J9" s="56">
        <f>(I9)/(transfers!C8)</f>
        <v>9.0502793296089387E-2</v>
      </c>
      <c r="K9" s="51"/>
      <c r="L9" s="51">
        <v>137</v>
      </c>
      <c r="M9" s="56">
        <f>(L9)/(transfers!C8)</f>
        <v>0.15307262569832403</v>
      </c>
      <c r="O9">
        <v>179</v>
      </c>
      <c r="P9" s="56">
        <f>(O9)/(transfers!C8)</f>
        <v>0.2</v>
      </c>
      <c r="R9">
        <v>50</v>
      </c>
      <c r="S9" s="56">
        <f>(R9)/(transfers!C8)</f>
        <v>5.5865921787709494E-2</v>
      </c>
    </row>
    <row r="10" spans="1:19" x14ac:dyDescent="0.25">
      <c r="A10" s="4">
        <v>1996</v>
      </c>
      <c r="C10" s="51">
        <v>416</v>
      </c>
      <c r="D10" s="56">
        <f>(C10)/(transfers!C9)</f>
        <v>0.35769561478933792</v>
      </c>
      <c r="E10" s="51"/>
      <c r="F10" s="51">
        <v>203</v>
      </c>
      <c r="G10" s="56">
        <f>(F10)/(transfers!C9)</f>
        <v>0.17454858125537404</v>
      </c>
      <c r="H10" s="51"/>
      <c r="I10" s="51">
        <v>103</v>
      </c>
      <c r="J10" s="56">
        <f>(I10)/(transfers!C9)</f>
        <v>8.8564058469475501E-2</v>
      </c>
      <c r="K10" s="51"/>
      <c r="L10" s="51">
        <v>183</v>
      </c>
      <c r="M10" s="56">
        <f>(L10)/(transfers!C9)</f>
        <v>0.15735167669819433</v>
      </c>
      <c r="O10">
        <v>199</v>
      </c>
      <c r="P10" s="56">
        <f>(O10)/(transfers!C9)</f>
        <v>0.17110920034393809</v>
      </c>
      <c r="R10">
        <v>59</v>
      </c>
      <c r="S10" s="56">
        <f>(R10)/(transfers!C9)</f>
        <v>5.073086844368014E-2</v>
      </c>
    </row>
    <row r="11" spans="1:19" x14ac:dyDescent="0.25">
      <c r="A11" s="4">
        <v>1997</v>
      </c>
      <c r="C11" s="51">
        <v>550</v>
      </c>
      <c r="D11" s="56">
        <f>(C11)/(transfers!C10)</f>
        <v>0.39625360230547552</v>
      </c>
      <c r="E11" s="51"/>
      <c r="F11" s="51">
        <v>220</v>
      </c>
      <c r="G11" s="56">
        <f>(F11)/(transfers!C10)</f>
        <v>0.15850144092219021</v>
      </c>
      <c r="H11" s="51"/>
      <c r="I11" s="51">
        <v>119</v>
      </c>
      <c r="J11" s="56">
        <f>(I11)/(transfers!C10)</f>
        <v>8.5734870317002887E-2</v>
      </c>
      <c r="K11" s="51"/>
      <c r="L11" s="51">
        <v>210</v>
      </c>
      <c r="M11" s="56">
        <f>(L11)/(transfers!C10)</f>
        <v>0.15129682997118155</v>
      </c>
      <c r="O11">
        <v>197</v>
      </c>
      <c r="P11" s="56">
        <f>(O11)/(transfers!C10)</f>
        <v>0.14193083573487031</v>
      </c>
      <c r="R11">
        <v>92</v>
      </c>
      <c r="S11" s="56">
        <f>(R11)/(transfers!C10)</f>
        <v>6.6282420749279536E-2</v>
      </c>
    </row>
    <row r="12" spans="1:19" x14ac:dyDescent="0.25">
      <c r="A12" s="4">
        <v>1998</v>
      </c>
      <c r="C12" s="51">
        <v>699</v>
      </c>
      <c r="D12" s="56">
        <f>(C12)/(transfers!C11)</f>
        <v>0.44073139974779318</v>
      </c>
      <c r="E12" s="51"/>
      <c r="F12" s="51">
        <v>250</v>
      </c>
      <c r="G12" s="56">
        <f>(F12)/(transfers!C11)</f>
        <v>0.15762925598991173</v>
      </c>
      <c r="H12" s="51"/>
      <c r="I12" s="51">
        <v>109</v>
      </c>
      <c r="J12" s="56">
        <f>(I12)/(transfers!C11)</f>
        <v>6.8726355611601508E-2</v>
      </c>
      <c r="K12" s="51"/>
      <c r="L12" s="51">
        <v>195</v>
      </c>
      <c r="M12" s="56">
        <f>(L12)/(transfers!C11)</f>
        <v>0.12295081967213115</v>
      </c>
      <c r="O12">
        <v>231</v>
      </c>
      <c r="P12" s="56">
        <f>(O12)/(transfers!C11)</f>
        <v>0.14564943253467844</v>
      </c>
      <c r="R12">
        <v>102</v>
      </c>
      <c r="S12" s="56">
        <f>(R12)/(transfers!C11)</f>
        <v>6.431273644388398E-2</v>
      </c>
    </row>
    <row r="13" spans="1:19" x14ac:dyDescent="0.25">
      <c r="A13" s="4">
        <v>1999</v>
      </c>
      <c r="C13" s="51">
        <v>737</v>
      </c>
      <c r="D13" s="56">
        <f>(C13)/(transfers!C12)</f>
        <v>0.43225806451612903</v>
      </c>
      <c r="E13" s="51"/>
      <c r="F13" s="51">
        <v>257</v>
      </c>
      <c r="G13" s="56">
        <f>(F13)/(transfers!C12)</f>
        <v>0.15073313782991202</v>
      </c>
      <c r="H13" s="51"/>
      <c r="I13" s="51">
        <v>124</v>
      </c>
      <c r="J13" s="56">
        <f>(I13)/(transfers!C12)</f>
        <v>7.2727272727272724E-2</v>
      </c>
      <c r="K13" s="51"/>
      <c r="L13" s="51">
        <v>231</v>
      </c>
      <c r="M13" s="56">
        <f>(L13)/(transfers!C12)</f>
        <v>0.13548387096774195</v>
      </c>
      <c r="O13">
        <v>253</v>
      </c>
      <c r="P13" s="56">
        <f>(O13)/(transfers!C12)</f>
        <v>0.14838709677419354</v>
      </c>
      <c r="R13">
        <v>103</v>
      </c>
      <c r="S13" s="56">
        <f>(R13)/(transfers!C12)</f>
        <v>6.0410557184750732E-2</v>
      </c>
    </row>
    <row r="14" spans="1:19" x14ac:dyDescent="0.25">
      <c r="A14" s="4">
        <v>2000</v>
      </c>
      <c r="C14" s="51">
        <v>770</v>
      </c>
      <c r="D14" s="56">
        <f>(C14)/(transfers!C13)</f>
        <v>0.41847826086956524</v>
      </c>
      <c r="E14" s="51"/>
      <c r="F14" s="51">
        <v>296</v>
      </c>
      <c r="G14" s="56">
        <f>(F14)/(transfers!C13)</f>
        <v>0.16086956521739129</v>
      </c>
      <c r="H14" s="51"/>
      <c r="I14" s="51">
        <v>129</v>
      </c>
      <c r="J14" s="56">
        <f>(I14)/(transfers!C13)</f>
        <v>7.0108695652173911E-2</v>
      </c>
      <c r="K14" s="51"/>
      <c r="L14" s="51">
        <v>248</v>
      </c>
      <c r="M14" s="56">
        <f>(L14)/(transfers!C13)</f>
        <v>0.13478260869565217</v>
      </c>
      <c r="O14">
        <v>291</v>
      </c>
      <c r="P14" s="56">
        <f>(O14)/(transfers!C13)</f>
        <v>0.15815217391304348</v>
      </c>
      <c r="R14">
        <v>106</v>
      </c>
      <c r="S14" s="56">
        <f>(R14)/(transfers!C13)</f>
        <v>5.7608695652173914E-2</v>
      </c>
    </row>
    <row r="15" spans="1:19" x14ac:dyDescent="0.25">
      <c r="A15" s="4">
        <v>2001</v>
      </c>
      <c r="C15" s="51">
        <v>861</v>
      </c>
      <c r="D15" s="56">
        <f>(C15)/(transfers!C14)</f>
        <v>0.43028485757121437</v>
      </c>
      <c r="E15" s="51"/>
      <c r="F15" s="51">
        <v>299</v>
      </c>
      <c r="G15" s="56">
        <f>(F15)/(transfers!C14)</f>
        <v>0.14942528735632185</v>
      </c>
      <c r="H15" s="51"/>
      <c r="I15" s="51">
        <v>146</v>
      </c>
      <c r="J15" s="56">
        <f>(I15)/(transfers!C14)</f>
        <v>7.2963518240879557E-2</v>
      </c>
      <c r="K15" s="51"/>
      <c r="L15" s="51">
        <v>243</v>
      </c>
      <c r="M15" s="56">
        <f>(L15)/(transfers!C14)</f>
        <v>0.12143928035982009</v>
      </c>
      <c r="O15">
        <v>340</v>
      </c>
      <c r="P15" s="56">
        <f>(O15)/(transfers!C14)</f>
        <v>0.16991504247876063</v>
      </c>
      <c r="R15">
        <v>112</v>
      </c>
      <c r="S15" s="56">
        <f>(R15)/(transfers!C14)</f>
        <v>5.59720139930035E-2</v>
      </c>
    </row>
    <row r="17" spans="1:19" x14ac:dyDescent="0.25">
      <c r="A17" s="57" t="s">
        <v>353</v>
      </c>
      <c r="C17" s="39" t="s">
        <v>349</v>
      </c>
      <c r="F17" s="39" t="s">
        <v>172</v>
      </c>
    </row>
    <row r="19" spans="1:19" x14ac:dyDescent="0.25">
      <c r="A19" s="20" t="s">
        <v>347</v>
      </c>
      <c r="C19" s="75" t="s">
        <v>354</v>
      </c>
      <c r="D19" s="75"/>
      <c r="F19" s="75" t="s">
        <v>355</v>
      </c>
      <c r="G19" s="75"/>
      <c r="I19" s="75" t="s">
        <v>356</v>
      </c>
      <c r="J19" s="75"/>
      <c r="L19" s="75" t="s">
        <v>357</v>
      </c>
      <c r="M19" s="75"/>
      <c r="O19" s="75" t="s">
        <v>358</v>
      </c>
      <c r="P19" s="75"/>
      <c r="R19" s="75" t="s">
        <v>359</v>
      </c>
      <c r="S19" s="75"/>
    </row>
    <row r="20" spans="1:19" x14ac:dyDescent="0.25">
      <c r="A20" s="20" t="s">
        <v>343</v>
      </c>
      <c r="C20" s="3" t="s">
        <v>150</v>
      </c>
      <c r="D20" s="3" t="s">
        <v>68</v>
      </c>
      <c r="F20" s="3" t="s">
        <v>150</v>
      </c>
      <c r="G20" s="3" t="s">
        <v>68</v>
      </c>
      <c r="I20" s="3" t="s">
        <v>150</v>
      </c>
      <c r="J20" s="3" t="s">
        <v>68</v>
      </c>
      <c r="L20" s="3" t="s">
        <v>150</v>
      </c>
      <c r="M20" s="3" t="s">
        <v>68</v>
      </c>
      <c r="O20" s="3" t="s">
        <v>150</v>
      </c>
      <c r="P20" s="3" t="s">
        <v>68</v>
      </c>
      <c r="R20" s="3" t="s">
        <v>150</v>
      </c>
      <c r="S20" s="3" t="s">
        <v>68</v>
      </c>
    </row>
    <row r="21" spans="1:19" x14ac:dyDescent="0.25">
      <c r="C21" s="3"/>
      <c r="D21" s="3"/>
      <c r="F21" s="3"/>
      <c r="G21" s="3"/>
      <c r="I21" s="3"/>
      <c r="J21" s="3"/>
      <c r="L21" s="3"/>
      <c r="M21" s="3"/>
    </row>
    <row r="22" spans="1:19" x14ac:dyDescent="0.25">
      <c r="A22" s="4">
        <v>1994</v>
      </c>
      <c r="C22" s="51">
        <v>67</v>
      </c>
      <c r="D22" s="56">
        <f>(C22)/(transfers!F7)</f>
        <v>0.77906976744186052</v>
      </c>
      <c r="E22" s="51"/>
      <c r="F22" s="51">
        <v>14</v>
      </c>
      <c r="G22" s="56">
        <f>(F22)/(transfers!F7)</f>
        <v>0.16279069767441862</v>
      </c>
      <c r="H22" s="51"/>
      <c r="I22" s="51">
        <v>1</v>
      </c>
      <c r="J22" s="56">
        <f>(I22)/(transfers!F7)</f>
        <v>1.1627906976744186E-2</v>
      </c>
      <c r="K22" s="51"/>
      <c r="L22" s="51">
        <v>1</v>
      </c>
      <c r="M22" s="56">
        <f>(L22)/(transfers!F7)</f>
        <v>1.1627906976744186E-2</v>
      </c>
      <c r="O22">
        <v>2</v>
      </c>
      <c r="P22" s="56">
        <f>(O22)/(transfers!F7)</f>
        <v>2.3255813953488372E-2</v>
      </c>
      <c r="R22">
        <v>1</v>
      </c>
      <c r="S22" s="56">
        <f>(R22)/(transfers!F7)</f>
        <v>1.1627906976744186E-2</v>
      </c>
    </row>
    <row r="23" spans="1:19" x14ac:dyDescent="0.25">
      <c r="A23" s="4">
        <v>1995</v>
      </c>
      <c r="C23" s="51">
        <v>145</v>
      </c>
      <c r="D23" s="56">
        <f>(C23)/(transfers!F8)</f>
        <v>1</v>
      </c>
      <c r="E23" s="51"/>
      <c r="F23" s="51">
        <v>0</v>
      </c>
      <c r="G23" s="56">
        <f>(F23)/(transfers!F8)</f>
        <v>0</v>
      </c>
      <c r="H23" s="51"/>
      <c r="I23" s="51">
        <v>0</v>
      </c>
      <c r="J23" s="56">
        <f>(I23)/(transfers!F8)</f>
        <v>0</v>
      </c>
      <c r="K23" s="51"/>
      <c r="L23" s="51">
        <v>0</v>
      </c>
      <c r="M23" s="56">
        <f>(L23)/(transfers!F8)</f>
        <v>0</v>
      </c>
      <c r="O23">
        <v>0</v>
      </c>
      <c r="P23" s="56">
        <f>(O23)/(transfers!F8)</f>
        <v>0</v>
      </c>
      <c r="R23">
        <v>0</v>
      </c>
      <c r="S23" s="56">
        <f>(R23)/(transfers!F8)</f>
        <v>0</v>
      </c>
    </row>
    <row r="24" spans="1:19" x14ac:dyDescent="0.25">
      <c r="A24" s="4">
        <v>1996</v>
      </c>
      <c r="C24" s="51">
        <v>148</v>
      </c>
      <c r="D24" s="56">
        <f>(C24)/(transfers!F9)</f>
        <v>0.77486910994764402</v>
      </c>
      <c r="E24" s="51"/>
      <c r="F24" s="51">
        <v>16</v>
      </c>
      <c r="G24" s="56">
        <f>(F24)/(transfers!F9)</f>
        <v>8.3769633507853408E-2</v>
      </c>
      <c r="H24" s="51"/>
      <c r="I24" s="51">
        <v>6</v>
      </c>
      <c r="J24" s="56">
        <f>(I24)/(transfers!F9)</f>
        <v>3.1413612565445025E-2</v>
      </c>
      <c r="K24" s="51"/>
      <c r="L24" s="51">
        <v>11</v>
      </c>
      <c r="M24" s="56">
        <f>(L24)/(transfers!F9)</f>
        <v>5.7591623036649213E-2</v>
      </c>
      <c r="O24">
        <v>7</v>
      </c>
      <c r="P24" s="56">
        <f>(O24)/(transfers!F9)</f>
        <v>3.6649214659685861E-2</v>
      </c>
      <c r="R24">
        <v>3</v>
      </c>
      <c r="S24" s="56">
        <f>(R24)/(transfers!F9)</f>
        <v>1.5706806282722512E-2</v>
      </c>
    </row>
    <row r="25" spans="1:19" x14ac:dyDescent="0.25">
      <c r="A25" s="4">
        <v>1997</v>
      </c>
      <c r="C25" s="51">
        <v>165</v>
      </c>
      <c r="D25" s="56">
        <f>(C25)/(transfers!F10)</f>
        <v>0.77830188679245282</v>
      </c>
      <c r="E25" s="51"/>
      <c r="F25" s="51">
        <v>24</v>
      </c>
      <c r="G25" s="56">
        <f>(F25)/(transfers!F10)</f>
        <v>0.11320754716981132</v>
      </c>
      <c r="H25" s="51"/>
      <c r="I25" s="51">
        <v>9</v>
      </c>
      <c r="J25" s="56">
        <f>(I25)/(transfers!F10)</f>
        <v>4.2452830188679243E-2</v>
      </c>
      <c r="K25" s="51"/>
      <c r="L25" s="51">
        <v>7</v>
      </c>
      <c r="M25" s="56">
        <f>(L25)/(transfers!F10)</f>
        <v>3.3018867924528301E-2</v>
      </c>
      <c r="O25">
        <v>5</v>
      </c>
      <c r="P25" s="56">
        <f>(O25)/(transfers!F10)</f>
        <v>2.358490566037736E-2</v>
      </c>
      <c r="R25">
        <v>2</v>
      </c>
      <c r="S25" s="56">
        <f>(R25)/(transfers!F10)</f>
        <v>9.433962264150943E-3</v>
      </c>
    </row>
    <row r="26" spans="1:19" x14ac:dyDescent="0.25">
      <c r="A26" s="4">
        <v>1998</v>
      </c>
      <c r="C26" s="51">
        <v>216</v>
      </c>
      <c r="D26" s="56">
        <f>(C26)/(transfers!F11)</f>
        <v>0.75789473684210529</v>
      </c>
      <c r="E26" s="51"/>
      <c r="F26" s="51">
        <v>25</v>
      </c>
      <c r="G26" s="56">
        <f>(F26)/(transfers!F11)</f>
        <v>8.771929824561403E-2</v>
      </c>
      <c r="H26" s="51"/>
      <c r="I26" s="51">
        <v>20</v>
      </c>
      <c r="J26" s="56">
        <f>(I26)/(transfers!F11)</f>
        <v>7.0175438596491224E-2</v>
      </c>
      <c r="K26" s="51"/>
      <c r="L26" s="51">
        <v>12</v>
      </c>
      <c r="M26" s="56">
        <f>(L26)/(transfers!F11)</f>
        <v>4.2105263157894736E-2</v>
      </c>
      <c r="O26">
        <v>7</v>
      </c>
      <c r="P26" s="56">
        <f>(O26)/(transfers!F11)</f>
        <v>2.456140350877193E-2</v>
      </c>
      <c r="R26">
        <v>5</v>
      </c>
      <c r="S26" s="56">
        <f>(R26)/(transfers!F11)</f>
        <v>1.7543859649122806E-2</v>
      </c>
    </row>
    <row r="27" spans="1:19" x14ac:dyDescent="0.25">
      <c r="A27" s="4">
        <v>1999</v>
      </c>
      <c r="C27" s="51">
        <v>230</v>
      </c>
      <c r="D27" s="56">
        <f>(C27)/(transfers!F12)</f>
        <v>0.76411960132890366</v>
      </c>
      <c r="E27" s="51"/>
      <c r="F27" s="51">
        <v>26</v>
      </c>
      <c r="G27" s="56">
        <f>(F27)/(transfers!F12)</f>
        <v>8.6378737541528236E-2</v>
      </c>
      <c r="H27" s="51"/>
      <c r="I27" s="51">
        <v>19</v>
      </c>
      <c r="J27" s="56">
        <f>(I27)/(transfers!F12)</f>
        <v>6.3122923588039864E-2</v>
      </c>
      <c r="K27" s="51"/>
      <c r="L27" s="51">
        <v>10</v>
      </c>
      <c r="M27" s="56">
        <f>(L27)/(transfers!F12)</f>
        <v>3.3222591362126248E-2</v>
      </c>
      <c r="O27">
        <v>8</v>
      </c>
      <c r="P27" s="56">
        <f>(O27)/(transfers!F12)</f>
        <v>2.6578073089700997E-2</v>
      </c>
      <c r="R27">
        <v>8</v>
      </c>
      <c r="S27" s="56">
        <f>(R27)/(transfers!F12)</f>
        <v>2.6578073089700997E-2</v>
      </c>
    </row>
    <row r="28" spans="1:19" x14ac:dyDescent="0.25">
      <c r="A28" s="4">
        <v>2000</v>
      </c>
      <c r="C28" s="51">
        <v>238</v>
      </c>
      <c r="D28" s="56">
        <f>(C28)/(transfers!F13)</f>
        <v>0.76282051282051277</v>
      </c>
      <c r="E28" s="51"/>
      <c r="F28" s="51">
        <v>24</v>
      </c>
      <c r="G28" s="56">
        <f>(F28)/(transfers!F13)</f>
        <v>7.6923076923076927E-2</v>
      </c>
      <c r="H28" s="51"/>
      <c r="I28" s="51">
        <v>19</v>
      </c>
      <c r="J28" s="56">
        <f>(I28)/(transfers!F13)</f>
        <v>6.0897435897435896E-2</v>
      </c>
      <c r="K28" s="51"/>
      <c r="L28" s="51">
        <v>15</v>
      </c>
      <c r="M28" s="56">
        <f>(L28)/(transfers!F13)</f>
        <v>4.807692307692308E-2</v>
      </c>
      <c r="O28">
        <v>10</v>
      </c>
      <c r="P28" s="56">
        <f>(O28)/(transfers!F13)</f>
        <v>3.2051282051282048E-2</v>
      </c>
      <c r="R28">
        <v>6</v>
      </c>
      <c r="S28" s="56">
        <f>(R28)/(transfers!F13)</f>
        <v>1.9230769230769232E-2</v>
      </c>
    </row>
    <row r="29" spans="1:19" x14ac:dyDescent="0.25">
      <c r="A29" s="4">
        <v>2001</v>
      </c>
      <c r="C29" s="51">
        <v>266</v>
      </c>
      <c r="D29" s="56">
        <f>(C29)/(transfers!F14)</f>
        <v>0.7665706051873199</v>
      </c>
      <c r="E29" s="51"/>
      <c r="F29" s="51">
        <v>29</v>
      </c>
      <c r="G29" s="56">
        <f>(F29)/(transfers!F14)</f>
        <v>8.3573487031700283E-2</v>
      </c>
      <c r="H29" s="51"/>
      <c r="I29" s="51">
        <v>16</v>
      </c>
      <c r="J29" s="56">
        <f>(I29)/(transfers!F14)</f>
        <v>4.6109510086455328E-2</v>
      </c>
      <c r="K29" s="51"/>
      <c r="L29" s="51">
        <v>15</v>
      </c>
      <c r="M29" s="56">
        <f>(L29)/(transfers!F14)</f>
        <v>4.3227665706051875E-2</v>
      </c>
      <c r="O29">
        <v>16</v>
      </c>
      <c r="P29" s="56">
        <f>(O29)/(transfers!F14)</f>
        <v>4.6109510086455328E-2</v>
      </c>
      <c r="R29">
        <v>5</v>
      </c>
      <c r="S29" s="56">
        <f>(R29)/(transfers!F14)</f>
        <v>1.4409221902017291E-2</v>
      </c>
    </row>
    <row r="31" spans="1:19" x14ac:dyDescent="0.25">
      <c r="A31" s="57" t="s">
        <v>353</v>
      </c>
      <c r="C31" s="39" t="s">
        <v>348</v>
      </c>
      <c r="F31" s="39" t="s">
        <v>172</v>
      </c>
    </row>
    <row r="33" spans="1:19" x14ac:dyDescent="0.25">
      <c r="A33" s="20" t="s">
        <v>347</v>
      </c>
      <c r="C33" s="75" t="s">
        <v>354</v>
      </c>
      <c r="D33" s="75"/>
      <c r="F33" s="75" t="s">
        <v>355</v>
      </c>
      <c r="G33" s="75"/>
      <c r="I33" s="75" t="s">
        <v>356</v>
      </c>
      <c r="J33" s="75"/>
      <c r="L33" s="75" t="s">
        <v>357</v>
      </c>
      <c r="M33" s="75"/>
      <c r="O33" s="75" t="s">
        <v>358</v>
      </c>
      <c r="P33" s="75"/>
      <c r="R33" s="75" t="s">
        <v>359</v>
      </c>
      <c r="S33" s="75"/>
    </row>
    <row r="34" spans="1:19" x14ac:dyDescent="0.25">
      <c r="A34" s="20" t="s">
        <v>343</v>
      </c>
      <c r="C34" s="3" t="s">
        <v>150</v>
      </c>
      <c r="D34" s="3" t="s">
        <v>68</v>
      </c>
      <c r="F34" s="3" t="s">
        <v>150</v>
      </c>
      <c r="G34" s="3" t="s">
        <v>68</v>
      </c>
      <c r="I34" s="3" t="s">
        <v>150</v>
      </c>
      <c r="J34" s="3" t="s">
        <v>68</v>
      </c>
      <c r="L34" s="3" t="s">
        <v>150</v>
      </c>
      <c r="M34" s="3" t="s">
        <v>68</v>
      </c>
      <c r="O34" s="3" t="s">
        <v>150</v>
      </c>
      <c r="P34" s="3" t="s">
        <v>68</v>
      </c>
      <c r="R34" s="3" t="s">
        <v>150</v>
      </c>
      <c r="S34" s="3" t="s">
        <v>68</v>
      </c>
    </row>
    <row r="35" spans="1:19" x14ac:dyDescent="0.25">
      <c r="C35" s="3"/>
      <c r="D35" s="3"/>
      <c r="F35" s="3"/>
      <c r="G35" s="3"/>
      <c r="I35" s="3"/>
      <c r="J35" s="3"/>
      <c r="L35" s="3"/>
      <c r="M35" s="3"/>
    </row>
    <row r="36" spans="1:19" x14ac:dyDescent="0.25">
      <c r="A36" s="4">
        <v>1994</v>
      </c>
      <c r="C36" s="51">
        <v>62</v>
      </c>
      <c r="D36" s="56">
        <f>(C36)/(transfers!I7)</f>
        <v>0.4</v>
      </c>
      <c r="E36" s="51"/>
      <c r="F36" s="51">
        <v>34</v>
      </c>
      <c r="G36" s="56">
        <f>(F36)/(transfers!I7)</f>
        <v>0.21935483870967742</v>
      </c>
      <c r="H36" s="51"/>
      <c r="I36" s="51">
        <v>21</v>
      </c>
      <c r="J36" s="56">
        <f>(I36)/(transfers!I7)</f>
        <v>0.13548387096774195</v>
      </c>
      <c r="K36" s="51"/>
      <c r="L36" s="51">
        <v>21</v>
      </c>
      <c r="M36" s="56">
        <f>(L36)/(transfers!I7)</f>
        <v>0.13548387096774195</v>
      </c>
      <c r="O36">
        <v>13</v>
      </c>
      <c r="P36" s="56">
        <f>(O36)/(transfers!I7)</f>
        <v>8.387096774193549E-2</v>
      </c>
      <c r="R36">
        <v>4</v>
      </c>
      <c r="S36" s="56">
        <f>(R36)/(transfers!I7)</f>
        <v>2.5806451612903226E-2</v>
      </c>
    </row>
    <row r="37" spans="1:19" x14ac:dyDescent="0.25">
      <c r="A37" s="4">
        <v>1995</v>
      </c>
      <c r="C37" s="51">
        <v>97</v>
      </c>
      <c r="D37" s="56">
        <f>(C37)/(transfers!I8)</f>
        <v>0.42731277533039647</v>
      </c>
      <c r="E37" s="51"/>
      <c r="F37" s="51">
        <v>48</v>
      </c>
      <c r="G37" s="56">
        <f>(F37)/(transfers!I8)</f>
        <v>0.21145374449339208</v>
      </c>
      <c r="H37" s="51"/>
      <c r="I37" s="51">
        <v>33</v>
      </c>
      <c r="J37" s="56">
        <f>(I37)/(transfers!I8)</f>
        <v>0.14537444933920704</v>
      </c>
      <c r="K37" s="51"/>
      <c r="L37" s="51">
        <v>29</v>
      </c>
      <c r="M37" s="56">
        <f>(L37)/(transfers!I8)</f>
        <v>0.1277533039647577</v>
      </c>
      <c r="O37">
        <v>16</v>
      </c>
      <c r="P37" s="56">
        <f>(O37)/(transfers!I8)</f>
        <v>7.0484581497797363E-2</v>
      </c>
      <c r="R37">
        <v>4</v>
      </c>
      <c r="S37" s="56">
        <f>(R37)/(transfers!I8)</f>
        <v>1.7621145374449341E-2</v>
      </c>
    </row>
    <row r="38" spans="1:19" x14ac:dyDescent="0.25">
      <c r="A38" s="4">
        <v>1996</v>
      </c>
      <c r="C38" s="51">
        <v>138</v>
      </c>
      <c r="D38" s="56">
        <f>(C38)/(transfers!I9)</f>
        <v>0.45394736842105265</v>
      </c>
      <c r="E38" s="51"/>
      <c r="F38" s="51">
        <v>65</v>
      </c>
      <c r="G38" s="56">
        <f>(F38)/(transfers!I9)</f>
        <v>0.21381578947368421</v>
      </c>
      <c r="H38" s="51"/>
      <c r="I38" s="51">
        <v>39</v>
      </c>
      <c r="J38" s="56">
        <f>(I38)/(transfers!I9)</f>
        <v>0.12828947368421054</v>
      </c>
      <c r="K38" s="51"/>
      <c r="L38" s="51">
        <v>47</v>
      </c>
      <c r="M38" s="56">
        <f>(L38)/(transfers!I9)</f>
        <v>0.15460526315789475</v>
      </c>
      <c r="O38">
        <v>11</v>
      </c>
      <c r="P38" s="56">
        <f>(O38)/(transfers!I9)</f>
        <v>3.6184210526315791E-2</v>
      </c>
      <c r="R38">
        <v>4</v>
      </c>
      <c r="S38" s="56">
        <f>(R38)/(transfers!I9)</f>
        <v>1.3157894736842105E-2</v>
      </c>
    </row>
    <row r="39" spans="1:19" x14ac:dyDescent="0.25">
      <c r="A39" s="4">
        <v>1997</v>
      </c>
      <c r="C39" s="51">
        <v>181</v>
      </c>
      <c r="D39" s="56">
        <f>(C39)/(transfers!I10)</f>
        <v>0.50700280112044815</v>
      </c>
      <c r="E39" s="51"/>
      <c r="F39" s="51">
        <v>77</v>
      </c>
      <c r="G39" s="56">
        <f>(F39)/(transfers!I10)</f>
        <v>0.21568627450980393</v>
      </c>
      <c r="H39" s="51"/>
      <c r="I39" s="51">
        <v>35</v>
      </c>
      <c r="J39" s="56">
        <f>(I39)/(transfers!I10)</f>
        <v>9.8039215686274508E-2</v>
      </c>
      <c r="K39" s="51"/>
      <c r="L39" s="51">
        <v>43</v>
      </c>
      <c r="M39" s="56">
        <f>(L39)/(transfers!I10)</f>
        <v>0.12044817927170869</v>
      </c>
      <c r="O39">
        <v>16</v>
      </c>
      <c r="P39" s="56">
        <f>(O39)/(transfers!I10)</f>
        <v>4.4817927170868348E-2</v>
      </c>
      <c r="R39">
        <v>5</v>
      </c>
      <c r="S39" s="56">
        <f>(R39)/(transfers!I10)</f>
        <v>1.4005602240896359E-2</v>
      </c>
    </row>
    <row r="40" spans="1:19" x14ac:dyDescent="0.25">
      <c r="A40" s="4">
        <v>1998</v>
      </c>
      <c r="C40" s="51">
        <v>185</v>
      </c>
      <c r="D40" s="56">
        <f>(C40)/(transfers!I11)</f>
        <v>0.50824175824175821</v>
      </c>
      <c r="E40" s="51"/>
      <c r="F40" s="51">
        <v>71</v>
      </c>
      <c r="G40" s="56">
        <f>(F40)/(transfers!I11)</f>
        <v>0.19505494505494506</v>
      </c>
      <c r="H40" s="51"/>
      <c r="I40" s="51">
        <v>34</v>
      </c>
      <c r="J40" s="56">
        <f>(I40)/(transfers!I11)</f>
        <v>9.3406593406593408E-2</v>
      </c>
      <c r="K40" s="51"/>
      <c r="L40" s="51">
        <v>46</v>
      </c>
      <c r="M40" s="56">
        <f>(L40)/(transfers!I11)</f>
        <v>0.12637362637362637</v>
      </c>
      <c r="O40">
        <v>22</v>
      </c>
      <c r="P40" s="56">
        <f>(O40)/(transfers!I11)</f>
        <v>6.043956043956044E-2</v>
      </c>
      <c r="R40">
        <v>6</v>
      </c>
      <c r="S40" s="56">
        <f>(R40)/(transfers!I11)</f>
        <v>1.6483516483516484E-2</v>
      </c>
    </row>
    <row r="41" spans="1:19" x14ac:dyDescent="0.25">
      <c r="A41" s="4">
        <v>1999</v>
      </c>
      <c r="C41" s="51">
        <v>202</v>
      </c>
      <c r="D41" s="56">
        <f>(C41)/(transfers!I12)</f>
        <v>0.53157894736842104</v>
      </c>
      <c r="E41" s="51"/>
      <c r="F41" s="51">
        <v>74</v>
      </c>
      <c r="G41" s="56">
        <f>(F41)/(transfers!I12)</f>
        <v>0.19473684210526315</v>
      </c>
      <c r="H41" s="51"/>
      <c r="I41" s="51">
        <v>30</v>
      </c>
      <c r="J41" s="56">
        <f>(I41)/(transfers!I12)</f>
        <v>7.8947368421052627E-2</v>
      </c>
      <c r="K41" s="51"/>
      <c r="L41" s="51">
        <v>42</v>
      </c>
      <c r="M41" s="56">
        <f>(L41)/(transfers!I12)</f>
        <v>0.11052631578947368</v>
      </c>
      <c r="O41">
        <v>26</v>
      </c>
      <c r="P41" s="56">
        <f>(O41)/(transfers!I12)</f>
        <v>6.8421052631578952E-2</v>
      </c>
      <c r="R41">
        <v>6</v>
      </c>
      <c r="S41" s="56">
        <f>(R41)/(transfers!I12)</f>
        <v>1.5789473684210527E-2</v>
      </c>
    </row>
    <row r="42" spans="1:19" x14ac:dyDescent="0.25">
      <c r="A42" s="4">
        <v>2000</v>
      </c>
      <c r="C42" s="51">
        <v>185</v>
      </c>
      <c r="D42" s="56">
        <f>(C42)/(transfers!I13)</f>
        <v>0.54411764705882348</v>
      </c>
      <c r="E42" s="51"/>
      <c r="F42" s="51">
        <v>63</v>
      </c>
      <c r="G42" s="56">
        <f>(F42)/(transfers!I13)</f>
        <v>0.18529411764705883</v>
      </c>
      <c r="H42" s="51"/>
      <c r="I42" s="51">
        <v>26</v>
      </c>
      <c r="J42" s="56">
        <f>(I42)/(transfers!I13)</f>
        <v>7.6470588235294124E-2</v>
      </c>
      <c r="K42" s="51"/>
      <c r="L42" s="51">
        <v>37</v>
      </c>
      <c r="M42" s="56">
        <f>(L42)/(transfers!I13)</f>
        <v>0.10882352941176471</v>
      </c>
      <c r="O42">
        <v>24</v>
      </c>
      <c r="P42" s="56">
        <f>(O42)/(transfers!I13)</f>
        <v>7.0588235294117646E-2</v>
      </c>
      <c r="R42">
        <v>5</v>
      </c>
      <c r="S42" s="56">
        <f>(R42)/(transfers!I13)</f>
        <v>1.4705882352941176E-2</v>
      </c>
    </row>
    <row r="43" spans="1:19" x14ac:dyDescent="0.25">
      <c r="A43" s="4">
        <v>2001</v>
      </c>
      <c r="C43" s="51">
        <v>193</v>
      </c>
      <c r="D43" s="56">
        <f>(C43)/(transfers!I14)</f>
        <v>0.52303523035230348</v>
      </c>
      <c r="E43" s="51"/>
      <c r="F43" s="51">
        <v>69</v>
      </c>
      <c r="G43" s="56">
        <f>(F43)/(transfers!I14)</f>
        <v>0.18699186991869918</v>
      </c>
      <c r="H43" s="51"/>
      <c r="I43" s="51">
        <v>34</v>
      </c>
      <c r="J43" s="56">
        <f>(I43)/(transfers!I14)</f>
        <v>9.2140921409214094E-2</v>
      </c>
      <c r="K43" s="51"/>
      <c r="L43" s="51">
        <v>36</v>
      </c>
      <c r="M43" s="56">
        <f>(L43)/(transfers!I14)</f>
        <v>9.7560975609756101E-2</v>
      </c>
      <c r="O43">
        <v>31</v>
      </c>
      <c r="P43" s="56">
        <f>(O43)/(transfers!I14)</f>
        <v>8.4010840108401083E-2</v>
      </c>
      <c r="R43">
        <v>6</v>
      </c>
      <c r="S43" s="56">
        <f>(R43)/(transfers!I14)</f>
        <v>1.6260162601626018E-2</v>
      </c>
    </row>
    <row r="45" spans="1:19" x14ac:dyDescent="0.25">
      <c r="A45" s="57" t="s">
        <v>353</v>
      </c>
      <c r="C45" s="39" t="s">
        <v>346</v>
      </c>
      <c r="F45" s="39" t="s">
        <v>172</v>
      </c>
    </row>
    <row r="47" spans="1:19" x14ac:dyDescent="0.25">
      <c r="A47" s="20" t="s">
        <v>347</v>
      </c>
      <c r="C47" s="75" t="s">
        <v>354</v>
      </c>
      <c r="D47" s="75"/>
      <c r="F47" s="75" t="s">
        <v>355</v>
      </c>
      <c r="G47" s="75"/>
      <c r="I47" s="75" t="s">
        <v>356</v>
      </c>
      <c r="J47" s="75"/>
      <c r="L47" s="75" t="s">
        <v>357</v>
      </c>
      <c r="M47" s="75"/>
      <c r="O47" s="75" t="s">
        <v>358</v>
      </c>
      <c r="P47" s="75"/>
      <c r="R47" s="75" t="s">
        <v>359</v>
      </c>
      <c r="S47" s="75"/>
    </row>
    <row r="48" spans="1:19" x14ac:dyDescent="0.25">
      <c r="A48" s="20" t="s">
        <v>343</v>
      </c>
      <c r="C48" s="3" t="s">
        <v>150</v>
      </c>
      <c r="D48" s="3" t="s">
        <v>68</v>
      </c>
      <c r="F48" s="3" t="s">
        <v>150</v>
      </c>
      <c r="G48" s="3" t="s">
        <v>68</v>
      </c>
      <c r="I48" s="3" t="s">
        <v>150</v>
      </c>
      <c r="J48" s="3" t="s">
        <v>68</v>
      </c>
      <c r="L48" s="3" t="s">
        <v>150</v>
      </c>
      <c r="M48" s="3" t="s">
        <v>68</v>
      </c>
      <c r="O48" s="3" t="s">
        <v>150</v>
      </c>
      <c r="P48" s="3" t="s">
        <v>68</v>
      </c>
      <c r="R48" s="3" t="s">
        <v>150</v>
      </c>
      <c r="S48" s="3" t="s">
        <v>68</v>
      </c>
    </row>
    <row r="49" spans="1:19" x14ac:dyDescent="0.25">
      <c r="C49" s="3"/>
      <c r="D49" s="3"/>
      <c r="F49" s="3"/>
      <c r="G49" s="3"/>
      <c r="I49" s="3"/>
      <c r="J49" s="3"/>
      <c r="L49" s="3"/>
      <c r="M49" s="3"/>
    </row>
    <row r="50" spans="1:19" x14ac:dyDescent="0.25">
      <c r="A50" s="4">
        <v>1994</v>
      </c>
      <c r="C50" s="51">
        <v>149</v>
      </c>
      <c r="D50" s="56">
        <f>(C50)/(transfers!C22)</f>
        <v>0.3900523560209424</v>
      </c>
      <c r="E50" s="51"/>
      <c r="F50" s="51">
        <v>67</v>
      </c>
      <c r="G50" s="56">
        <f>(F50)/(transfers!C22)</f>
        <v>0.17539267015706805</v>
      </c>
      <c r="H50" s="51"/>
      <c r="I50" s="51">
        <v>28</v>
      </c>
      <c r="J50" s="56">
        <f>(I50)/(transfers!C22)</f>
        <v>7.3298429319371722E-2</v>
      </c>
      <c r="K50" s="51"/>
      <c r="L50" s="51">
        <v>62</v>
      </c>
      <c r="M50" s="56">
        <f>(L50)/(transfers!C22)</f>
        <v>0.16230366492146597</v>
      </c>
      <c r="O50">
        <v>57</v>
      </c>
      <c r="P50" s="56">
        <f>(O50)/(transfers!C22)</f>
        <v>0.14921465968586387</v>
      </c>
      <c r="R50">
        <v>19</v>
      </c>
      <c r="S50" s="56">
        <f>(R50)/(transfers!C22)</f>
        <v>4.9738219895287955E-2</v>
      </c>
    </row>
    <row r="51" spans="1:19" x14ac:dyDescent="0.25">
      <c r="A51" s="4">
        <v>1995</v>
      </c>
      <c r="C51" s="51">
        <v>225</v>
      </c>
      <c r="D51" s="56">
        <f>(C51)/(transfers!C23)</f>
        <v>0.40106951871657753</v>
      </c>
      <c r="E51" s="51"/>
      <c r="F51" s="51">
        <v>84</v>
      </c>
      <c r="G51" s="56">
        <f>(F51)/(transfers!C23)</f>
        <v>0.1497326203208556</v>
      </c>
      <c r="H51" s="51"/>
      <c r="I51" s="51">
        <v>49</v>
      </c>
      <c r="J51" s="56">
        <f>(I51)/(transfers!C23)</f>
        <v>8.7344028520499106E-2</v>
      </c>
      <c r="K51" s="51"/>
      <c r="L51" s="51">
        <v>88</v>
      </c>
      <c r="M51" s="56">
        <f>(L51)/(transfers!C23)</f>
        <v>0.15686274509803921</v>
      </c>
      <c r="O51">
        <v>97</v>
      </c>
      <c r="P51" s="56">
        <f>(O51)/(transfers!C23)</f>
        <v>0.17290552584670232</v>
      </c>
      <c r="R51">
        <v>18</v>
      </c>
      <c r="S51" s="56">
        <f>(R51)/(transfers!C23)</f>
        <v>3.2085561497326207E-2</v>
      </c>
    </row>
    <row r="52" spans="1:19" x14ac:dyDescent="0.25">
      <c r="A52" s="4">
        <v>1996</v>
      </c>
      <c r="C52" s="51">
        <v>305</v>
      </c>
      <c r="D52" s="56">
        <f>(C52)/(transfers!C24)</f>
        <v>0.39869281045751637</v>
      </c>
      <c r="E52" s="51"/>
      <c r="F52" s="51">
        <v>133</v>
      </c>
      <c r="G52" s="56">
        <f>(F52)/(transfers!C24)</f>
        <v>0.17385620915032679</v>
      </c>
      <c r="H52" s="51"/>
      <c r="I52" s="51">
        <v>67</v>
      </c>
      <c r="J52" s="56">
        <f>(I52)/(transfers!C24)</f>
        <v>8.7581699346405223E-2</v>
      </c>
      <c r="K52" s="51"/>
      <c r="L52" s="51">
        <v>123</v>
      </c>
      <c r="M52" s="56">
        <f>(L52)/(transfers!C24)</f>
        <v>0.16078431372549021</v>
      </c>
      <c r="O52">
        <v>116</v>
      </c>
      <c r="P52" s="56">
        <f>(O52)/(transfers!C24)</f>
        <v>0.15163398692810456</v>
      </c>
      <c r="R52">
        <v>21</v>
      </c>
      <c r="S52" s="56">
        <f>(R52)/(transfers!C24)</f>
        <v>2.7450980392156862E-2</v>
      </c>
    </row>
    <row r="53" spans="1:19" x14ac:dyDescent="0.25">
      <c r="A53" s="4">
        <v>1997</v>
      </c>
      <c r="C53" s="51">
        <v>406</v>
      </c>
      <c r="D53" s="56">
        <f>(C53)/(transfers!C25)</f>
        <v>0.43891891891891893</v>
      </c>
      <c r="E53" s="51"/>
      <c r="F53" s="51">
        <v>148</v>
      </c>
      <c r="G53" s="56">
        <f>(F53)/(transfers!C25)</f>
        <v>0.16</v>
      </c>
      <c r="H53" s="51"/>
      <c r="I53" s="51">
        <v>83</v>
      </c>
      <c r="J53" s="56">
        <f>(I53)/(transfers!C25)</f>
        <v>8.9729729729729729E-2</v>
      </c>
      <c r="K53" s="51"/>
      <c r="L53" s="51">
        <v>134</v>
      </c>
      <c r="M53" s="56">
        <f>(L53)/(transfers!C25)</f>
        <v>0.14486486486486486</v>
      </c>
      <c r="O53">
        <v>111</v>
      </c>
      <c r="P53" s="56">
        <f>(O53)/(transfers!C25)</f>
        <v>0.12</v>
      </c>
      <c r="R53">
        <v>43</v>
      </c>
      <c r="S53" s="56">
        <f>(R53)/(transfers!C25)</f>
        <v>4.6486486486486484E-2</v>
      </c>
    </row>
    <row r="54" spans="1:19" x14ac:dyDescent="0.25">
      <c r="A54" s="4">
        <v>1998</v>
      </c>
      <c r="C54" s="51">
        <v>529</v>
      </c>
      <c r="D54" s="56">
        <f>(C54)/(transfers!C26)</f>
        <v>0.49858623939679547</v>
      </c>
      <c r="E54" s="51"/>
      <c r="F54" s="51">
        <v>177</v>
      </c>
      <c r="G54" s="56">
        <f>(F54)/(transfers!C26)</f>
        <v>0.16682375117813383</v>
      </c>
      <c r="H54" s="51"/>
      <c r="I54" s="51">
        <v>74</v>
      </c>
      <c r="J54" s="56">
        <f>(I54)/(transfers!C26)</f>
        <v>6.9745523091423192E-2</v>
      </c>
      <c r="K54" s="51"/>
      <c r="L54" s="51">
        <v>112</v>
      </c>
      <c r="M54" s="56">
        <f>(L54)/(transfers!C26)</f>
        <v>0.1055607917059378</v>
      </c>
      <c r="O54">
        <v>122</v>
      </c>
      <c r="P54" s="56">
        <f>(O54)/(transfers!C26)</f>
        <v>0.11498586239396795</v>
      </c>
      <c r="R54">
        <v>47</v>
      </c>
      <c r="S54" s="56">
        <f>(R54)/(transfers!C26)</f>
        <v>4.429783223374175E-2</v>
      </c>
    </row>
    <row r="55" spans="1:19" x14ac:dyDescent="0.25">
      <c r="A55" s="4">
        <v>1999</v>
      </c>
      <c r="C55" s="51">
        <v>581</v>
      </c>
      <c r="D55" s="56">
        <f>(C55)/(transfers!C27)</f>
        <v>0.511443661971831</v>
      </c>
      <c r="E55" s="51"/>
      <c r="F55" s="51">
        <v>181</v>
      </c>
      <c r="G55" s="56">
        <f>(F55)/(transfers!C27)</f>
        <v>0.15933098591549297</v>
      </c>
      <c r="H55" s="51"/>
      <c r="I55" s="51">
        <v>83</v>
      </c>
      <c r="J55" s="56">
        <f>(I55)/(transfers!C27)</f>
        <v>7.3063380281690141E-2</v>
      </c>
      <c r="K55" s="51"/>
      <c r="L55" s="51">
        <v>129</v>
      </c>
      <c r="M55" s="56">
        <f>(L55)/(transfers!C27)</f>
        <v>0.11355633802816902</v>
      </c>
      <c r="O55">
        <v>123</v>
      </c>
      <c r="P55" s="56">
        <f>(O55)/(transfers!C27)</f>
        <v>0.10827464788732394</v>
      </c>
      <c r="R55">
        <v>39</v>
      </c>
      <c r="S55" s="56">
        <f>(R55)/(transfers!C27)</f>
        <v>3.4330985915492961E-2</v>
      </c>
    </row>
    <row r="56" spans="1:19" x14ac:dyDescent="0.25">
      <c r="A56" s="4">
        <v>2000</v>
      </c>
      <c r="C56" s="51">
        <v>597</v>
      </c>
      <c r="D56" s="56">
        <f>(C56)/(transfers!C28)</f>
        <v>0.49667221297836939</v>
      </c>
      <c r="E56" s="51"/>
      <c r="F56" s="51">
        <v>202</v>
      </c>
      <c r="G56" s="56">
        <f>(F56)/(transfers!C28)</f>
        <v>0.16805324459234608</v>
      </c>
      <c r="H56" s="51"/>
      <c r="I56" s="51">
        <v>89</v>
      </c>
      <c r="J56" s="56">
        <f>(I56)/(transfers!C28)</f>
        <v>7.4043261231281202E-2</v>
      </c>
      <c r="K56" s="51"/>
      <c r="L56" s="51">
        <v>137</v>
      </c>
      <c r="M56" s="56">
        <f>(L56)/(transfers!C28)</f>
        <v>0.11397670549084858</v>
      </c>
      <c r="O56">
        <v>128</v>
      </c>
      <c r="P56" s="56">
        <f>(O56)/(transfers!C28)</f>
        <v>0.1064891846921797</v>
      </c>
      <c r="R56">
        <v>49</v>
      </c>
      <c r="S56" s="56">
        <f>(R56)/(transfers!C28)</f>
        <v>4.076539101497504E-2</v>
      </c>
    </row>
    <row r="57" spans="1:19" x14ac:dyDescent="0.25">
      <c r="A57" s="4">
        <v>2001</v>
      </c>
      <c r="C57" s="51">
        <v>687</v>
      </c>
      <c r="D57" s="56">
        <f>(C57)/(transfers!C29)</f>
        <v>0.51770911831198196</v>
      </c>
      <c r="E57" s="51"/>
      <c r="F57" s="51">
        <v>206</v>
      </c>
      <c r="G57" s="56">
        <f>(F57)/(transfers!C29)</f>
        <v>0.15523737754333083</v>
      </c>
      <c r="H57" s="51"/>
      <c r="I57" s="51">
        <v>92</v>
      </c>
      <c r="J57" s="56">
        <f>(I57)/(transfers!C29)</f>
        <v>6.9329314242652595E-2</v>
      </c>
      <c r="K57" s="51"/>
      <c r="L57" s="51">
        <v>145</v>
      </c>
      <c r="M57" s="56">
        <f>(L57)/(transfers!C29)</f>
        <v>0.1092690278824416</v>
      </c>
      <c r="O57">
        <v>149</v>
      </c>
      <c r="P57" s="56">
        <f>(O57)/(transfers!C29)</f>
        <v>0.11228334589299171</v>
      </c>
      <c r="R57">
        <v>48</v>
      </c>
      <c r="S57" s="56">
        <f>(R57)/(transfers!C29)</f>
        <v>3.6171816126601357E-2</v>
      </c>
    </row>
    <row r="59" spans="1:19" x14ac:dyDescent="0.25">
      <c r="A59" s="57" t="s">
        <v>353</v>
      </c>
      <c r="C59" s="39" t="s">
        <v>345</v>
      </c>
      <c r="F59" s="39" t="s">
        <v>172</v>
      </c>
    </row>
    <row r="61" spans="1:19" x14ac:dyDescent="0.25">
      <c r="A61" s="20" t="s">
        <v>347</v>
      </c>
      <c r="C61" s="75" t="s">
        <v>354</v>
      </c>
      <c r="D61" s="75"/>
      <c r="F61" s="75" t="s">
        <v>355</v>
      </c>
      <c r="G61" s="75"/>
      <c r="I61" s="75" t="s">
        <v>356</v>
      </c>
      <c r="J61" s="75"/>
      <c r="L61" s="75" t="s">
        <v>357</v>
      </c>
      <c r="M61" s="75"/>
      <c r="O61" s="75" t="s">
        <v>358</v>
      </c>
      <c r="P61" s="75"/>
      <c r="R61" s="75" t="s">
        <v>359</v>
      </c>
      <c r="S61" s="75"/>
    </row>
    <row r="62" spans="1:19" x14ac:dyDescent="0.25">
      <c r="A62" s="20" t="s">
        <v>343</v>
      </c>
      <c r="C62" s="3" t="s">
        <v>150</v>
      </c>
      <c r="D62" s="3" t="s">
        <v>68</v>
      </c>
      <c r="F62" s="3" t="s">
        <v>150</v>
      </c>
      <c r="G62" s="3" t="s">
        <v>68</v>
      </c>
      <c r="I62" s="3" t="s">
        <v>150</v>
      </c>
      <c r="J62" s="3" t="s">
        <v>68</v>
      </c>
      <c r="L62" s="3" t="s">
        <v>150</v>
      </c>
      <c r="M62" s="3" t="s">
        <v>68</v>
      </c>
      <c r="O62" s="3" t="s">
        <v>150</v>
      </c>
      <c r="P62" s="3" t="s">
        <v>68</v>
      </c>
      <c r="R62" s="3" t="s">
        <v>150</v>
      </c>
      <c r="S62" s="3" t="s">
        <v>68</v>
      </c>
    </row>
    <row r="63" spans="1:19" x14ac:dyDescent="0.25">
      <c r="C63" s="3"/>
      <c r="D63" s="3"/>
      <c r="F63" s="3"/>
      <c r="G63" s="3"/>
      <c r="I63" s="3"/>
      <c r="J63" s="3"/>
      <c r="L63" s="3"/>
      <c r="M63" s="3"/>
    </row>
    <row r="64" spans="1:19" x14ac:dyDescent="0.25">
      <c r="A64" s="4">
        <v>1994</v>
      </c>
      <c r="C64" s="51">
        <v>56</v>
      </c>
      <c r="D64" s="56">
        <f>(C64)/(transfers!F22)</f>
        <v>0.25</v>
      </c>
      <c r="E64" s="51"/>
      <c r="F64" s="51">
        <v>40</v>
      </c>
      <c r="G64" s="56">
        <f>(F64)/(transfers!F22)</f>
        <v>0.17857142857142858</v>
      </c>
      <c r="H64" s="51"/>
      <c r="I64" s="51">
        <v>23</v>
      </c>
      <c r="J64" s="56">
        <f>(I64)/(transfers!F22)</f>
        <v>0.10267857142857142</v>
      </c>
      <c r="K64" s="51"/>
      <c r="L64" s="51">
        <v>35</v>
      </c>
      <c r="M64" s="56">
        <f>(L64)/(transfers!F22)</f>
        <v>0.15625</v>
      </c>
      <c r="O64">
        <v>47</v>
      </c>
      <c r="P64" s="56">
        <f>(O64)/(transfers!F22)</f>
        <v>0.20982142857142858</v>
      </c>
      <c r="R64">
        <v>23</v>
      </c>
      <c r="S64" s="56">
        <f>(R64)/(transfers!F22)</f>
        <v>0.10267857142857142</v>
      </c>
    </row>
    <row r="65" spans="1:19" x14ac:dyDescent="0.25">
      <c r="A65" s="4">
        <v>1995</v>
      </c>
      <c r="C65" s="51">
        <v>84</v>
      </c>
      <c r="D65" s="56">
        <f>(C65)/(transfers!F23)</f>
        <v>0.25149700598802394</v>
      </c>
      <c r="E65" s="51"/>
      <c r="F65" s="51">
        <v>55</v>
      </c>
      <c r="G65" s="56">
        <f>(F65)/(transfers!F23)</f>
        <v>0.16467065868263472</v>
      </c>
      <c r="H65" s="51"/>
      <c r="I65" s="51">
        <v>32</v>
      </c>
      <c r="J65" s="56">
        <f>(I65)/(transfers!F23)</f>
        <v>9.580838323353294E-2</v>
      </c>
      <c r="K65" s="51"/>
      <c r="L65" s="51">
        <v>49</v>
      </c>
      <c r="M65" s="56">
        <f>(L65)/(transfers!F23)</f>
        <v>0.1467065868263473</v>
      </c>
      <c r="O65">
        <v>82</v>
      </c>
      <c r="P65" s="56">
        <f>(O65)/(transfers!F23)</f>
        <v>0.24550898203592814</v>
      </c>
      <c r="R65">
        <v>32</v>
      </c>
      <c r="S65" s="56">
        <f>(R65)/(transfers!F23)</f>
        <v>9.580838323353294E-2</v>
      </c>
    </row>
    <row r="66" spans="1:19" x14ac:dyDescent="0.25">
      <c r="A66" s="4">
        <v>1996</v>
      </c>
      <c r="C66" s="51">
        <v>111</v>
      </c>
      <c r="D66" s="56">
        <f>(C66)/(transfers!F24)</f>
        <v>0.27889447236180903</v>
      </c>
      <c r="E66" s="51"/>
      <c r="F66" s="51">
        <v>70</v>
      </c>
      <c r="G66" s="56">
        <f>(F66)/(transfers!F24)</f>
        <v>0.17587939698492464</v>
      </c>
      <c r="H66" s="51"/>
      <c r="I66" s="51">
        <v>36</v>
      </c>
      <c r="J66" s="56">
        <f>(I66)/(transfers!F24)</f>
        <v>9.0452261306532666E-2</v>
      </c>
      <c r="K66" s="51"/>
      <c r="L66" s="51">
        <v>60</v>
      </c>
      <c r="M66" s="56">
        <f>(L66)/(transfers!F24)</f>
        <v>0.15075376884422109</v>
      </c>
      <c r="O66">
        <v>83</v>
      </c>
      <c r="P66" s="56">
        <f>(O66)/(transfers!F24)</f>
        <v>0.20854271356783918</v>
      </c>
      <c r="R66">
        <v>38</v>
      </c>
      <c r="S66" s="56">
        <f>(R66)/(transfers!F24)</f>
        <v>9.5477386934673364E-2</v>
      </c>
    </row>
    <row r="67" spans="1:19" x14ac:dyDescent="0.25">
      <c r="A67" s="4">
        <v>1997</v>
      </c>
      <c r="C67" s="51">
        <v>144</v>
      </c>
      <c r="D67" s="56">
        <f>(C67)/(transfers!F25)</f>
        <v>0.31101511879049676</v>
      </c>
      <c r="E67" s="51"/>
      <c r="F67" s="51">
        <v>72</v>
      </c>
      <c r="G67" s="56">
        <f>(F67)/(transfers!F25)</f>
        <v>0.15550755939524838</v>
      </c>
      <c r="H67" s="51"/>
      <c r="I67" s="51">
        <v>36</v>
      </c>
      <c r="J67" s="56">
        <f>(I67)/(transfers!F25)</f>
        <v>7.775377969762419E-2</v>
      </c>
      <c r="K67" s="51"/>
      <c r="L67" s="51">
        <v>76</v>
      </c>
      <c r="M67" s="56">
        <f>(L67)/(transfers!F25)</f>
        <v>0.16414686825053995</v>
      </c>
      <c r="O67">
        <v>86</v>
      </c>
      <c r="P67" s="56">
        <f>(O67)/(transfers!F25)</f>
        <v>0.18574514038876891</v>
      </c>
      <c r="R67">
        <v>49</v>
      </c>
      <c r="S67" s="56">
        <f>(R67)/(transfers!F25)</f>
        <v>0.10583153347732181</v>
      </c>
    </row>
    <row r="68" spans="1:19" x14ac:dyDescent="0.25">
      <c r="A68" s="4">
        <v>1998</v>
      </c>
      <c r="C68" s="51">
        <v>170</v>
      </c>
      <c r="D68" s="56">
        <f>(C68)/(transfers!F26)</f>
        <v>0.32380952380952382</v>
      </c>
      <c r="E68" s="51"/>
      <c r="F68" s="51">
        <v>73</v>
      </c>
      <c r="G68" s="56">
        <f>(F68)/(transfers!F26)</f>
        <v>0.13904761904761906</v>
      </c>
      <c r="H68" s="51"/>
      <c r="I68" s="51">
        <v>35</v>
      </c>
      <c r="J68" s="56">
        <f>(I68)/(transfers!F26)</f>
        <v>6.6666666666666666E-2</v>
      </c>
      <c r="K68" s="51"/>
      <c r="L68" s="51">
        <v>83</v>
      </c>
      <c r="M68" s="56">
        <f>(L68)/(transfers!F26)</f>
        <v>0.15809523809523809</v>
      </c>
      <c r="O68">
        <v>109</v>
      </c>
      <c r="P68" s="56">
        <f>(O68)/(transfers!F26)</f>
        <v>0.20761904761904762</v>
      </c>
      <c r="R68">
        <v>55</v>
      </c>
      <c r="S68" s="56">
        <f>(R68)/(transfers!F26)</f>
        <v>0.10476190476190476</v>
      </c>
    </row>
    <row r="69" spans="1:19" x14ac:dyDescent="0.25">
      <c r="A69" s="4">
        <v>1999</v>
      </c>
      <c r="C69" s="51">
        <v>156</v>
      </c>
      <c r="D69" s="56">
        <f>(C69)/(transfers!F27)</f>
        <v>0.27416520210896311</v>
      </c>
      <c r="E69" s="51"/>
      <c r="F69" s="51">
        <v>76</v>
      </c>
      <c r="G69" s="56">
        <f>(F69)/(transfers!F27)</f>
        <v>0.1335676625659051</v>
      </c>
      <c r="H69" s="51"/>
      <c r="I69" s="51">
        <v>41</v>
      </c>
      <c r="J69" s="56">
        <f>(I69)/(transfers!F27)</f>
        <v>7.2056239015817217E-2</v>
      </c>
      <c r="K69" s="51"/>
      <c r="L69" s="51">
        <v>102</v>
      </c>
      <c r="M69" s="56">
        <f>(L69)/(transfers!F27)</f>
        <v>0.17926186291739896</v>
      </c>
      <c r="O69">
        <v>130</v>
      </c>
      <c r="P69" s="56">
        <f>(O69)/(transfers!F27)</f>
        <v>0.22847100175746923</v>
      </c>
      <c r="R69">
        <v>64</v>
      </c>
      <c r="S69" s="56">
        <f>(R69)/(transfers!F27)</f>
        <v>0.11247803163444639</v>
      </c>
    </row>
    <row r="70" spans="1:19" x14ac:dyDescent="0.25">
      <c r="A70" s="4">
        <v>2000</v>
      </c>
      <c r="C70" s="51">
        <v>158</v>
      </c>
      <c r="D70" s="56">
        <f>(C70)/(transfers!F28)</f>
        <v>0.26421404682274247</v>
      </c>
      <c r="E70" s="51"/>
      <c r="F70" s="51">
        <v>84</v>
      </c>
      <c r="G70" s="56">
        <f>(F70)/(transfers!F28)</f>
        <v>0.14046822742474915</v>
      </c>
      <c r="H70" s="51"/>
      <c r="I70" s="51">
        <v>35</v>
      </c>
      <c r="J70" s="56">
        <f>(I70)/(transfers!F28)</f>
        <v>5.8528428093645488E-2</v>
      </c>
      <c r="K70" s="51"/>
      <c r="L70" s="51">
        <v>104</v>
      </c>
      <c r="M70" s="56">
        <f>(L70)/(transfers!F28)</f>
        <v>0.17391304347826086</v>
      </c>
      <c r="O70">
        <v>160</v>
      </c>
      <c r="P70" s="56">
        <f>(O70)/(transfers!F28)</f>
        <v>0.26755852842809363</v>
      </c>
      <c r="R70">
        <v>57</v>
      </c>
      <c r="S70" s="56">
        <f>(R70)/(transfers!F28)</f>
        <v>9.5317725752508367E-2</v>
      </c>
    </row>
    <row r="71" spans="1:19" x14ac:dyDescent="0.25">
      <c r="A71" s="4">
        <v>2001</v>
      </c>
      <c r="C71" s="51">
        <v>160</v>
      </c>
      <c r="D71" s="56">
        <f>(C71)/(transfers!F29)</f>
        <v>0.25437201907790141</v>
      </c>
      <c r="E71" s="51"/>
      <c r="F71" s="51">
        <v>80</v>
      </c>
      <c r="G71" s="56">
        <f>(F71)/(transfers!F29)</f>
        <v>0.12718600953895071</v>
      </c>
      <c r="H71" s="51"/>
      <c r="I71" s="51">
        <v>48</v>
      </c>
      <c r="J71" s="56">
        <f>(I71)/(transfers!F29)</f>
        <v>7.6311605723370424E-2</v>
      </c>
      <c r="K71" s="51"/>
      <c r="L71" s="51">
        <v>91</v>
      </c>
      <c r="M71" s="56">
        <f>(L71)/(transfers!F29)</f>
        <v>0.14467408585055644</v>
      </c>
      <c r="O71">
        <v>188</v>
      </c>
      <c r="P71" s="56">
        <f>(O71)/(transfers!F29)</f>
        <v>0.2988871224165342</v>
      </c>
      <c r="R71">
        <v>62</v>
      </c>
      <c r="S71" s="56">
        <f>(R71)/(transfers!F29)</f>
        <v>9.8569157392686804E-2</v>
      </c>
    </row>
    <row r="73" spans="1:19" x14ac:dyDescent="0.25">
      <c r="A73" s="57" t="s">
        <v>353</v>
      </c>
      <c r="C73" s="39" t="s">
        <v>344</v>
      </c>
      <c r="F73" s="39" t="s">
        <v>172</v>
      </c>
    </row>
    <row r="75" spans="1:19" x14ac:dyDescent="0.25">
      <c r="A75" s="20" t="s">
        <v>347</v>
      </c>
      <c r="C75" s="75" t="s">
        <v>354</v>
      </c>
      <c r="D75" s="75"/>
      <c r="F75" s="75" t="s">
        <v>355</v>
      </c>
      <c r="G75" s="75"/>
      <c r="I75" s="75" t="s">
        <v>356</v>
      </c>
      <c r="J75" s="75"/>
      <c r="L75" s="75" t="s">
        <v>357</v>
      </c>
      <c r="M75" s="75"/>
      <c r="O75" s="75" t="s">
        <v>358</v>
      </c>
      <c r="P75" s="75"/>
      <c r="R75" s="75" t="s">
        <v>359</v>
      </c>
      <c r="S75" s="75"/>
    </row>
    <row r="76" spans="1:19" x14ac:dyDescent="0.25">
      <c r="A76" s="20" t="s">
        <v>343</v>
      </c>
      <c r="C76" s="3" t="s">
        <v>150</v>
      </c>
      <c r="D76" s="3" t="s">
        <v>68</v>
      </c>
      <c r="F76" s="3" t="s">
        <v>150</v>
      </c>
      <c r="G76" s="3" t="s">
        <v>68</v>
      </c>
      <c r="I76" s="3" t="s">
        <v>150</v>
      </c>
      <c r="J76" s="3" t="s">
        <v>68</v>
      </c>
      <c r="L76" s="3" t="s">
        <v>150</v>
      </c>
      <c r="M76" s="3" t="s">
        <v>68</v>
      </c>
      <c r="O76" s="3" t="s">
        <v>150</v>
      </c>
      <c r="P76" s="3" t="s">
        <v>68</v>
      </c>
      <c r="R76" s="3" t="s">
        <v>150</v>
      </c>
      <c r="S76" s="3" t="s">
        <v>68</v>
      </c>
    </row>
    <row r="77" spans="1:19" x14ac:dyDescent="0.25">
      <c r="C77" s="3"/>
      <c r="D77" s="3"/>
      <c r="F77" s="3"/>
      <c r="G77" s="3"/>
      <c r="I77" s="3"/>
      <c r="J77" s="3"/>
      <c r="L77" s="3"/>
      <c r="M77" s="3"/>
    </row>
    <row r="78" spans="1:19" x14ac:dyDescent="0.25">
      <c r="A78" s="4">
        <v>1994</v>
      </c>
      <c r="C78" s="51">
        <v>0</v>
      </c>
      <c r="D78" s="56">
        <v>0</v>
      </c>
      <c r="E78" s="51"/>
      <c r="F78" s="51">
        <v>0</v>
      </c>
      <c r="G78" s="56">
        <v>0</v>
      </c>
      <c r="H78" s="51"/>
      <c r="I78" s="51">
        <v>0</v>
      </c>
      <c r="J78" s="56">
        <v>0</v>
      </c>
      <c r="K78" s="51"/>
      <c r="L78" s="51">
        <v>0</v>
      </c>
      <c r="M78" s="56">
        <v>0</v>
      </c>
      <c r="O78" s="51">
        <v>0</v>
      </c>
      <c r="P78" s="56">
        <v>0</v>
      </c>
      <c r="R78" s="51">
        <v>0</v>
      </c>
      <c r="S78" s="56">
        <v>0</v>
      </c>
    </row>
    <row r="79" spans="1:19" x14ac:dyDescent="0.25">
      <c r="A79" s="4">
        <v>1995</v>
      </c>
      <c r="C79" s="51">
        <v>0</v>
      </c>
      <c r="D79" s="56">
        <v>0</v>
      </c>
      <c r="E79" s="51"/>
      <c r="F79" s="51">
        <v>0</v>
      </c>
      <c r="G79" s="56">
        <v>0</v>
      </c>
      <c r="H79" s="51"/>
      <c r="I79" s="51">
        <v>0</v>
      </c>
      <c r="J79" s="56">
        <v>0</v>
      </c>
      <c r="K79" s="51"/>
      <c r="L79" s="51">
        <v>0</v>
      </c>
      <c r="M79" s="56">
        <v>0</v>
      </c>
      <c r="O79" s="51">
        <v>0</v>
      </c>
      <c r="P79" s="56">
        <v>0</v>
      </c>
      <c r="R79" s="51">
        <v>0</v>
      </c>
      <c r="S79" s="56">
        <v>0</v>
      </c>
    </row>
    <row r="80" spans="1:19" x14ac:dyDescent="0.25">
      <c r="A80" s="4">
        <v>1996</v>
      </c>
      <c r="C80" s="51">
        <v>0</v>
      </c>
      <c r="D80" s="56">
        <v>0</v>
      </c>
      <c r="E80" s="51"/>
      <c r="F80" s="51">
        <v>0</v>
      </c>
      <c r="G80" s="56">
        <v>0</v>
      </c>
      <c r="H80" s="51"/>
      <c r="I80" s="51">
        <v>0</v>
      </c>
      <c r="J80" s="56">
        <v>0</v>
      </c>
      <c r="K80" s="51"/>
      <c r="L80" s="51">
        <v>0</v>
      </c>
      <c r="M80" s="56">
        <v>0</v>
      </c>
      <c r="O80" s="51">
        <v>0</v>
      </c>
      <c r="P80" s="56">
        <v>0</v>
      </c>
      <c r="R80" s="51">
        <v>0</v>
      </c>
      <c r="S80" s="56">
        <v>0</v>
      </c>
    </row>
    <row r="81" spans="1:19" x14ac:dyDescent="0.25">
      <c r="A81" s="4">
        <v>1997</v>
      </c>
      <c r="C81" s="51">
        <v>0</v>
      </c>
      <c r="D81" s="56">
        <v>0</v>
      </c>
      <c r="E81" s="51"/>
      <c r="F81" s="51">
        <v>0</v>
      </c>
      <c r="G81" s="56">
        <v>0</v>
      </c>
      <c r="H81" s="51"/>
      <c r="I81" s="51">
        <v>0</v>
      </c>
      <c r="J81" s="56">
        <v>0</v>
      </c>
      <c r="K81" s="51"/>
      <c r="L81" s="51">
        <v>0</v>
      </c>
      <c r="M81" s="56">
        <v>0</v>
      </c>
      <c r="O81" s="51">
        <v>0</v>
      </c>
      <c r="P81" s="56">
        <v>0</v>
      </c>
      <c r="R81" s="51">
        <v>0</v>
      </c>
      <c r="S81" s="56">
        <v>0</v>
      </c>
    </row>
    <row r="82" spans="1:19" x14ac:dyDescent="0.25">
      <c r="A82" s="4">
        <v>1998</v>
      </c>
      <c r="C82" s="51">
        <v>0</v>
      </c>
      <c r="D82" s="56">
        <v>0</v>
      </c>
      <c r="E82" s="51"/>
      <c r="F82" s="51">
        <v>0</v>
      </c>
      <c r="G82" s="56">
        <v>0</v>
      </c>
      <c r="H82" s="51"/>
      <c r="I82" s="51">
        <v>0</v>
      </c>
      <c r="J82" s="56">
        <v>0</v>
      </c>
      <c r="K82" s="51"/>
      <c r="L82" s="51">
        <v>0</v>
      </c>
      <c r="M82" s="56">
        <v>0</v>
      </c>
      <c r="O82" s="51">
        <v>0</v>
      </c>
      <c r="P82" s="56">
        <v>0</v>
      </c>
      <c r="R82" s="51">
        <v>0</v>
      </c>
      <c r="S82" s="56">
        <v>0</v>
      </c>
    </row>
    <row r="83" spans="1:19" x14ac:dyDescent="0.25">
      <c r="A83" s="4">
        <v>1999</v>
      </c>
      <c r="C83" s="51">
        <v>0</v>
      </c>
      <c r="D83" s="56">
        <v>0</v>
      </c>
      <c r="E83" s="51"/>
      <c r="F83" s="51">
        <v>0</v>
      </c>
      <c r="G83" s="56">
        <v>0</v>
      </c>
      <c r="H83" s="51"/>
      <c r="I83" s="51">
        <v>0</v>
      </c>
      <c r="J83" s="56">
        <v>0</v>
      </c>
      <c r="K83" s="51"/>
      <c r="L83" s="51">
        <v>0</v>
      </c>
      <c r="M83" s="56">
        <v>0</v>
      </c>
      <c r="O83" s="51">
        <v>0</v>
      </c>
      <c r="P83" s="56">
        <v>0</v>
      </c>
      <c r="R83" s="51">
        <v>0</v>
      </c>
      <c r="S83" s="56">
        <v>0</v>
      </c>
    </row>
    <row r="84" spans="1:19" x14ac:dyDescent="0.25">
      <c r="A84" s="4">
        <v>2000</v>
      </c>
      <c r="C84" s="51">
        <v>15</v>
      </c>
      <c r="D84" s="56">
        <f>(C84)/(transfers!I28)</f>
        <v>0.375</v>
      </c>
      <c r="E84" s="51"/>
      <c r="F84" s="51">
        <v>10</v>
      </c>
      <c r="G84" s="56">
        <f>(F84)/(transfers!I28)</f>
        <v>0.25</v>
      </c>
      <c r="H84" s="51"/>
      <c r="I84" s="51">
        <v>5</v>
      </c>
      <c r="J84" s="56">
        <f>(I84)/(transfers!I28)</f>
        <v>0.125</v>
      </c>
      <c r="K84" s="51"/>
      <c r="L84" s="51">
        <v>7</v>
      </c>
      <c r="M84" s="56">
        <f>(L84)/(transfers!I28)</f>
        <v>0.17499999999999999</v>
      </c>
      <c r="O84">
        <v>3</v>
      </c>
      <c r="P84" s="56">
        <f>(O84)/(transfers!I28)</f>
        <v>7.4999999999999997E-2</v>
      </c>
      <c r="R84">
        <v>0</v>
      </c>
      <c r="S84" s="56">
        <f>(R84)/(transfers!I28)</f>
        <v>0</v>
      </c>
    </row>
    <row r="85" spans="1:19" x14ac:dyDescent="0.25">
      <c r="A85" s="4">
        <v>2001</v>
      </c>
      <c r="C85" s="51">
        <v>14</v>
      </c>
      <c r="D85" s="56">
        <f>(C85)/(transfers!I29)</f>
        <v>0.31111111111111112</v>
      </c>
      <c r="E85" s="51"/>
      <c r="F85" s="51">
        <v>13</v>
      </c>
      <c r="G85" s="56">
        <f>(F85)/(transfers!I29)</f>
        <v>0.28888888888888886</v>
      </c>
      <c r="H85" s="51"/>
      <c r="I85" s="51">
        <v>6</v>
      </c>
      <c r="J85" s="56">
        <f>(I85)/(transfers!I29)</f>
        <v>0.13333333333333333</v>
      </c>
      <c r="K85" s="51"/>
      <c r="L85" s="51">
        <v>7</v>
      </c>
      <c r="M85" s="56">
        <f>(L85)/(transfers!I29)</f>
        <v>0.15555555555555556</v>
      </c>
      <c r="O85">
        <v>3</v>
      </c>
      <c r="P85" s="56">
        <f>(O85)/(transfers!I29)</f>
        <v>6.6666666666666666E-2</v>
      </c>
      <c r="R85">
        <v>2</v>
      </c>
      <c r="S85" s="56">
        <f>(R85)/(transfers!I29)</f>
        <v>4.4444444444444446E-2</v>
      </c>
    </row>
    <row r="87" spans="1:19" x14ac:dyDescent="0.25">
      <c r="A87" s="57" t="s">
        <v>353</v>
      </c>
      <c r="C87" s="39" t="s">
        <v>274</v>
      </c>
      <c r="F87" s="39" t="s">
        <v>172</v>
      </c>
    </row>
    <row r="89" spans="1:19" x14ac:dyDescent="0.25">
      <c r="A89" s="20" t="s">
        <v>347</v>
      </c>
      <c r="C89" s="75" t="s">
        <v>354</v>
      </c>
      <c r="D89" s="75"/>
      <c r="F89" s="75" t="s">
        <v>355</v>
      </c>
      <c r="G89" s="75"/>
      <c r="I89" s="75" t="s">
        <v>356</v>
      </c>
      <c r="J89" s="75"/>
      <c r="L89" s="75" t="s">
        <v>357</v>
      </c>
      <c r="M89" s="75"/>
      <c r="O89" s="75" t="s">
        <v>358</v>
      </c>
      <c r="P89" s="75"/>
      <c r="R89" s="75" t="s">
        <v>359</v>
      </c>
      <c r="S89" s="75"/>
    </row>
    <row r="90" spans="1:19" x14ac:dyDescent="0.25">
      <c r="A90" s="20" t="s">
        <v>343</v>
      </c>
      <c r="C90" s="3" t="s">
        <v>150</v>
      </c>
      <c r="D90" s="3" t="s">
        <v>68</v>
      </c>
      <c r="F90" s="3" t="s">
        <v>150</v>
      </c>
      <c r="G90" s="3" t="s">
        <v>68</v>
      </c>
      <c r="I90" s="3" t="s">
        <v>150</v>
      </c>
      <c r="J90" s="3" t="s">
        <v>68</v>
      </c>
      <c r="L90" s="3" t="s">
        <v>150</v>
      </c>
      <c r="M90" s="3" t="s">
        <v>68</v>
      </c>
      <c r="O90" s="3" t="s">
        <v>150</v>
      </c>
      <c r="P90" s="3" t="s">
        <v>68</v>
      </c>
      <c r="R90" s="3" t="s">
        <v>150</v>
      </c>
      <c r="S90" s="3" t="s">
        <v>68</v>
      </c>
    </row>
    <row r="91" spans="1:19" x14ac:dyDescent="0.25">
      <c r="C91" s="3"/>
      <c r="D91" s="3"/>
      <c r="F91" s="3"/>
      <c r="G91" s="3"/>
      <c r="I91" s="3"/>
      <c r="J91" s="3"/>
      <c r="L91" s="3"/>
      <c r="M91" s="3"/>
    </row>
    <row r="92" spans="1:19" x14ac:dyDescent="0.25">
      <c r="A92" s="4">
        <v>1994</v>
      </c>
      <c r="C92" s="51">
        <v>334</v>
      </c>
      <c r="D92" s="56">
        <f>(C92)/(transfers!L7)</f>
        <v>0.39433293978748524</v>
      </c>
      <c r="E92" s="51"/>
      <c r="F92" s="51">
        <v>155</v>
      </c>
      <c r="G92" s="56">
        <f>(F92)/(transfers!L7)</f>
        <v>0.18299881936245574</v>
      </c>
      <c r="H92" s="51"/>
      <c r="I92" s="51">
        <v>73</v>
      </c>
      <c r="J92" s="56">
        <f>(I92)/(transfers!L7)</f>
        <v>8.6186540731995276E-2</v>
      </c>
      <c r="K92" s="51"/>
      <c r="L92" s="51">
        <v>119</v>
      </c>
      <c r="M92" s="56">
        <f>(L92)/(transfers!L7)</f>
        <v>0.14049586776859505</v>
      </c>
      <c r="O92">
        <v>119</v>
      </c>
      <c r="P92" s="56">
        <f>(O92)/(transfers!L7)</f>
        <v>0.14049586776859505</v>
      </c>
      <c r="R92">
        <v>47</v>
      </c>
      <c r="S92" s="56">
        <f>(R92)/(transfers!L7)</f>
        <v>5.5489964580873671E-2</v>
      </c>
    </row>
    <row r="93" spans="1:19" x14ac:dyDescent="0.25">
      <c r="A93" s="4">
        <v>1995</v>
      </c>
      <c r="C93" s="51">
        <v>551</v>
      </c>
      <c r="D93" s="56">
        <f>(C93)/(transfers!L8)</f>
        <v>0.43488555643251775</v>
      </c>
      <c r="E93" s="51"/>
      <c r="F93" s="51">
        <v>187</v>
      </c>
      <c r="G93" s="56">
        <f>(F93)/(transfers!L8)</f>
        <v>0.14759273875295975</v>
      </c>
      <c r="H93" s="51"/>
      <c r="I93" s="51">
        <v>114</v>
      </c>
      <c r="J93" s="56">
        <f>(I93)/(transfers!L8)</f>
        <v>8.9976322020520916E-2</v>
      </c>
      <c r="K93" s="51"/>
      <c r="L93" s="51">
        <v>166</v>
      </c>
      <c r="M93" s="56">
        <f>(L93)/(transfers!L8)</f>
        <v>0.13101815311760062</v>
      </c>
      <c r="O93">
        <v>195</v>
      </c>
      <c r="P93" s="56">
        <f>(O93)/(transfers!L8)</f>
        <v>0.15390686661404893</v>
      </c>
      <c r="R93">
        <v>54</v>
      </c>
      <c r="S93" s="56">
        <f>(R93)/(transfers!L8)</f>
        <v>4.2620363062352014E-2</v>
      </c>
    </row>
    <row r="94" spans="1:19" x14ac:dyDescent="0.25">
      <c r="A94" s="4">
        <v>1996</v>
      </c>
      <c r="C94" s="51">
        <v>702</v>
      </c>
      <c r="D94" s="56">
        <f>(C94)/(transfers!L9)</f>
        <v>0.42340168878166468</v>
      </c>
      <c r="E94" s="51"/>
      <c r="F94" s="51">
        <v>284</v>
      </c>
      <c r="G94" s="56">
        <f>(F94)/(transfers!L9)</f>
        <v>0.17129071170084439</v>
      </c>
      <c r="H94" s="51"/>
      <c r="I94" s="51">
        <v>148</v>
      </c>
      <c r="J94" s="56">
        <f>(I94)/(transfers!L9)</f>
        <v>8.9264173703256941E-2</v>
      </c>
      <c r="K94" s="51"/>
      <c r="L94" s="51">
        <v>241</v>
      </c>
      <c r="M94" s="56">
        <f>(L94)/(transfers!L9)</f>
        <v>0.14535585042219543</v>
      </c>
      <c r="O94">
        <v>217</v>
      </c>
      <c r="P94" s="56">
        <f>(O94)/(transfers!L9)</f>
        <v>0.13088057901085645</v>
      </c>
      <c r="R94">
        <v>66</v>
      </c>
      <c r="S94" s="56">
        <f>(R94)/(transfers!L9)</f>
        <v>3.9806996381182146E-2</v>
      </c>
    </row>
    <row r="95" spans="1:19" x14ac:dyDescent="0.25">
      <c r="A95" s="4">
        <v>1997</v>
      </c>
      <c r="C95" s="51">
        <v>896</v>
      </c>
      <c r="D95" s="56">
        <f>(C95)/(transfers!L10)</f>
        <v>0.45784363822176799</v>
      </c>
      <c r="E95" s="51"/>
      <c r="F95" s="51">
        <v>321</v>
      </c>
      <c r="G95" s="56">
        <f>(F95)/(transfers!L10)</f>
        <v>0.16402657128257536</v>
      </c>
      <c r="H95" s="51"/>
      <c r="I95" s="51">
        <v>163</v>
      </c>
      <c r="J95" s="56">
        <f>(I95)/(transfers!L10)</f>
        <v>8.3290751149718956E-2</v>
      </c>
      <c r="K95" s="51"/>
      <c r="L95" s="51">
        <v>260</v>
      </c>
      <c r="M95" s="56">
        <f>(L95)/(transfers!L10)</f>
        <v>0.13285641287685232</v>
      </c>
      <c r="O95">
        <v>218</v>
      </c>
      <c r="P95" s="56">
        <f>(O95)/(transfers!L10)</f>
        <v>0.11139499233520694</v>
      </c>
      <c r="R95">
        <v>99</v>
      </c>
      <c r="S95" s="56">
        <f>(R95)/(transfers!L10)</f>
        <v>5.0587634133878387E-2</v>
      </c>
    </row>
    <row r="96" spans="1:19" x14ac:dyDescent="0.25">
      <c r="A96" s="4">
        <v>1998</v>
      </c>
      <c r="C96" s="51">
        <v>1100</v>
      </c>
      <c r="D96" s="56">
        <f>(C96)/(transfers!L11)</f>
        <v>0.49217002237136465</v>
      </c>
      <c r="E96" s="51"/>
      <c r="F96" s="51">
        <v>346</v>
      </c>
      <c r="G96" s="56">
        <f>(F96)/(transfers!L11)</f>
        <v>0.15480984340044743</v>
      </c>
      <c r="H96" s="51"/>
      <c r="I96" s="51">
        <v>163</v>
      </c>
      <c r="J96" s="56">
        <f>(I96)/(transfers!L11)</f>
        <v>7.2930648769574946E-2</v>
      </c>
      <c r="K96" s="51"/>
      <c r="L96" s="51">
        <v>253</v>
      </c>
      <c r="M96" s="56">
        <f>(L96)/(transfers!L11)</f>
        <v>0.11319910514541387</v>
      </c>
      <c r="O96">
        <v>260</v>
      </c>
      <c r="P96" s="56">
        <f>(O96)/(transfers!L11)</f>
        <v>0.116331096196868</v>
      </c>
      <c r="R96">
        <v>113</v>
      </c>
      <c r="S96" s="56">
        <f>(R96)/(transfers!L11)</f>
        <v>5.0559284116331094E-2</v>
      </c>
    </row>
    <row r="97" spans="1:19" x14ac:dyDescent="0.25">
      <c r="A97" s="4">
        <v>1999</v>
      </c>
      <c r="C97" s="51">
        <v>1169</v>
      </c>
      <c r="D97" s="56">
        <f>(C97)/(transfers!L12)</f>
        <v>0.48994132439228832</v>
      </c>
      <c r="E97" s="51"/>
      <c r="F97" s="51">
        <v>357</v>
      </c>
      <c r="G97" s="56">
        <f>(F97)/(transfers!L12)</f>
        <v>0.14962279966471081</v>
      </c>
      <c r="H97" s="51"/>
      <c r="I97" s="51">
        <v>173</v>
      </c>
      <c r="J97" s="56">
        <f>(I97)/(transfers!L12)</f>
        <v>7.2506286672254824E-2</v>
      </c>
      <c r="K97" s="51"/>
      <c r="L97" s="51">
        <v>283</v>
      </c>
      <c r="M97" s="56">
        <f>(L97)/(transfers!L12)</f>
        <v>0.11860854987426656</v>
      </c>
      <c r="O97">
        <v>287</v>
      </c>
      <c r="P97" s="56">
        <f>(O97)/(transfers!L12)</f>
        <v>0.12028499580888516</v>
      </c>
      <c r="R97">
        <v>117</v>
      </c>
      <c r="S97" s="56">
        <f>(R97)/(transfers!L12)</f>
        <v>4.9036043587594301E-2</v>
      </c>
    </row>
    <row r="98" spans="1:19" x14ac:dyDescent="0.25">
      <c r="A98" s="4">
        <v>2000</v>
      </c>
      <c r="C98" s="51">
        <v>1193</v>
      </c>
      <c r="D98" s="56">
        <f>(C98)/(transfers!L13)</f>
        <v>0.4787319422150883</v>
      </c>
      <c r="E98" s="51"/>
      <c r="F98" s="51">
        <v>383</v>
      </c>
      <c r="G98" s="56">
        <f>(F98)/(transfers!L13)</f>
        <v>0.15369181380417335</v>
      </c>
      <c r="H98" s="51"/>
      <c r="I98" s="51">
        <v>174</v>
      </c>
      <c r="J98" s="56">
        <f>(I98)/(transfers!L13)</f>
        <v>6.9823434991974312E-2</v>
      </c>
      <c r="K98" s="51"/>
      <c r="L98" s="51">
        <v>300</v>
      </c>
      <c r="M98" s="56">
        <f>(L98)/(transfers!L13)</f>
        <v>0.12038523274478331</v>
      </c>
      <c r="O98">
        <v>325</v>
      </c>
      <c r="P98" s="56">
        <f>(O98)/(transfers!L13)</f>
        <v>0.13041733547351525</v>
      </c>
      <c r="R98">
        <v>117</v>
      </c>
      <c r="S98" s="56">
        <f>(R98)/(transfers!L13)</f>
        <v>4.6950240770465487E-2</v>
      </c>
    </row>
    <row r="99" spans="1:19" x14ac:dyDescent="0.25">
      <c r="A99" s="4">
        <v>2001</v>
      </c>
      <c r="C99" s="51">
        <v>1320</v>
      </c>
      <c r="D99" s="56">
        <f>(C99)/(transfers!L14)</f>
        <v>0.48582995951417002</v>
      </c>
      <c r="E99" s="51"/>
      <c r="F99" s="51">
        <v>397</v>
      </c>
      <c r="G99" s="56">
        <f>(F99)/(transfers!L14)</f>
        <v>0.14611704085388297</v>
      </c>
      <c r="H99" s="51"/>
      <c r="I99" s="51">
        <v>196</v>
      </c>
      <c r="J99" s="56">
        <f>(I99)/(transfers!L14)</f>
        <v>7.2138387927861605E-2</v>
      </c>
      <c r="K99" s="51"/>
      <c r="L99" s="51">
        <v>294</v>
      </c>
      <c r="M99" s="56">
        <f>(L99)/(transfers!L14)</f>
        <v>0.10820758189179241</v>
      </c>
      <c r="O99">
        <v>387</v>
      </c>
      <c r="P99" s="56">
        <f>(O99)/(transfers!L14)</f>
        <v>0.14243651085756348</v>
      </c>
      <c r="R99">
        <v>123</v>
      </c>
      <c r="S99" s="56">
        <f>(R99)/(transfers!L14)</f>
        <v>4.5270518954729479E-2</v>
      </c>
    </row>
    <row r="101" spans="1:19" ht="22.2" x14ac:dyDescent="0.35">
      <c r="A101" s="34" t="s">
        <v>352</v>
      </c>
    </row>
    <row r="103" spans="1:19" x14ac:dyDescent="0.25">
      <c r="A103" s="57" t="s">
        <v>353</v>
      </c>
      <c r="C103" s="39" t="s">
        <v>350</v>
      </c>
      <c r="F103" s="39" t="s">
        <v>173</v>
      </c>
    </row>
    <row r="105" spans="1:19" x14ac:dyDescent="0.25">
      <c r="A105" s="20" t="s">
        <v>347</v>
      </c>
      <c r="C105" s="75" t="s">
        <v>354</v>
      </c>
      <c r="D105" s="75"/>
      <c r="F105" s="75" t="s">
        <v>355</v>
      </c>
      <c r="G105" s="75"/>
      <c r="I105" s="75" t="s">
        <v>356</v>
      </c>
      <c r="J105" s="75"/>
      <c r="L105" s="75" t="s">
        <v>357</v>
      </c>
      <c r="M105" s="75"/>
      <c r="O105" s="75" t="s">
        <v>358</v>
      </c>
      <c r="P105" s="75"/>
      <c r="R105" s="75" t="s">
        <v>359</v>
      </c>
      <c r="S105" s="75"/>
    </row>
    <row r="106" spans="1:19" x14ac:dyDescent="0.25">
      <c r="A106" s="20" t="s">
        <v>343</v>
      </c>
      <c r="C106" s="3" t="s">
        <v>150</v>
      </c>
      <c r="D106" s="3" t="s">
        <v>68</v>
      </c>
      <c r="F106" s="3" t="s">
        <v>150</v>
      </c>
      <c r="G106" s="3" t="s">
        <v>68</v>
      </c>
      <c r="I106" s="3" t="s">
        <v>150</v>
      </c>
      <c r="J106" s="3" t="s">
        <v>68</v>
      </c>
      <c r="L106" s="3" t="s">
        <v>150</v>
      </c>
      <c r="M106" s="3" t="s">
        <v>68</v>
      </c>
      <c r="O106" s="3" t="s">
        <v>150</v>
      </c>
      <c r="P106" s="3" t="s">
        <v>68</v>
      </c>
      <c r="R106" s="3" t="s">
        <v>150</v>
      </c>
      <c r="S106" s="3" t="s">
        <v>68</v>
      </c>
    </row>
    <row r="107" spans="1:19" x14ac:dyDescent="0.25">
      <c r="C107" s="3"/>
      <c r="D107" s="3"/>
      <c r="F107" s="3"/>
      <c r="G107" s="3"/>
      <c r="I107" s="3"/>
      <c r="J107" s="3"/>
      <c r="L107" s="3"/>
      <c r="M107" s="3"/>
    </row>
    <row r="108" spans="1:19" x14ac:dyDescent="0.25">
      <c r="A108" s="4">
        <v>1994</v>
      </c>
      <c r="C108" s="51">
        <v>62</v>
      </c>
      <c r="D108" s="56">
        <f>(C108)/(transfers!D7)</f>
        <v>0.28054298642533937</v>
      </c>
      <c r="E108" s="51"/>
      <c r="F108" s="51">
        <v>33</v>
      </c>
      <c r="G108" s="56">
        <f>(F108)/(transfers!D7)</f>
        <v>0.14932126696832579</v>
      </c>
      <c r="H108" s="51"/>
      <c r="I108" s="51">
        <v>19</v>
      </c>
      <c r="J108" s="56">
        <f>(I108)/(transfers!D7)</f>
        <v>8.5972850678733032E-2</v>
      </c>
      <c r="K108" s="51"/>
      <c r="L108" s="51">
        <v>42</v>
      </c>
      <c r="M108" s="56">
        <f>(L108)/(transfers!D7)</f>
        <v>0.19004524886877827</v>
      </c>
      <c r="O108">
        <v>44</v>
      </c>
      <c r="P108" s="56">
        <f>(O108)/(transfers!D7)</f>
        <v>0.19909502262443438</v>
      </c>
      <c r="R108">
        <v>21</v>
      </c>
      <c r="S108" s="56">
        <f>(R108)/(transfers!D7)</f>
        <v>9.5022624434389136E-2</v>
      </c>
    </row>
    <row r="109" spans="1:19" x14ac:dyDescent="0.25">
      <c r="A109" s="4">
        <v>1995</v>
      </c>
      <c r="C109" s="51">
        <v>78</v>
      </c>
      <c r="D109" s="56">
        <f>(C109)/(transfers!D8)</f>
        <v>0.28782287822878228</v>
      </c>
      <c r="E109" s="51"/>
      <c r="F109" s="51">
        <v>51</v>
      </c>
      <c r="G109" s="56">
        <f>(F109)/(transfers!D8)</f>
        <v>0.18819188191881919</v>
      </c>
      <c r="H109" s="51"/>
      <c r="I109" s="51">
        <v>22</v>
      </c>
      <c r="J109" s="56">
        <f>(I109)/(transfers!D8)</f>
        <v>8.1180811808118078E-2</v>
      </c>
      <c r="K109" s="51"/>
      <c r="L109" s="51">
        <v>41</v>
      </c>
      <c r="M109" s="56">
        <f>(L109)/(transfers!D8)</f>
        <v>0.15129151291512916</v>
      </c>
      <c r="O109">
        <v>63</v>
      </c>
      <c r="P109" s="56">
        <f>(O109)/(transfers!D8)</f>
        <v>0.23247232472324722</v>
      </c>
      <c r="R109">
        <v>16</v>
      </c>
      <c r="S109" s="56">
        <f>(R109)/(transfers!D8)</f>
        <v>5.9040590405904057E-2</v>
      </c>
    </row>
    <row r="110" spans="1:19" x14ac:dyDescent="0.25">
      <c r="A110" s="4">
        <v>1996</v>
      </c>
      <c r="C110" s="51">
        <v>101</v>
      </c>
      <c r="D110" s="56">
        <f>(C110)/(transfers!D9)</f>
        <v>0.31464174454828658</v>
      </c>
      <c r="E110" s="51"/>
      <c r="F110" s="51">
        <v>67</v>
      </c>
      <c r="G110" s="56">
        <f>(F110)/(transfers!D9)</f>
        <v>0.2087227414330218</v>
      </c>
      <c r="H110" s="51"/>
      <c r="I110" s="51">
        <v>27</v>
      </c>
      <c r="J110" s="56">
        <f>(I110)/(transfers!D9)</f>
        <v>8.4112149532710276E-2</v>
      </c>
      <c r="K110" s="51"/>
      <c r="L110" s="51">
        <v>52</v>
      </c>
      <c r="M110" s="56">
        <f>(L110)/(transfers!D9)</f>
        <v>0.16199376947040497</v>
      </c>
      <c r="O110">
        <v>62</v>
      </c>
      <c r="P110" s="56">
        <f>(O110)/(transfers!D9)</f>
        <v>0.19314641744548286</v>
      </c>
      <c r="R110">
        <v>12</v>
      </c>
      <c r="S110" s="56">
        <f>(R110)/(transfers!D9)</f>
        <v>3.7383177570093455E-2</v>
      </c>
    </row>
    <row r="111" spans="1:19" x14ac:dyDescent="0.25">
      <c r="A111" s="4">
        <v>1997</v>
      </c>
      <c r="C111" s="51">
        <v>134</v>
      </c>
      <c r="D111" s="56">
        <f>(C111)/(transfers!D10)</f>
        <v>0.38840579710144929</v>
      </c>
      <c r="E111" s="51"/>
      <c r="F111" s="51">
        <v>56</v>
      </c>
      <c r="G111" s="56">
        <f>(F111)/(transfers!D10)</f>
        <v>0.16231884057971013</v>
      </c>
      <c r="H111" s="51"/>
      <c r="I111" s="51">
        <v>34</v>
      </c>
      <c r="J111" s="56">
        <f>(I111)/(transfers!D10)</f>
        <v>9.8550724637681164E-2</v>
      </c>
      <c r="K111" s="51"/>
      <c r="L111" s="51">
        <v>49</v>
      </c>
      <c r="M111" s="56">
        <f>(L111)/(transfers!D10)</f>
        <v>0.14202898550724638</v>
      </c>
      <c r="O111">
        <v>50</v>
      </c>
      <c r="P111" s="56">
        <f>(O111)/(transfers!D10)</f>
        <v>0.14492753623188406</v>
      </c>
      <c r="R111">
        <v>22</v>
      </c>
      <c r="S111" s="56">
        <f>(R111)/(transfers!D10)</f>
        <v>6.3768115942028983E-2</v>
      </c>
    </row>
    <row r="112" spans="1:19" x14ac:dyDescent="0.25">
      <c r="A112" s="4">
        <v>1998</v>
      </c>
      <c r="C112" s="51">
        <v>167</v>
      </c>
      <c r="D112" s="56">
        <f>(C112)/(transfers!D11)</f>
        <v>0.42065491183879095</v>
      </c>
      <c r="E112" s="51"/>
      <c r="F112" s="51">
        <v>51</v>
      </c>
      <c r="G112" s="56">
        <f>(F112)/(transfers!D11)</f>
        <v>0.12846347607052896</v>
      </c>
      <c r="H112" s="51"/>
      <c r="I112" s="51">
        <v>29</v>
      </c>
      <c r="J112" s="56">
        <f>(I112)/(transfers!D11)</f>
        <v>7.3047858942065488E-2</v>
      </c>
      <c r="K112" s="51"/>
      <c r="L112" s="51">
        <v>42</v>
      </c>
      <c r="M112" s="56">
        <f>(L112)/(transfers!D11)</f>
        <v>0.10579345088161209</v>
      </c>
      <c r="O112">
        <v>70</v>
      </c>
      <c r="P112" s="56">
        <f>(O112)/(transfers!D11)</f>
        <v>0.17632241813602015</v>
      </c>
      <c r="R112">
        <v>38</v>
      </c>
      <c r="S112" s="56">
        <f>(R112)/(transfers!D11)</f>
        <v>9.5717884130982367E-2</v>
      </c>
    </row>
    <row r="113" spans="1:19" x14ac:dyDescent="0.25">
      <c r="A113" s="4">
        <v>1999</v>
      </c>
      <c r="C113" s="51">
        <v>166</v>
      </c>
      <c r="D113" s="56">
        <f>(C113)/(transfers!D12)</f>
        <v>0.38160919540229887</v>
      </c>
      <c r="E113" s="51"/>
      <c r="F113" s="51">
        <v>70</v>
      </c>
      <c r="G113" s="56">
        <f>(F113)/(transfers!D12)</f>
        <v>0.16091954022988506</v>
      </c>
      <c r="H113" s="51"/>
      <c r="I113" s="51">
        <v>36</v>
      </c>
      <c r="J113" s="56">
        <f>(I113)/(transfers!D12)</f>
        <v>8.2758620689655171E-2</v>
      </c>
      <c r="K113" s="51"/>
      <c r="L113" s="51">
        <v>69</v>
      </c>
      <c r="M113" s="56">
        <f>(L113)/(transfers!D12)</f>
        <v>0.15862068965517243</v>
      </c>
      <c r="O113">
        <v>70</v>
      </c>
      <c r="P113" s="56">
        <f>(O113)/(transfers!D12)</f>
        <v>0.16091954022988506</v>
      </c>
      <c r="R113">
        <v>24</v>
      </c>
      <c r="S113" s="56">
        <f>(R113)/(transfers!D12)</f>
        <v>5.5172413793103448E-2</v>
      </c>
    </row>
    <row r="114" spans="1:19" x14ac:dyDescent="0.25">
      <c r="A114" s="4">
        <v>2000</v>
      </c>
      <c r="C114" s="51">
        <v>155</v>
      </c>
      <c r="D114" s="56">
        <f>(C114)/(transfers!D13)</f>
        <v>0.35307517084282458</v>
      </c>
      <c r="E114" s="51"/>
      <c r="F114" s="51">
        <v>69</v>
      </c>
      <c r="G114" s="56">
        <f>(F114)/(transfers!D13)</f>
        <v>0.15717539863325741</v>
      </c>
      <c r="H114" s="51"/>
      <c r="I114" s="51">
        <v>34</v>
      </c>
      <c r="J114" s="56">
        <f>(I114)/(transfers!D13)</f>
        <v>7.7448747152619596E-2</v>
      </c>
      <c r="K114" s="51"/>
      <c r="L114" s="51">
        <v>66</v>
      </c>
      <c r="M114" s="56">
        <f>(L114)/(transfers!D13)</f>
        <v>0.15034168564920272</v>
      </c>
      <c r="O114">
        <v>87</v>
      </c>
      <c r="P114" s="56">
        <f>(O114)/(transfers!D13)</f>
        <v>0.19817767653758542</v>
      </c>
      <c r="R114">
        <v>28</v>
      </c>
      <c r="S114" s="56">
        <f>(R114)/(transfers!D13)</f>
        <v>6.3781321184510256E-2</v>
      </c>
    </row>
    <row r="115" spans="1:19" x14ac:dyDescent="0.25">
      <c r="A115" s="4">
        <v>2001</v>
      </c>
      <c r="C115" s="51">
        <v>177</v>
      </c>
      <c r="D115" s="56">
        <f>(C115)/(transfers!D14)</f>
        <v>0.34911242603550297</v>
      </c>
      <c r="E115" s="51"/>
      <c r="F115" s="51">
        <v>70</v>
      </c>
      <c r="G115" s="56">
        <f>(F115)/(transfers!D14)</f>
        <v>0.13806706114398423</v>
      </c>
      <c r="H115" s="51"/>
      <c r="I115" s="51">
        <v>44</v>
      </c>
      <c r="J115" s="56">
        <f>(I115)/(transfers!D14)</f>
        <v>8.6785009861932938E-2</v>
      </c>
      <c r="K115" s="51"/>
      <c r="L115" s="51">
        <v>67</v>
      </c>
      <c r="M115" s="56">
        <f>(L115)/(transfers!D14)</f>
        <v>0.13214990138067062</v>
      </c>
      <c r="O115">
        <v>114</v>
      </c>
      <c r="P115" s="56">
        <f>(O115)/(transfers!D14)</f>
        <v>0.22485207100591717</v>
      </c>
      <c r="R115">
        <v>35</v>
      </c>
      <c r="S115" s="56">
        <f>(R115)/(transfers!D14)</f>
        <v>6.9033530571992116E-2</v>
      </c>
    </row>
    <row r="117" spans="1:19" x14ac:dyDescent="0.25">
      <c r="A117" s="57" t="s">
        <v>353</v>
      </c>
      <c r="C117" s="39" t="s">
        <v>349</v>
      </c>
      <c r="F117" s="39" t="s">
        <v>173</v>
      </c>
    </row>
    <row r="119" spans="1:19" x14ac:dyDescent="0.25">
      <c r="A119" s="20" t="s">
        <v>347</v>
      </c>
      <c r="C119" s="75" t="s">
        <v>354</v>
      </c>
      <c r="D119" s="75"/>
      <c r="F119" s="75" t="s">
        <v>355</v>
      </c>
      <c r="G119" s="75"/>
      <c r="I119" s="75" t="s">
        <v>356</v>
      </c>
      <c r="J119" s="75"/>
      <c r="L119" s="75" t="s">
        <v>357</v>
      </c>
      <c r="M119" s="75"/>
      <c r="O119" s="75" t="s">
        <v>358</v>
      </c>
      <c r="P119" s="75"/>
      <c r="R119" s="75" t="s">
        <v>359</v>
      </c>
      <c r="S119" s="75"/>
    </row>
    <row r="120" spans="1:19" x14ac:dyDescent="0.25">
      <c r="A120" s="20" t="s">
        <v>343</v>
      </c>
      <c r="C120" s="3" t="s">
        <v>150</v>
      </c>
      <c r="D120" s="3" t="s">
        <v>68</v>
      </c>
      <c r="F120" s="3" t="s">
        <v>150</v>
      </c>
      <c r="G120" s="3" t="s">
        <v>68</v>
      </c>
      <c r="I120" s="3" t="s">
        <v>150</v>
      </c>
      <c r="J120" s="3" t="s">
        <v>68</v>
      </c>
      <c r="L120" s="3" t="s">
        <v>150</v>
      </c>
      <c r="M120" s="3" t="s">
        <v>68</v>
      </c>
      <c r="O120" s="3" t="s">
        <v>150</v>
      </c>
      <c r="P120" s="3" t="s">
        <v>68</v>
      </c>
      <c r="R120" s="3" t="s">
        <v>150</v>
      </c>
      <c r="S120" s="3" t="s">
        <v>68</v>
      </c>
    </row>
    <row r="121" spans="1:19" x14ac:dyDescent="0.25">
      <c r="C121" s="3"/>
      <c r="D121" s="3"/>
      <c r="F121" s="3"/>
      <c r="G121" s="3"/>
      <c r="I121" s="3"/>
      <c r="J121" s="3"/>
      <c r="L121" s="3"/>
      <c r="M121" s="3"/>
    </row>
    <row r="122" spans="1:19" x14ac:dyDescent="0.25">
      <c r="A122" s="4">
        <v>1994</v>
      </c>
      <c r="C122" s="51">
        <v>32</v>
      </c>
      <c r="D122" s="56">
        <f>(C122)/(transfers!G7)</f>
        <v>0.8</v>
      </c>
      <c r="E122" s="51"/>
      <c r="F122" s="51">
        <v>6</v>
      </c>
      <c r="G122" s="56">
        <f>(F122)/(transfers!G7)</f>
        <v>0.15</v>
      </c>
      <c r="H122" s="51"/>
      <c r="I122" s="51">
        <v>0</v>
      </c>
      <c r="J122" s="56">
        <f>(I122)/(transfers!G7)</f>
        <v>0</v>
      </c>
      <c r="K122" s="51"/>
      <c r="L122" s="51">
        <v>0</v>
      </c>
      <c r="M122" s="56">
        <f>(L122)/(transfers!G7)</f>
        <v>0</v>
      </c>
      <c r="O122">
        <v>1</v>
      </c>
      <c r="P122" s="56">
        <f>(O122)/(transfers!G7)</f>
        <v>2.5000000000000001E-2</v>
      </c>
      <c r="R122">
        <v>1</v>
      </c>
      <c r="S122" s="56">
        <f>(R122)/(transfers!G7)</f>
        <v>2.5000000000000001E-2</v>
      </c>
    </row>
    <row r="123" spans="1:19" x14ac:dyDescent="0.25">
      <c r="A123" s="4">
        <v>1995</v>
      </c>
      <c r="C123" s="51">
        <v>52</v>
      </c>
      <c r="D123" s="56">
        <f>(C123)/(transfers!G8)</f>
        <v>1</v>
      </c>
      <c r="E123" s="51"/>
      <c r="F123" s="51">
        <v>0</v>
      </c>
      <c r="G123" s="56">
        <f>(F123)/(transfers!G8)</f>
        <v>0</v>
      </c>
      <c r="H123" s="51"/>
      <c r="I123" s="51">
        <v>0</v>
      </c>
      <c r="J123" s="56">
        <f>(I123)/(transfers!G8)</f>
        <v>0</v>
      </c>
      <c r="K123" s="51"/>
      <c r="L123" s="51">
        <v>0</v>
      </c>
      <c r="M123" s="56">
        <f>(L123)/(transfers!G8)</f>
        <v>0</v>
      </c>
      <c r="O123">
        <v>0</v>
      </c>
      <c r="P123" s="56">
        <f>(O123)/(transfers!G8)</f>
        <v>0</v>
      </c>
      <c r="R123">
        <v>0</v>
      </c>
      <c r="S123" s="56">
        <f>(R123)/(transfers!G8)</f>
        <v>0</v>
      </c>
    </row>
    <row r="124" spans="1:19" x14ac:dyDescent="0.25">
      <c r="A124" s="4">
        <v>1996</v>
      </c>
      <c r="C124" s="51">
        <v>34</v>
      </c>
      <c r="D124" s="56">
        <f>(C124)/(transfers!G9)</f>
        <v>0.73913043478260865</v>
      </c>
      <c r="E124" s="51"/>
      <c r="F124" s="51">
        <v>4</v>
      </c>
      <c r="G124" s="56">
        <f>(F124)/(transfers!G9)</f>
        <v>8.6956521739130432E-2</v>
      </c>
      <c r="H124" s="51"/>
      <c r="I124" s="51">
        <v>3</v>
      </c>
      <c r="J124" s="56">
        <f>(I124)/(transfers!G9)</f>
        <v>6.5217391304347824E-2</v>
      </c>
      <c r="K124" s="51"/>
      <c r="L124" s="51">
        <v>3</v>
      </c>
      <c r="M124" s="56">
        <f>(L124)/(transfers!G9)</f>
        <v>6.5217391304347824E-2</v>
      </c>
      <c r="O124">
        <v>2</v>
      </c>
      <c r="P124" s="56">
        <f>(O124)/(transfers!G9)</f>
        <v>4.3478260869565216E-2</v>
      </c>
      <c r="R124">
        <v>0</v>
      </c>
      <c r="S124" s="56">
        <f>(R124)/(transfers!G9)</f>
        <v>0</v>
      </c>
    </row>
    <row r="125" spans="1:19" x14ac:dyDescent="0.25">
      <c r="A125" s="4">
        <v>1997</v>
      </c>
      <c r="C125" s="51">
        <v>33</v>
      </c>
      <c r="D125" s="56">
        <f>(C125)/(transfers!G10)</f>
        <v>0.7021276595744681</v>
      </c>
      <c r="E125" s="51"/>
      <c r="F125" s="51">
        <v>7</v>
      </c>
      <c r="G125" s="56">
        <f>(F125)/(transfers!G10)</f>
        <v>0.14893617021276595</v>
      </c>
      <c r="H125" s="51"/>
      <c r="I125" s="51">
        <v>4</v>
      </c>
      <c r="J125" s="56">
        <f>(I125)/(transfers!G10)</f>
        <v>8.5106382978723402E-2</v>
      </c>
      <c r="K125" s="51"/>
      <c r="L125" s="51">
        <v>1</v>
      </c>
      <c r="M125" s="56">
        <f>(L125)/(transfers!G10)</f>
        <v>2.1276595744680851E-2</v>
      </c>
      <c r="O125">
        <v>2</v>
      </c>
      <c r="P125" s="56">
        <f>(O125)/(transfers!G10)</f>
        <v>4.2553191489361701E-2</v>
      </c>
      <c r="R125">
        <v>0</v>
      </c>
      <c r="S125" s="56">
        <f>(R125)/(transfers!G10)</f>
        <v>0</v>
      </c>
    </row>
    <row r="126" spans="1:19" x14ac:dyDescent="0.25">
      <c r="A126" s="4">
        <v>1998</v>
      </c>
      <c r="C126" s="51">
        <v>57</v>
      </c>
      <c r="D126" s="56">
        <f>(C126)/(transfers!G11)</f>
        <v>0.79166666666666663</v>
      </c>
      <c r="E126" s="51"/>
      <c r="F126" s="51">
        <v>4</v>
      </c>
      <c r="G126" s="56">
        <f>(F126)/(transfers!G11)</f>
        <v>5.5555555555555552E-2</v>
      </c>
      <c r="H126" s="51"/>
      <c r="I126" s="51">
        <v>5</v>
      </c>
      <c r="J126" s="56">
        <f>(I126)/(transfers!G11)</f>
        <v>6.9444444444444448E-2</v>
      </c>
      <c r="K126" s="51"/>
      <c r="L126" s="51">
        <v>3</v>
      </c>
      <c r="M126" s="56">
        <f>(L126)/(transfers!G11)</f>
        <v>4.1666666666666664E-2</v>
      </c>
      <c r="O126">
        <v>1</v>
      </c>
      <c r="P126" s="56">
        <f>(O126)/(transfers!G11)</f>
        <v>1.3888888888888888E-2</v>
      </c>
      <c r="R126">
        <v>2</v>
      </c>
      <c r="S126" s="56">
        <f>(R126)/(transfers!G11)</f>
        <v>2.7777777777777776E-2</v>
      </c>
    </row>
    <row r="127" spans="1:19" x14ac:dyDescent="0.25">
      <c r="A127" s="4">
        <v>1999</v>
      </c>
      <c r="C127" s="51">
        <v>33</v>
      </c>
      <c r="D127" s="56">
        <f>(C127)/(transfers!G12)</f>
        <v>0.56896551724137934</v>
      </c>
      <c r="E127" s="51"/>
      <c r="F127" s="51">
        <v>10</v>
      </c>
      <c r="G127" s="56">
        <f>(F127)/(transfers!G12)</f>
        <v>0.17241379310344829</v>
      </c>
      <c r="H127" s="51"/>
      <c r="I127" s="51">
        <v>6</v>
      </c>
      <c r="J127" s="56">
        <f>(I127)/(transfers!G12)</f>
        <v>0.10344827586206896</v>
      </c>
      <c r="K127" s="51"/>
      <c r="L127" s="51">
        <v>3</v>
      </c>
      <c r="M127" s="56">
        <f>(L127)/(transfers!G12)</f>
        <v>5.1724137931034482E-2</v>
      </c>
      <c r="O127">
        <v>3</v>
      </c>
      <c r="P127" s="56">
        <f>(O127)/(transfers!G12)</f>
        <v>5.1724137931034482E-2</v>
      </c>
      <c r="R127">
        <v>3</v>
      </c>
      <c r="S127" s="56">
        <f>(R127)/(transfers!G12)</f>
        <v>5.1724137931034482E-2</v>
      </c>
    </row>
    <row r="128" spans="1:19" x14ac:dyDescent="0.25">
      <c r="A128" s="4">
        <v>2000</v>
      </c>
      <c r="C128" s="51">
        <v>54</v>
      </c>
      <c r="D128" s="56">
        <f>(C128)/(transfers!G13)</f>
        <v>0.72972972972972971</v>
      </c>
      <c r="E128" s="51"/>
      <c r="F128" s="51">
        <v>6</v>
      </c>
      <c r="G128" s="56">
        <f>(F128)/(transfers!G13)</f>
        <v>8.1081081081081086E-2</v>
      </c>
      <c r="H128" s="51"/>
      <c r="I128" s="51">
        <v>4</v>
      </c>
      <c r="J128" s="56">
        <f>(I128)/(transfers!G13)</f>
        <v>5.4054054054054057E-2</v>
      </c>
      <c r="K128" s="51"/>
      <c r="L128" s="51">
        <v>7</v>
      </c>
      <c r="M128" s="56">
        <f>(L128)/(transfers!G13)</f>
        <v>9.45945945945946E-2</v>
      </c>
      <c r="O128">
        <v>3</v>
      </c>
      <c r="P128" s="56">
        <f>(O128)/(transfers!G13)</f>
        <v>4.0540540540540543E-2</v>
      </c>
      <c r="R128">
        <v>0</v>
      </c>
      <c r="S128" s="56">
        <f>(R128)/(transfers!G13)</f>
        <v>0</v>
      </c>
    </row>
    <row r="129" spans="1:19" x14ac:dyDescent="0.25">
      <c r="A129" s="4">
        <v>2001</v>
      </c>
      <c r="C129" s="51">
        <v>63</v>
      </c>
      <c r="D129" s="56">
        <f>(C129)/(transfers!G14)</f>
        <v>0.7078651685393258</v>
      </c>
      <c r="E129" s="51"/>
      <c r="F129" s="51">
        <v>10</v>
      </c>
      <c r="G129" s="56">
        <f>(F129)/(transfers!G14)</f>
        <v>0.11235955056179775</v>
      </c>
      <c r="H129" s="51"/>
      <c r="I129" s="51">
        <v>5</v>
      </c>
      <c r="J129" s="56">
        <f>(I129)/(transfers!G14)</f>
        <v>5.6179775280898875E-2</v>
      </c>
      <c r="K129" s="51"/>
      <c r="L129" s="51">
        <v>3</v>
      </c>
      <c r="M129" s="56">
        <f>(L129)/(transfers!G14)</f>
        <v>3.3707865168539325E-2</v>
      </c>
      <c r="O129">
        <v>6</v>
      </c>
      <c r="P129" s="56">
        <f>(O129)/(transfers!G14)</f>
        <v>6.741573033707865E-2</v>
      </c>
      <c r="R129">
        <v>2</v>
      </c>
      <c r="S129" s="56">
        <f>(R129)/(transfers!G14)</f>
        <v>2.247191011235955E-2</v>
      </c>
    </row>
    <row r="131" spans="1:19" x14ac:dyDescent="0.25">
      <c r="A131" s="57" t="s">
        <v>353</v>
      </c>
      <c r="C131" s="39" t="s">
        <v>348</v>
      </c>
      <c r="F131" s="39" t="s">
        <v>173</v>
      </c>
    </row>
    <row r="133" spans="1:19" x14ac:dyDescent="0.25">
      <c r="A133" s="20" t="s">
        <v>347</v>
      </c>
      <c r="C133" s="75" t="s">
        <v>354</v>
      </c>
      <c r="D133" s="75"/>
      <c r="F133" s="75" t="s">
        <v>355</v>
      </c>
      <c r="G133" s="75"/>
      <c r="I133" s="75" t="s">
        <v>356</v>
      </c>
      <c r="J133" s="75"/>
      <c r="L133" s="75" t="s">
        <v>357</v>
      </c>
      <c r="M133" s="75"/>
      <c r="O133" s="75" t="s">
        <v>358</v>
      </c>
      <c r="P133" s="75"/>
      <c r="R133" s="75" t="s">
        <v>359</v>
      </c>
      <c r="S133" s="75"/>
    </row>
    <row r="134" spans="1:19" x14ac:dyDescent="0.25">
      <c r="A134" s="20" t="s">
        <v>343</v>
      </c>
      <c r="C134" s="3" t="s">
        <v>150</v>
      </c>
      <c r="D134" s="3" t="s">
        <v>68</v>
      </c>
      <c r="F134" s="3" t="s">
        <v>150</v>
      </c>
      <c r="G134" s="3" t="s">
        <v>68</v>
      </c>
      <c r="I134" s="3" t="s">
        <v>150</v>
      </c>
      <c r="J134" s="3" t="s">
        <v>68</v>
      </c>
      <c r="L134" s="3" t="s">
        <v>150</v>
      </c>
      <c r="M134" s="3" t="s">
        <v>68</v>
      </c>
      <c r="O134" s="3" t="s">
        <v>150</v>
      </c>
      <c r="P134" s="3" t="s">
        <v>68</v>
      </c>
      <c r="R134" s="3" t="s">
        <v>150</v>
      </c>
      <c r="S134" s="3" t="s">
        <v>68</v>
      </c>
    </row>
    <row r="135" spans="1:19" x14ac:dyDescent="0.25">
      <c r="C135" s="3"/>
      <c r="D135" s="3"/>
      <c r="F135" s="3"/>
      <c r="G135" s="3"/>
      <c r="I135" s="3"/>
      <c r="J135" s="3"/>
      <c r="L135" s="3"/>
      <c r="M135" s="3"/>
    </row>
    <row r="136" spans="1:19" x14ac:dyDescent="0.25">
      <c r="A136" s="4">
        <v>1994</v>
      </c>
      <c r="C136" s="51">
        <v>13</v>
      </c>
      <c r="D136" s="56">
        <f>(C136)/(transfers!J7)</f>
        <v>0.22807017543859648</v>
      </c>
      <c r="E136" s="51"/>
      <c r="F136" s="51">
        <v>15</v>
      </c>
      <c r="G136" s="56">
        <f>(F136)/(transfers!J7)</f>
        <v>0.26315789473684209</v>
      </c>
      <c r="H136" s="51"/>
      <c r="I136" s="51">
        <v>10</v>
      </c>
      <c r="J136" s="56">
        <f>(I136)/(transfers!J7)</f>
        <v>0.17543859649122806</v>
      </c>
      <c r="K136" s="51"/>
      <c r="L136" s="51">
        <v>8</v>
      </c>
      <c r="M136" s="56">
        <f>(L136)/(transfers!J7)</f>
        <v>0.14035087719298245</v>
      </c>
      <c r="O136">
        <v>7</v>
      </c>
      <c r="P136" s="56">
        <f>(O136)/(transfers!J7)</f>
        <v>0.12280701754385964</v>
      </c>
      <c r="R136">
        <v>4</v>
      </c>
      <c r="S136" s="56">
        <f>(R136)/(transfers!J7)</f>
        <v>7.0175438596491224E-2</v>
      </c>
    </row>
    <row r="137" spans="1:19" x14ac:dyDescent="0.25">
      <c r="A137" s="4">
        <v>1995</v>
      </c>
      <c r="C137" s="51">
        <v>30</v>
      </c>
      <c r="D137" s="56">
        <f>(C137)/(transfers!J8)</f>
        <v>0.4</v>
      </c>
      <c r="E137" s="51"/>
      <c r="F137" s="51">
        <v>18</v>
      </c>
      <c r="G137" s="56">
        <f>(F137)/(transfers!J8)</f>
        <v>0.24</v>
      </c>
      <c r="H137" s="51"/>
      <c r="I137" s="51">
        <v>11</v>
      </c>
      <c r="J137" s="56">
        <f>(I137)/(transfers!J8)</f>
        <v>0.14666666666666667</v>
      </c>
      <c r="K137" s="51"/>
      <c r="L137" s="51">
        <v>9</v>
      </c>
      <c r="M137" s="56">
        <f>(L137)/(transfers!J8)</f>
        <v>0.12</v>
      </c>
      <c r="O137">
        <v>7</v>
      </c>
      <c r="P137" s="56">
        <f>(O137)/(transfers!J8)</f>
        <v>9.3333333333333338E-2</v>
      </c>
      <c r="R137">
        <v>0</v>
      </c>
      <c r="S137" s="56">
        <f>(R137)/(transfers!J8)</f>
        <v>0</v>
      </c>
    </row>
    <row r="138" spans="1:19" x14ac:dyDescent="0.25">
      <c r="A138" s="4">
        <v>1996</v>
      </c>
      <c r="C138" s="51">
        <v>38</v>
      </c>
      <c r="D138" s="56">
        <f>(C138)/(transfers!J9)</f>
        <v>0.37623762376237624</v>
      </c>
      <c r="E138" s="51"/>
      <c r="F138" s="51">
        <v>25</v>
      </c>
      <c r="G138" s="56">
        <f>(F138)/(transfers!J9)</f>
        <v>0.24752475247524752</v>
      </c>
      <c r="H138" s="51"/>
      <c r="I138" s="51">
        <v>14</v>
      </c>
      <c r="J138" s="56">
        <f>(I138)/(transfers!J9)</f>
        <v>0.13861386138613863</v>
      </c>
      <c r="K138" s="51"/>
      <c r="L138" s="51">
        <v>18</v>
      </c>
      <c r="M138" s="56">
        <f>(L138)/(transfers!J9)</f>
        <v>0.17821782178217821</v>
      </c>
      <c r="O138">
        <v>4</v>
      </c>
      <c r="P138" s="56">
        <f>(O138)/(transfers!J9)</f>
        <v>3.9603960396039604E-2</v>
      </c>
      <c r="R138">
        <v>2</v>
      </c>
      <c r="S138" s="56">
        <f>(R138)/(transfers!J9)</f>
        <v>1.9801980198019802E-2</v>
      </c>
    </row>
    <row r="139" spans="1:19" x14ac:dyDescent="0.25">
      <c r="A139" s="4">
        <v>1997</v>
      </c>
      <c r="C139" s="51">
        <v>40</v>
      </c>
      <c r="D139" s="56">
        <f>(C139)/(transfers!J10)</f>
        <v>0.45977011494252873</v>
      </c>
      <c r="E139" s="51"/>
      <c r="F139" s="51">
        <v>18</v>
      </c>
      <c r="G139" s="56">
        <f>(F139)/(transfers!J10)</f>
        <v>0.20689655172413793</v>
      </c>
      <c r="H139" s="51"/>
      <c r="I139" s="51">
        <v>12</v>
      </c>
      <c r="J139" s="56">
        <f>(I139)/(transfers!J10)</f>
        <v>0.13793103448275862</v>
      </c>
      <c r="K139" s="51"/>
      <c r="L139" s="51">
        <v>7</v>
      </c>
      <c r="M139" s="56">
        <f>(L139)/(transfers!J10)</f>
        <v>8.0459770114942528E-2</v>
      </c>
      <c r="O139">
        <v>8</v>
      </c>
      <c r="P139" s="56">
        <f>(O139)/(transfers!J10)</f>
        <v>9.1954022988505746E-2</v>
      </c>
      <c r="R139">
        <v>2</v>
      </c>
      <c r="S139" s="56">
        <f>(R139)/(transfers!J10)</f>
        <v>2.2988505747126436E-2</v>
      </c>
    </row>
    <row r="140" spans="1:19" x14ac:dyDescent="0.25">
      <c r="A140" s="4">
        <v>1998</v>
      </c>
      <c r="C140" s="51">
        <v>41</v>
      </c>
      <c r="D140" s="56">
        <f>(C140)/(transfers!J11)</f>
        <v>0.51249999999999996</v>
      </c>
      <c r="E140" s="51"/>
      <c r="F140" s="51">
        <v>17</v>
      </c>
      <c r="G140" s="56">
        <f>(F140)/(transfers!J11)</f>
        <v>0.21249999999999999</v>
      </c>
      <c r="H140" s="51"/>
      <c r="I140" s="51">
        <v>4</v>
      </c>
      <c r="J140" s="56">
        <f>(I140)/(transfers!J11)</f>
        <v>0.05</v>
      </c>
      <c r="K140" s="51"/>
      <c r="L140" s="51">
        <v>7</v>
      </c>
      <c r="M140" s="56">
        <f>(L140)/(transfers!J11)</f>
        <v>8.7499999999999994E-2</v>
      </c>
      <c r="O140">
        <v>8</v>
      </c>
      <c r="P140" s="56">
        <f>(O140)/(transfers!J11)</f>
        <v>0.1</v>
      </c>
      <c r="R140">
        <v>3</v>
      </c>
      <c r="S140" s="56">
        <f>(R140)/(transfers!J11)</f>
        <v>3.7499999999999999E-2</v>
      </c>
    </row>
    <row r="141" spans="1:19" x14ac:dyDescent="0.25">
      <c r="A141" s="4">
        <v>1999</v>
      </c>
      <c r="C141" s="51">
        <v>44</v>
      </c>
      <c r="D141" s="56">
        <f>(C141)/(transfers!J12)</f>
        <v>0.4631578947368421</v>
      </c>
      <c r="E141" s="51"/>
      <c r="F141" s="51">
        <v>17</v>
      </c>
      <c r="G141" s="56">
        <f>(F141)/(transfers!J12)</f>
        <v>0.17894736842105263</v>
      </c>
      <c r="H141" s="51"/>
      <c r="I141" s="51">
        <v>11</v>
      </c>
      <c r="J141" s="56">
        <f>(I141)/(transfers!J12)</f>
        <v>0.11578947368421053</v>
      </c>
      <c r="K141" s="51"/>
      <c r="L141" s="51">
        <v>9</v>
      </c>
      <c r="M141" s="56">
        <f>(L141)/(transfers!J12)</f>
        <v>9.4736842105263161E-2</v>
      </c>
      <c r="O141">
        <v>12</v>
      </c>
      <c r="P141" s="56">
        <f>(O141)/(transfers!J12)</f>
        <v>0.12631578947368421</v>
      </c>
      <c r="R141">
        <v>2</v>
      </c>
      <c r="S141" s="56">
        <f>(R141)/(transfers!J12)</f>
        <v>2.1052631578947368E-2</v>
      </c>
    </row>
    <row r="142" spans="1:19" x14ac:dyDescent="0.25">
      <c r="A142" s="4">
        <v>2000</v>
      </c>
      <c r="C142" s="51">
        <v>32</v>
      </c>
      <c r="D142" s="56">
        <f>(C142)/(transfers!J13)</f>
        <v>0.48484848484848486</v>
      </c>
      <c r="E142" s="51"/>
      <c r="F142" s="51">
        <v>15</v>
      </c>
      <c r="G142" s="56">
        <f>(F142)/(transfers!J13)</f>
        <v>0.22727272727272727</v>
      </c>
      <c r="H142" s="51"/>
      <c r="I142" s="51">
        <v>4</v>
      </c>
      <c r="J142" s="56">
        <f>(I142)/(transfers!J13)</f>
        <v>6.0606060606060608E-2</v>
      </c>
      <c r="K142" s="51"/>
      <c r="L142" s="51">
        <v>7</v>
      </c>
      <c r="M142" s="56">
        <f>(L142)/(transfers!J13)</f>
        <v>0.10606060606060606</v>
      </c>
      <c r="O142">
        <v>8</v>
      </c>
      <c r="P142" s="56">
        <f>(O142)/(transfers!J13)</f>
        <v>0.12121212121212122</v>
      </c>
      <c r="R142">
        <v>0</v>
      </c>
      <c r="S142" s="56">
        <f>(R142)/(transfers!J13)</f>
        <v>0</v>
      </c>
    </row>
    <row r="143" spans="1:19" x14ac:dyDescent="0.25">
      <c r="A143" s="4">
        <v>2001</v>
      </c>
      <c r="C143" s="51">
        <v>38</v>
      </c>
      <c r="D143" s="56">
        <f>(C143)/(transfers!J14)</f>
        <v>0.38</v>
      </c>
      <c r="E143" s="51"/>
      <c r="F143" s="51">
        <v>25</v>
      </c>
      <c r="G143" s="56">
        <f>(F143)/(transfers!J14)</f>
        <v>0.25</v>
      </c>
      <c r="H143" s="51"/>
      <c r="I143" s="51">
        <v>10</v>
      </c>
      <c r="J143" s="56">
        <f>(I143)/(transfers!J14)</f>
        <v>0.1</v>
      </c>
      <c r="K143" s="51"/>
      <c r="L143" s="51">
        <v>13</v>
      </c>
      <c r="M143" s="56">
        <f>(L143)/(transfers!J14)</f>
        <v>0.13</v>
      </c>
      <c r="O143">
        <v>10</v>
      </c>
      <c r="P143" s="56">
        <f>(O143)/(transfers!J14)</f>
        <v>0.1</v>
      </c>
      <c r="R143">
        <v>4</v>
      </c>
      <c r="S143" s="56">
        <f>(R143)/(transfers!J14)</f>
        <v>0.04</v>
      </c>
    </row>
    <row r="145" spans="1:19" x14ac:dyDescent="0.25">
      <c r="A145" s="57" t="s">
        <v>353</v>
      </c>
      <c r="C145" s="39" t="s">
        <v>346</v>
      </c>
      <c r="F145" s="39" t="s">
        <v>173</v>
      </c>
    </row>
    <row r="147" spans="1:19" x14ac:dyDescent="0.25">
      <c r="A147" s="20" t="s">
        <v>347</v>
      </c>
      <c r="C147" s="75" t="s">
        <v>354</v>
      </c>
      <c r="D147" s="75"/>
      <c r="F147" s="75" t="s">
        <v>355</v>
      </c>
      <c r="G147" s="75"/>
      <c r="I147" s="75" t="s">
        <v>356</v>
      </c>
      <c r="J147" s="75"/>
      <c r="L147" s="75" t="s">
        <v>357</v>
      </c>
      <c r="M147" s="75"/>
      <c r="O147" s="75" t="s">
        <v>358</v>
      </c>
      <c r="P147" s="75"/>
      <c r="R147" s="75" t="s">
        <v>359</v>
      </c>
      <c r="S147" s="75"/>
    </row>
    <row r="148" spans="1:19" x14ac:dyDescent="0.25">
      <c r="A148" s="20" t="s">
        <v>343</v>
      </c>
      <c r="C148" s="3" t="s">
        <v>150</v>
      </c>
      <c r="D148" s="3" t="s">
        <v>68</v>
      </c>
      <c r="F148" s="3" t="s">
        <v>150</v>
      </c>
      <c r="G148" s="3" t="s">
        <v>68</v>
      </c>
      <c r="I148" s="3" t="s">
        <v>150</v>
      </c>
      <c r="J148" s="3" t="s">
        <v>68</v>
      </c>
      <c r="L148" s="3" t="s">
        <v>150</v>
      </c>
      <c r="M148" s="3" t="s">
        <v>68</v>
      </c>
      <c r="O148" s="3" t="s">
        <v>150</v>
      </c>
      <c r="P148" s="3" t="s">
        <v>68</v>
      </c>
      <c r="R148" s="3" t="s">
        <v>150</v>
      </c>
      <c r="S148" s="3" t="s">
        <v>68</v>
      </c>
    </row>
    <row r="149" spans="1:19" x14ac:dyDescent="0.25">
      <c r="C149" s="3"/>
      <c r="D149" s="3"/>
      <c r="F149" s="3"/>
      <c r="G149" s="3"/>
      <c r="I149" s="3"/>
      <c r="J149" s="3"/>
      <c r="L149" s="3"/>
      <c r="M149" s="3"/>
    </row>
    <row r="150" spans="1:19" x14ac:dyDescent="0.25">
      <c r="A150" s="4">
        <v>1994</v>
      </c>
      <c r="C150" s="51">
        <v>45</v>
      </c>
      <c r="D150" s="56">
        <f>(C150)/(transfers!D22)</f>
        <v>0.29605263157894735</v>
      </c>
      <c r="E150" s="51"/>
      <c r="F150" s="51">
        <v>24</v>
      </c>
      <c r="G150" s="56">
        <f>(F150)/(transfers!D22)</f>
        <v>0.15789473684210525</v>
      </c>
      <c r="H150" s="51"/>
      <c r="I150" s="51">
        <v>13</v>
      </c>
      <c r="J150" s="56">
        <f>(I150)/(transfers!D22)</f>
        <v>8.5526315789473686E-2</v>
      </c>
      <c r="K150" s="51"/>
      <c r="L150" s="51">
        <v>34</v>
      </c>
      <c r="M150" s="56">
        <f>(L150)/(transfers!D22)</f>
        <v>0.22368421052631579</v>
      </c>
      <c r="O150">
        <v>26</v>
      </c>
      <c r="P150" s="56">
        <f>(O150)/(transfers!D22)</f>
        <v>0.17105263157894737</v>
      </c>
      <c r="R150">
        <v>10</v>
      </c>
      <c r="S150" s="56">
        <f>(R150)/(transfers!D22)</f>
        <v>6.5789473684210523E-2</v>
      </c>
    </row>
    <row r="151" spans="1:19" x14ac:dyDescent="0.25">
      <c r="A151" s="4">
        <v>1995</v>
      </c>
      <c r="C151" s="51">
        <v>56</v>
      </c>
      <c r="D151" s="56">
        <f>(C151)/(transfers!D23)</f>
        <v>0.32748538011695905</v>
      </c>
      <c r="E151" s="51"/>
      <c r="F151" s="51">
        <v>36</v>
      </c>
      <c r="G151" s="56">
        <f>(F151)/(transfers!D23)</f>
        <v>0.21052631578947367</v>
      </c>
      <c r="H151" s="51"/>
      <c r="I151" s="51">
        <v>14</v>
      </c>
      <c r="J151" s="56">
        <f>(I151)/(transfers!D23)</f>
        <v>8.1871345029239762E-2</v>
      </c>
      <c r="K151" s="51"/>
      <c r="L151" s="51">
        <v>27</v>
      </c>
      <c r="M151" s="56">
        <f>(L151)/(transfers!D23)</f>
        <v>0.15789473684210525</v>
      </c>
      <c r="O151">
        <v>33</v>
      </c>
      <c r="P151" s="56">
        <f>(O151)/(transfers!D23)</f>
        <v>0.19298245614035087</v>
      </c>
      <c r="R151">
        <v>5</v>
      </c>
      <c r="S151" s="56">
        <f>(R151)/(transfers!D23)</f>
        <v>2.9239766081871343E-2</v>
      </c>
    </row>
    <row r="152" spans="1:19" x14ac:dyDescent="0.25">
      <c r="A152" s="4">
        <v>1996</v>
      </c>
      <c r="C152" s="51">
        <v>81</v>
      </c>
      <c r="D152" s="56">
        <f>(C152)/(transfers!D24)</f>
        <v>0.36</v>
      </c>
      <c r="E152" s="51"/>
      <c r="F152" s="51">
        <v>48</v>
      </c>
      <c r="G152" s="56">
        <f>(F152)/(transfers!D24)</f>
        <v>0.21333333333333335</v>
      </c>
      <c r="H152" s="51"/>
      <c r="I152" s="51">
        <v>20</v>
      </c>
      <c r="J152" s="56">
        <f>(I152)/(transfers!D24)</f>
        <v>8.8888888888888892E-2</v>
      </c>
      <c r="K152" s="51"/>
      <c r="L152" s="51">
        <v>37</v>
      </c>
      <c r="M152" s="56">
        <f>(L152)/(transfers!D24)</f>
        <v>0.16444444444444445</v>
      </c>
      <c r="O152">
        <v>34</v>
      </c>
      <c r="P152" s="56">
        <f>(O152)/(transfers!D24)</f>
        <v>0.15111111111111111</v>
      </c>
      <c r="R152">
        <v>5</v>
      </c>
      <c r="S152" s="56">
        <f>(R152)/(transfers!D24)</f>
        <v>2.2222222222222223E-2</v>
      </c>
    </row>
    <row r="153" spans="1:19" x14ac:dyDescent="0.25">
      <c r="A153" s="4">
        <v>1997</v>
      </c>
      <c r="C153" s="51">
        <v>103</v>
      </c>
      <c r="D153" s="56">
        <f>(C153)/(transfers!D25)</f>
        <v>0.42040816326530611</v>
      </c>
      <c r="E153" s="51"/>
      <c r="F153" s="51">
        <v>38</v>
      </c>
      <c r="G153" s="56">
        <f>(F153)/(transfers!D25)</f>
        <v>0.15510204081632653</v>
      </c>
      <c r="H153" s="51"/>
      <c r="I153" s="51">
        <v>27</v>
      </c>
      <c r="J153" s="56">
        <f>(I153)/(transfers!D25)</f>
        <v>0.11020408163265306</v>
      </c>
      <c r="K153" s="51"/>
      <c r="L153" s="51">
        <v>33</v>
      </c>
      <c r="M153" s="56">
        <f>(L153)/(transfers!D25)</f>
        <v>0.13469387755102041</v>
      </c>
      <c r="O153">
        <v>32</v>
      </c>
      <c r="P153" s="56">
        <f>(O153)/(transfers!D25)</f>
        <v>0.1306122448979592</v>
      </c>
      <c r="R153">
        <v>12</v>
      </c>
      <c r="S153" s="56">
        <f>(R153)/(transfers!D25)</f>
        <v>4.8979591836734691E-2</v>
      </c>
    </row>
    <row r="154" spans="1:19" x14ac:dyDescent="0.25">
      <c r="A154" s="4">
        <v>1998</v>
      </c>
      <c r="C154" s="51">
        <v>140</v>
      </c>
      <c r="D154" s="56">
        <f>(C154)/(transfers!D26)</f>
        <v>0.52631578947368418</v>
      </c>
      <c r="E154" s="51"/>
      <c r="F154" s="51">
        <v>40</v>
      </c>
      <c r="G154" s="56">
        <f>(F154)/(transfers!D26)</f>
        <v>0.15037593984962405</v>
      </c>
      <c r="H154" s="51"/>
      <c r="I154" s="51">
        <v>22</v>
      </c>
      <c r="J154" s="56">
        <f>(I154)/(transfers!D26)</f>
        <v>8.2706766917293228E-2</v>
      </c>
      <c r="K154" s="51"/>
      <c r="L154" s="51">
        <v>18</v>
      </c>
      <c r="M154" s="56">
        <f>(L154)/(transfers!D26)</f>
        <v>6.7669172932330823E-2</v>
      </c>
      <c r="O154">
        <v>32</v>
      </c>
      <c r="P154" s="56">
        <f>(O154)/(transfers!D26)</f>
        <v>0.12030075187969924</v>
      </c>
      <c r="R154">
        <v>14</v>
      </c>
      <c r="S154" s="56">
        <f>(R154)/(transfers!D26)</f>
        <v>5.2631578947368418E-2</v>
      </c>
    </row>
    <row r="155" spans="1:19" x14ac:dyDescent="0.25">
      <c r="A155" s="4">
        <v>1999</v>
      </c>
      <c r="C155" s="51">
        <v>125</v>
      </c>
      <c r="D155" s="56">
        <f>(C155)/(transfers!D27)</f>
        <v>0.45126353790613716</v>
      </c>
      <c r="E155" s="51"/>
      <c r="F155" s="51">
        <v>47</v>
      </c>
      <c r="G155" s="56">
        <f>(F155)/(transfers!D27)</f>
        <v>0.16967509025270758</v>
      </c>
      <c r="H155" s="51"/>
      <c r="I155" s="51">
        <v>28</v>
      </c>
      <c r="J155" s="56">
        <f>(I155)/(transfers!D27)</f>
        <v>0.10108303249097472</v>
      </c>
      <c r="K155" s="51"/>
      <c r="L155" s="51">
        <v>38</v>
      </c>
      <c r="M155" s="56">
        <f>(L155)/(transfers!D27)</f>
        <v>0.13718411552346571</v>
      </c>
      <c r="O155">
        <v>32</v>
      </c>
      <c r="P155" s="56">
        <f>(O155)/(transfers!D27)</f>
        <v>0.11552346570397112</v>
      </c>
      <c r="R155">
        <v>7</v>
      </c>
      <c r="S155" s="56">
        <f>(R155)/(transfers!D27)</f>
        <v>2.5270758122743681E-2</v>
      </c>
    </row>
    <row r="156" spans="1:19" x14ac:dyDescent="0.25">
      <c r="A156" s="4">
        <v>2000</v>
      </c>
      <c r="C156" s="51">
        <v>123</v>
      </c>
      <c r="D156" s="56">
        <f>(C156)/(transfers!D28)</f>
        <v>0.40065146579804561</v>
      </c>
      <c r="E156" s="51"/>
      <c r="F156" s="51">
        <v>52</v>
      </c>
      <c r="G156" s="56">
        <f>(F156)/(transfers!D28)</f>
        <v>0.16938110749185667</v>
      </c>
      <c r="H156" s="51"/>
      <c r="I156" s="51">
        <v>26</v>
      </c>
      <c r="J156" s="56">
        <f>(I156)/(transfers!D28)</f>
        <v>8.4690553745928335E-2</v>
      </c>
      <c r="K156" s="51"/>
      <c r="L156" s="51">
        <v>51</v>
      </c>
      <c r="M156" s="56">
        <f>(L156)/(transfers!D28)</f>
        <v>0.16612377850162866</v>
      </c>
      <c r="O156">
        <v>42</v>
      </c>
      <c r="P156" s="56">
        <f>(O156)/(transfers!D28)</f>
        <v>0.13680781758957655</v>
      </c>
      <c r="R156">
        <v>13</v>
      </c>
      <c r="S156" s="56">
        <f>(R156)/(transfers!D28)</f>
        <v>4.2345276872964167E-2</v>
      </c>
    </row>
    <row r="157" spans="1:19" x14ac:dyDescent="0.25">
      <c r="A157" s="4">
        <v>2001</v>
      </c>
      <c r="C157" s="51">
        <v>136</v>
      </c>
      <c r="D157" s="56">
        <f>(C157)/(transfers!D29)</f>
        <v>0.43174603174603177</v>
      </c>
      <c r="E157" s="51"/>
      <c r="F157" s="51">
        <v>49</v>
      </c>
      <c r="G157" s="56">
        <f>(F157)/(transfers!D29)</f>
        <v>0.15555555555555556</v>
      </c>
      <c r="H157" s="51"/>
      <c r="I157" s="51">
        <v>27</v>
      </c>
      <c r="J157" s="56">
        <f>(I157)/(transfers!D29)</f>
        <v>8.5714285714285715E-2</v>
      </c>
      <c r="K157" s="51"/>
      <c r="L157" s="51">
        <v>40</v>
      </c>
      <c r="M157" s="56">
        <f>(L157)/(transfers!D29)</f>
        <v>0.12698412698412698</v>
      </c>
      <c r="O157">
        <v>52</v>
      </c>
      <c r="P157" s="56">
        <f>(O157)/(transfers!D29)</f>
        <v>0.16507936507936508</v>
      </c>
      <c r="R157">
        <v>11</v>
      </c>
      <c r="S157" s="56">
        <f>(R157)/(transfers!D29)</f>
        <v>3.4920634920634921E-2</v>
      </c>
    </row>
    <row r="159" spans="1:19" x14ac:dyDescent="0.25">
      <c r="A159" s="57" t="s">
        <v>353</v>
      </c>
      <c r="C159" s="39" t="s">
        <v>345</v>
      </c>
      <c r="F159" s="39" t="s">
        <v>173</v>
      </c>
    </row>
    <row r="161" spans="1:19" x14ac:dyDescent="0.25">
      <c r="A161" s="20" t="s">
        <v>347</v>
      </c>
      <c r="C161" s="75" t="s">
        <v>354</v>
      </c>
      <c r="D161" s="75"/>
      <c r="F161" s="75" t="s">
        <v>355</v>
      </c>
      <c r="G161" s="75"/>
      <c r="I161" s="75" t="s">
        <v>356</v>
      </c>
      <c r="J161" s="75"/>
      <c r="L161" s="75" t="s">
        <v>357</v>
      </c>
      <c r="M161" s="75"/>
      <c r="O161" s="75" t="s">
        <v>358</v>
      </c>
      <c r="P161" s="75"/>
      <c r="R161" s="75" t="s">
        <v>359</v>
      </c>
      <c r="S161" s="75"/>
    </row>
    <row r="162" spans="1:19" x14ac:dyDescent="0.25">
      <c r="A162" s="20" t="s">
        <v>343</v>
      </c>
      <c r="C162" s="3" t="s">
        <v>150</v>
      </c>
      <c r="D162" s="3" t="s">
        <v>68</v>
      </c>
      <c r="F162" s="3" t="s">
        <v>150</v>
      </c>
      <c r="G162" s="3" t="s">
        <v>68</v>
      </c>
      <c r="I162" s="3" t="s">
        <v>150</v>
      </c>
      <c r="J162" s="3" t="s">
        <v>68</v>
      </c>
      <c r="L162" s="3" t="s">
        <v>150</v>
      </c>
      <c r="M162" s="3" t="s">
        <v>68</v>
      </c>
      <c r="O162" s="3" t="s">
        <v>150</v>
      </c>
      <c r="P162" s="3" t="s">
        <v>68</v>
      </c>
      <c r="R162" s="3" t="s">
        <v>150</v>
      </c>
      <c r="S162" s="3" t="s">
        <v>68</v>
      </c>
    </row>
    <row r="163" spans="1:19" x14ac:dyDescent="0.25">
      <c r="C163" s="3"/>
      <c r="D163" s="3"/>
      <c r="F163" s="3"/>
      <c r="G163" s="3"/>
      <c r="I163" s="3"/>
      <c r="J163" s="3"/>
      <c r="L163" s="3"/>
      <c r="M163" s="3"/>
    </row>
    <row r="164" spans="1:19" x14ac:dyDescent="0.25">
      <c r="A164" s="4">
        <v>1994</v>
      </c>
      <c r="C164" s="51">
        <v>17</v>
      </c>
      <c r="D164" s="56">
        <f>(C164)/(transfers!G22)</f>
        <v>0.24637681159420291</v>
      </c>
      <c r="E164" s="51"/>
      <c r="F164" s="51">
        <v>9</v>
      </c>
      <c r="G164" s="56">
        <f>(F164)/(transfers!G22)</f>
        <v>0.13043478260869565</v>
      </c>
      <c r="H164" s="51"/>
      <c r="I164" s="51">
        <v>6</v>
      </c>
      <c r="J164" s="56">
        <f>(I164)/(transfers!G22)</f>
        <v>8.6956521739130432E-2</v>
      </c>
      <c r="K164" s="51"/>
      <c r="L164" s="51">
        <v>8</v>
      </c>
      <c r="M164" s="56">
        <f>(L164)/(transfers!G22)</f>
        <v>0.11594202898550725</v>
      </c>
      <c r="O164">
        <v>18</v>
      </c>
      <c r="P164" s="56">
        <f>(O164)/(transfers!G22)</f>
        <v>0.2608695652173913</v>
      </c>
      <c r="R164">
        <v>11</v>
      </c>
      <c r="S164" s="56">
        <f>(R164)/(transfers!G22)</f>
        <v>0.15942028985507245</v>
      </c>
    </row>
    <row r="165" spans="1:19" x14ac:dyDescent="0.25">
      <c r="A165" s="4">
        <v>1995</v>
      </c>
      <c r="C165" s="51">
        <v>22</v>
      </c>
      <c r="D165" s="56">
        <f>(C165)/(transfers!G23)</f>
        <v>0.22</v>
      </c>
      <c r="E165" s="51"/>
      <c r="F165" s="51">
        <v>15</v>
      </c>
      <c r="G165" s="56">
        <f>(F165)/(transfers!G23)</f>
        <v>0.15</v>
      </c>
      <c r="H165" s="51"/>
      <c r="I165" s="51">
        <v>8</v>
      </c>
      <c r="J165" s="56">
        <f>(I165)/(transfers!G23)</f>
        <v>0.08</v>
      </c>
      <c r="K165" s="51"/>
      <c r="L165" s="51">
        <v>14</v>
      </c>
      <c r="M165" s="56">
        <f>(L165)/(transfers!G23)</f>
        <v>0.14000000000000001</v>
      </c>
      <c r="O165">
        <v>30</v>
      </c>
      <c r="P165" s="56">
        <f>(O165)/(transfers!G23)</f>
        <v>0.3</v>
      </c>
      <c r="R165">
        <v>11</v>
      </c>
      <c r="S165" s="56">
        <f>(R165)/(transfers!G23)</f>
        <v>0.11</v>
      </c>
    </row>
    <row r="166" spans="1:19" x14ac:dyDescent="0.25">
      <c r="A166" s="4">
        <v>1996</v>
      </c>
      <c r="C166" s="51">
        <v>20</v>
      </c>
      <c r="D166" s="56">
        <f>(C166)/(transfers!G24)</f>
        <v>0.20833333333333334</v>
      </c>
      <c r="E166" s="51"/>
      <c r="F166" s="51">
        <v>19</v>
      </c>
      <c r="G166" s="56">
        <f>(F166)/(transfers!G24)</f>
        <v>0.19791666666666666</v>
      </c>
      <c r="H166" s="51"/>
      <c r="I166" s="51">
        <v>7</v>
      </c>
      <c r="J166" s="56">
        <f>(I166)/(transfers!G24)</f>
        <v>7.2916666666666671E-2</v>
      </c>
      <c r="K166" s="51"/>
      <c r="L166" s="51">
        <v>15</v>
      </c>
      <c r="M166" s="56">
        <f>(L166)/(transfers!G24)</f>
        <v>0.15625</v>
      </c>
      <c r="O166">
        <v>28</v>
      </c>
      <c r="P166" s="56">
        <f>(O166)/(transfers!G24)</f>
        <v>0.29166666666666669</v>
      </c>
      <c r="R166">
        <v>7</v>
      </c>
      <c r="S166" s="56">
        <f>(R166)/(transfers!G24)</f>
        <v>7.2916666666666671E-2</v>
      </c>
    </row>
    <row r="167" spans="1:19" x14ac:dyDescent="0.25">
      <c r="A167" s="4">
        <v>1997</v>
      </c>
      <c r="C167" s="51">
        <v>31</v>
      </c>
      <c r="D167" s="56">
        <f>(C167)/(transfers!G25)</f>
        <v>0.31</v>
      </c>
      <c r="E167" s="51"/>
      <c r="F167" s="51">
        <v>18</v>
      </c>
      <c r="G167" s="56">
        <f>(F167)/(transfers!G25)</f>
        <v>0.18</v>
      </c>
      <c r="H167" s="51"/>
      <c r="I167" s="51">
        <v>7</v>
      </c>
      <c r="J167" s="56">
        <f>(I167)/(transfers!G25)</f>
        <v>7.0000000000000007E-2</v>
      </c>
      <c r="K167" s="51"/>
      <c r="L167" s="51">
        <v>16</v>
      </c>
      <c r="M167" s="56">
        <f>(L167)/(transfers!G25)</f>
        <v>0.16</v>
      </c>
      <c r="O167">
        <v>18</v>
      </c>
      <c r="P167" s="56">
        <f>(O167)/(transfers!G25)</f>
        <v>0.18</v>
      </c>
      <c r="R167">
        <v>10</v>
      </c>
      <c r="S167" s="56">
        <f>(R167)/(transfers!G25)</f>
        <v>0.1</v>
      </c>
    </row>
    <row r="168" spans="1:19" x14ac:dyDescent="0.25">
      <c r="A168" s="4">
        <v>1998</v>
      </c>
      <c r="C168" s="51">
        <v>27</v>
      </c>
      <c r="D168" s="56">
        <f>(C168)/(transfers!G26)</f>
        <v>0.20610687022900764</v>
      </c>
      <c r="E168" s="51"/>
      <c r="F168" s="51">
        <v>11</v>
      </c>
      <c r="G168" s="56">
        <f>(F168)/(transfers!G26)</f>
        <v>8.3969465648854963E-2</v>
      </c>
      <c r="H168" s="51"/>
      <c r="I168" s="51">
        <v>7</v>
      </c>
      <c r="J168" s="56">
        <f>(I168)/(transfers!G26)</f>
        <v>5.3435114503816793E-2</v>
      </c>
      <c r="K168" s="51"/>
      <c r="L168" s="51">
        <v>24</v>
      </c>
      <c r="M168" s="56">
        <f>(L168)/(transfers!G26)</f>
        <v>0.18320610687022901</v>
      </c>
      <c r="O168">
        <v>38</v>
      </c>
      <c r="P168" s="56">
        <f>(O168)/(transfers!G26)</f>
        <v>0.29007633587786258</v>
      </c>
      <c r="R168">
        <v>24</v>
      </c>
      <c r="S168" s="56">
        <f>(R168)/(transfers!G26)</f>
        <v>0.18320610687022901</v>
      </c>
    </row>
    <row r="169" spans="1:19" x14ac:dyDescent="0.25">
      <c r="A169" s="4">
        <v>1999</v>
      </c>
      <c r="C169" s="51">
        <v>41</v>
      </c>
      <c r="D169" s="56">
        <f>(C169)/(transfers!G27)</f>
        <v>0.25949367088607594</v>
      </c>
      <c r="E169" s="51"/>
      <c r="F169" s="51">
        <v>23</v>
      </c>
      <c r="G169" s="56">
        <f>(F169)/(transfers!G27)</f>
        <v>0.14556962025316456</v>
      </c>
      <c r="H169" s="51"/>
      <c r="I169" s="51">
        <v>8</v>
      </c>
      <c r="J169" s="56">
        <f>(I169)/(transfers!G27)</f>
        <v>5.0632911392405063E-2</v>
      </c>
      <c r="K169" s="51"/>
      <c r="L169" s="51">
        <v>31</v>
      </c>
      <c r="M169" s="56">
        <f>(L169)/(transfers!G27)</f>
        <v>0.19620253164556961</v>
      </c>
      <c r="O169">
        <v>38</v>
      </c>
      <c r="P169" s="56">
        <f>(O169)/(transfers!G27)</f>
        <v>0.24050632911392406</v>
      </c>
      <c r="R169">
        <v>17</v>
      </c>
      <c r="S169" s="56">
        <f>(R169)/(transfers!G27)</f>
        <v>0.10759493670886076</v>
      </c>
    </row>
    <row r="170" spans="1:19" x14ac:dyDescent="0.25">
      <c r="A170" s="4">
        <v>2000</v>
      </c>
      <c r="C170" s="51">
        <v>30</v>
      </c>
      <c r="D170" s="56">
        <f>(C170)/(transfers!G28)</f>
        <v>0.24</v>
      </c>
      <c r="E170" s="51"/>
      <c r="F170" s="51">
        <v>15</v>
      </c>
      <c r="G170" s="56">
        <f>(F170)/(transfers!G28)</f>
        <v>0.12</v>
      </c>
      <c r="H170" s="51"/>
      <c r="I170" s="51">
        <v>6</v>
      </c>
      <c r="J170" s="56">
        <f>(I170)/(transfers!G28)</f>
        <v>4.8000000000000001E-2</v>
      </c>
      <c r="K170" s="51"/>
      <c r="L170" s="51">
        <v>15</v>
      </c>
      <c r="M170" s="56">
        <f>(L170)/(transfers!G28)</f>
        <v>0.12</v>
      </c>
      <c r="O170">
        <v>44</v>
      </c>
      <c r="P170" s="56">
        <f>(O170)/(transfers!G28)</f>
        <v>0.35199999999999998</v>
      </c>
      <c r="R170">
        <v>15</v>
      </c>
      <c r="S170" s="56">
        <f>(R170)/(transfers!G28)</f>
        <v>0.12</v>
      </c>
    </row>
    <row r="171" spans="1:19" x14ac:dyDescent="0.25">
      <c r="A171" s="4">
        <v>2001</v>
      </c>
      <c r="C171" s="51">
        <v>39</v>
      </c>
      <c r="D171" s="56">
        <f>(C171)/(transfers!G29)</f>
        <v>0.21546961325966851</v>
      </c>
      <c r="E171" s="51"/>
      <c r="F171" s="51">
        <v>19</v>
      </c>
      <c r="G171" s="56">
        <f>(F171)/(transfers!G29)</f>
        <v>0.10497237569060773</v>
      </c>
      <c r="H171" s="51"/>
      <c r="I171" s="51">
        <v>16</v>
      </c>
      <c r="J171" s="56">
        <f>(I171)/(transfers!G29)</f>
        <v>8.8397790055248615E-2</v>
      </c>
      <c r="K171" s="51"/>
      <c r="L171" s="51">
        <v>25</v>
      </c>
      <c r="M171" s="56">
        <f>(L171)/(transfers!G29)</f>
        <v>0.13812154696132597</v>
      </c>
      <c r="O171">
        <v>60</v>
      </c>
      <c r="P171" s="56">
        <f>(O171)/(transfers!G29)</f>
        <v>0.33149171270718231</v>
      </c>
      <c r="R171">
        <v>22</v>
      </c>
      <c r="S171" s="56">
        <f>(R171)/(transfers!G29)</f>
        <v>0.12154696132596685</v>
      </c>
    </row>
    <row r="173" spans="1:19" x14ac:dyDescent="0.25">
      <c r="A173" s="57" t="s">
        <v>353</v>
      </c>
      <c r="C173" s="39" t="s">
        <v>344</v>
      </c>
      <c r="F173" s="39" t="s">
        <v>173</v>
      </c>
    </row>
    <row r="175" spans="1:19" x14ac:dyDescent="0.25">
      <c r="A175" s="20" t="s">
        <v>347</v>
      </c>
      <c r="C175" s="75" t="s">
        <v>354</v>
      </c>
      <c r="D175" s="75"/>
      <c r="F175" s="75" t="s">
        <v>355</v>
      </c>
      <c r="G175" s="75"/>
      <c r="I175" s="75" t="s">
        <v>356</v>
      </c>
      <c r="J175" s="75"/>
      <c r="L175" s="75" t="s">
        <v>357</v>
      </c>
      <c r="M175" s="75"/>
      <c r="O175" s="75" t="s">
        <v>358</v>
      </c>
      <c r="P175" s="75"/>
      <c r="R175" s="75" t="s">
        <v>359</v>
      </c>
      <c r="S175" s="75"/>
    </row>
    <row r="176" spans="1:19" x14ac:dyDescent="0.25">
      <c r="A176" s="20" t="s">
        <v>343</v>
      </c>
      <c r="C176" s="3" t="s">
        <v>150</v>
      </c>
      <c r="D176" s="3" t="s">
        <v>68</v>
      </c>
      <c r="F176" s="3" t="s">
        <v>150</v>
      </c>
      <c r="G176" s="3" t="s">
        <v>68</v>
      </c>
      <c r="I176" s="3" t="s">
        <v>150</v>
      </c>
      <c r="J176" s="3" t="s">
        <v>68</v>
      </c>
      <c r="L176" s="3" t="s">
        <v>150</v>
      </c>
      <c r="M176" s="3" t="s">
        <v>68</v>
      </c>
      <c r="O176" s="3" t="s">
        <v>150</v>
      </c>
      <c r="P176" s="3" t="s">
        <v>68</v>
      </c>
      <c r="R176" s="3" t="s">
        <v>150</v>
      </c>
      <c r="S176" s="3" t="s">
        <v>68</v>
      </c>
    </row>
    <row r="177" spans="1:19" x14ac:dyDescent="0.25">
      <c r="C177" s="3"/>
      <c r="D177" s="3"/>
      <c r="F177" s="3"/>
      <c r="G177" s="3"/>
      <c r="I177" s="3"/>
      <c r="J177" s="3"/>
      <c r="L177" s="3"/>
      <c r="M177" s="3"/>
    </row>
    <row r="178" spans="1:19" x14ac:dyDescent="0.25">
      <c r="A178" s="4">
        <v>1994</v>
      </c>
      <c r="C178" s="51">
        <v>0</v>
      </c>
      <c r="D178" s="56">
        <v>0</v>
      </c>
      <c r="E178" s="51"/>
      <c r="F178" s="51">
        <v>0</v>
      </c>
      <c r="G178" s="56">
        <v>0</v>
      </c>
      <c r="H178" s="51"/>
      <c r="I178" s="51">
        <v>0</v>
      </c>
      <c r="J178" s="56">
        <v>0</v>
      </c>
      <c r="K178" s="51"/>
      <c r="L178" s="51">
        <v>0</v>
      </c>
      <c r="M178" s="56">
        <v>0</v>
      </c>
      <c r="O178">
        <v>0</v>
      </c>
      <c r="P178" s="56">
        <v>0</v>
      </c>
      <c r="R178">
        <v>0</v>
      </c>
      <c r="S178" s="56">
        <v>0</v>
      </c>
    </row>
    <row r="179" spans="1:19" x14ac:dyDescent="0.25">
      <c r="A179" s="4">
        <v>1995</v>
      </c>
      <c r="C179" s="51">
        <v>0</v>
      </c>
      <c r="D179" s="56">
        <v>0</v>
      </c>
      <c r="E179" s="51"/>
      <c r="F179" s="51">
        <v>0</v>
      </c>
      <c r="G179" s="56">
        <v>0</v>
      </c>
      <c r="H179" s="51"/>
      <c r="I179" s="51">
        <v>0</v>
      </c>
      <c r="J179" s="56">
        <v>0</v>
      </c>
      <c r="K179" s="51"/>
      <c r="L179" s="51">
        <v>0</v>
      </c>
      <c r="M179" s="56">
        <v>0</v>
      </c>
      <c r="O179">
        <v>0</v>
      </c>
      <c r="P179" s="56">
        <v>0</v>
      </c>
      <c r="R179">
        <v>0</v>
      </c>
      <c r="S179" s="56">
        <v>0</v>
      </c>
    </row>
    <row r="180" spans="1:19" x14ac:dyDescent="0.25">
      <c r="A180" s="4">
        <v>1996</v>
      </c>
      <c r="C180" s="51">
        <v>0</v>
      </c>
      <c r="D180" s="56">
        <v>0</v>
      </c>
      <c r="E180" s="51"/>
      <c r="F180" s="51">
        <v>0</v>
      </c>
      <c r="G180" s="56">
        <v>0</v>
      </c>
      <c r="H180" s="51"/>
      <c r="I180" s="51">
        <v>0</v>
      </c>
      <c r="J180" s="56">
        <v>0</v>
      </c>
      <c r="K180" s="51"/>
      <c r="L180" s="51">
        <v>0</v>
      </c>
      <c r="M180" s="56">
        <v>0</v>
      </c>
      <c r="O180">
        <v>0</v>
      </c>
      <c r="P180" s="56">
        <v>0</v>
      </c>
      <c r="R180">
        <v>0</v>
      </c>
      <c r="S180" s="56">
        <v>0</v>
      </c>
    </row>
    <row r="181" spans="1:19" x14ac:dyDescent="0.25">
      <c r="A181" s="4">
        <v>1997</v>
      </c>
      <c r="C181" s="51">
        <v>0</v>
      </c>
      <c r="D181" s="56">
        <v>0</v>
      </c>
      <c r="E181" s="51"/>
      <c r="F181" s="51">
        <v>0</v>
      </c>
      <c r="G181" s="56">
        <v>0</v>
      </c>
      <c r="H181" s="51"/>
      <c r="I181" s="51">
        <v>0</v>
      </c>
      <c r="J181" s="56">
        <v>0</v>
      </c>
      <c r="K181" s="51"/>
      <c r="L181" s="51">
        <v>0</v>
      </c>
      <c r="M181" s="56">
        <v>0</v>
      </c>
      <c r="O181">
        <v>0</v>
      </c>
      <c r="P181" s="56">
        <v>0</v>
      </c>
      <c r="R181">
        <v>0</v>
      </c>
      <c r="S181" s="56">
        <v>0</v>
      </c>
    </row>
    <row r="182" spans="1:19" x14ac:dyDescent="0.25">
      <c r="A182" s="4">
        <v>1998</v>
      </c>
      <c r="C182" s="51">
        <v>0</v>
      </c>
      <c r="D182" s="56">
        <v>0</v>
      </c>
      <c r="E182" s="51"/>
      <c r="F182" s="51">
        <v>0</v>
      </c>
      <c r="G182" s="56">
        <v>0</v>
      </c>
      <c r="H182" s="51"/>
      <c r="I182" s="51">
        <v>0</v>
      </c>
      <c r="J182" s="56">
        <v>0</v>
      </c>
      <c r="K182" s="51"/>
      <c r="L182" s="51">
        <v>0</v>
      </c>
      <c r="M182" s="56">
        <v>0</v>
      </c>
      <c r="O182">
        <v>0</v>
      </c>
      <c r="P182" s="56">
        <v>0</v>
      </c>
      <c r="R182">
        <v>0</v>
      </c>
      <c r="S182" s="56">
        <v>0</v>
      </c>
    </row>
    <row r="183" spans="1:19" x14ac:dyDescent="0.25">
      <c r="A183" s="4">
        <v>1999</v>
      </c>
      <c r="C183" s="51">
        <v>0</v>
      </c>
      <c r="D183" s="56">
        <v>0</v>
      </c>
      <c r="E183" s="51"/>
      <c r="F183" s="51">
        <v>0</v>
      </c>
      <c r="G183" s="56">
        <v>0</v>
      </c>
      <c r="H183" s="51"/>
      <c r="I183" s="51">
        <v>0</v>
      </c>
      <c r="J183" s="56">
        <v>0</v>
      </c>
      <c r="K183" s="51"/>
      <c r="L183" s="51">
        <v>0</v>
      </c>
      <c r="M183" s="56">
        <v>0</v>
      </c>
      <c r="O183">
        <v>0</v>
      </c>
      <c r="P183" s="56">
        <v>0</v>
      </c>
      <c r="R183">
        <v>0</v>
      </c>
      <c r="S183" s="56">
        <v>0</v>
      </c>
    </row>
    <row r="184" spans="1:19" x14ac:dyDescent="0.25">
      <c r="A184" s="4">
        <v>2000</v>
      </c>
      <c r="C184" s="51">
        <v>2</v>
      </c>
      <c r="D184" s="56">
        <f>(C184)/(transfers!J28)</f>
        <v>0.2857142857142857</v>
      </c>
      <c r="E184" s="51"/>
      <c r="F184" s="51">
        <v>2</v>
      </c>
      <c r="G184" s="56">
        <f>(F184)/(transfers!J28)</f>
        <v>0.2857142857142857</v>
      </c>
      <c r="H184" s="51"/>
      <c r="I184" s="51">
        <v>2</v>
      </c>
      <c r="J184" s="56">
        <f>(I184)/(transfers!J28)</f>
        <v>0.2857142857142857</v>
      </c>
      <c r="K184" s="51"/>
      <c r="L184" s="51">
        <v>0</v>
      </c>
      <c r="M184" s="56">
        <f>(L184)/(transfers!J28)</f>
        <v>0</v>
      </c>
      <c r="O184">
        <v>1</v>
      </c>
      <c r="P184" s="56">
        <f>(O184)/(transfers!J28)</f>
        <v>0.14285714285714285</v>
      </c>
      <c r="R184">
        <v>0</v>
      </c>
      <c r="S184" s="56">
        <f>(R184)/(transfers!J28)</f>
        <v>0</v>
      </c>
    </row>
    <row r="185" spans="1:19" x14ac:dyDescent="0.25">
      <c r="A185" s="4">
        <v>2001</v>
      </c>
      <c r="C185" s="51">
        <v>2</v>
      </c>
      <c r="D185" s="56">
        <f>(C185)/(transfers!J29)</f>
        <v>0.18181818181818182</v>
      </c>
      <c r="E185" s="51"/>
      <c r="F185" s="51">
        <v>2</v>
      </c>
      <c r="G185" s="56">
        <f>(F185)/(transfers!J29)</f>
        <v>0.18181818181818182</v>
      </c>
      <c r="H185" s="51"/>
      <c r="I185" s="51">
        <v>1</v>
      </c>
      <c r="J185" s="56">
        <f>(I185)/(transfers!J29)</f>
        <v>9.0909090909090912E-2</v>
      </c>
      <c r="K185" s="51"/>
      <c r="L185" s="51">
        <v>2</v>
      </c>
      <c r="M185" s="56">
        <f>(L185)/(transfers!J29)</f>
        <v>0.18181818181818182</v>
      </c>
      <c r="O185">
        <v>2</v>
      </c>
      <c r="P185" s="56">
        <f>(O185)/(transfers!J29)</f>
        <v>0.18181818181818182</v>
      </c>
      <c r="R185">
        <v>2</v>
      </c>
      <c r="S185" s="56">
        <f>(R185)/(transfers!J29)</f>
        <v>0.18181818181818182</v>
      </c>
    </row>
    <row r="187" spans="1:19" x14ac:dyDescent="0.25">
      <c r="A187" s="57" t="s">
        <v>353</v>
      </c>
      <c r="C187" s="39" t="s">
        <v>274</v>
      </c>
      <c r="F187" s="39" t="s">
        <v>173</v>
      </c>
    </row>
    <row r="189" spans="1:19" x14ac:dyDescent="0.25">
      <c r="A189" s="20" t="s">
        <v>347</v>
      </c>
      <c r="C189" s="75" t="s">
        <v>354</v>
      </c>
      <c r="D189" s="75"/>
      <c r="F189" s="75" t="s">
        <v>355</v>
      </c>
      <c r="G189" s="75"/>
      <c r="I189" s="75" t="s">
        <v>356</v>
      </c>
      <c r="J189" s="75"/>
      <c r="L189" s="75" t="s">
        <v>357</v>
      </c>
      <c r="M189" s="75"/>
      <c r="O189" s="75" t="s">
        <v>358</v>
      </c>
      <c r="P189" s="75"/>
      <c r="R189" s="75" t="s">
        <v>359</v>
      </c>
      <c r="S189" s="75"/>
    </row>
    <row r="190" spans="1:19" x14ac:dyDescent="0.25">
      <c r="A190" s="20" t="s">
        <v>343</v>
      </c>
      <c r="C190" s="3" t="s">
        <v>150</v>
      </c>
      <c r="D190" s="3" t="s">
        <v>68</v>
      </c>
      <c r="F190" s="3" t="s">
        <v>150</v>
      </c>
      <c r="G190" s="3" t="s">
        <v>68</v>
      </c>
      <c r="I190" s="3" t="s">
        <v>150</v>
      </c>
      <c r="J190" s="3" t="s">
        <v>68</v>
      </c>
      <c r="L190" s="3" t="s">
        <v>150</v>
      </c>
      <c r="M190" s="3" t="s">
        <v>68</v>
      </c>
      <c r="O190" s="3" t="s">
        <v>150</v>
      </c>
      <c r="P190" s="3" t="s">
        <v>68</v>
      </c>
      <c r="R190" s="3" t="s">
        <v>150</v>
      </c>
      <c r="S190" s="3" t="s">
        <v>68</v>
      </c>
    </row>
    <row r="191" spans="1:19" x14ac:dyDescent="0.25">
      <c r="C191" s="3"/>
      <c r="D191" s="3"/>
      <c r="F191" s="3"/>
      <c r="G191" s="3"/>
      <c r="I191" s="3"/>
      <c r="J191" s="3"/>
      <c r="L191" s="3"/>
      <c r="M191" s="3"/>
    </row>
    <row r="192" spans="1:19" x14ac:dyDescent="0.25">
      <c r="A192" s="4">
        <v>1994</v>
      </c>
      <c r="C192" s="51">
        <v>107</v>
      </c>
      <c r="D192" s="56">
        <f>(C192)/(transfers!M7)</f>
        <v>0.33647798742138363</v>
      </c>
      <c r="E192" s="51"/>
      <c r="F192" s="51">
        <v>54</v>
      </c>
      <c r="G192" s="56">
        <f>(F192)/(transfers!M7)</f>
        <v>0.16981132075471697</v>
      </c>
      <c r="H192" s="51"/>
      <c r="I192" s="51">
        <v>29</v>
      </c>
      <c r="J192" s="56">
        <f>(I192)/(transfers!M7)</f>
        <v>9.1194968553459113E-2</v>
      </c>
      <c r="K192" s="51"/>
      <c r="L192" s="51">
        <v>50</v>
      </c>
      <c r="M192" s="56">
        <f>(L192)/(transfers!M7)</f>
        <v>0.15723270440251572</v>
      </c>
      <c r="O192">
        <v>52</v>
      </c>
      <c r="P192" s="56">
        <f>(O192)/(transfers!M7)</f>
        <v>0.16352201257861634</v>
      </c>
      <c r="R192">
        <v>26</v>
      </c>
      <c r="S192" s="56">
        <f>(R192)/(transfers!M7)</f>
        <v>8.1761006289308172E-2</v>
      </c>
    </row>
    <row r="193" spans="1:19" x14ac:dyDescent="0.25">
      <c r="A193" s="4">
        <v>1995</v>
      </c>
      <c r="C193" s="51">
        <v>160</v>
      </c>
      <c r="D193" s="56">
        <f>(C193)/(transfers!M8)</f>
        <v>0.4020100502512563</v>
      </c>
      <c r="E193" s="51"/>
      <c r="F193" s="51">
        <v>69</v>
      </c>
      <c r="G193" s="56">
        <f>(F193)/(transfers!M8)</f>
        <v>0.17336683417085427</v>
      </c>
      <c r="H193" s="51"/>
      <c r="I193" s="51">
        <v>33</v>
      </c>
      <c r="J193" s="56">
        <f>(I193)/(transfers!M8)</f>
        <v>8.2914572864321606E-2</v>
      </c>
      <c r="K193" s="51"/>
      <c r="L193" s="51">
        <v>50</v>
      </c>
      <c r="M193" s="56">
        <f>(L193)/(transfers!M8)</f>
        <v>0.12562814070351758</v>
      </c>
      <c r="O193">
        <v>70</v>
      </c>
      <c r="P193" s="56">
        <f>(O193)/(transfers!M8)</f>
        <v>0.17587939698492464</v>
      </c>
      <c r="R193">
        <v>16</v>
      </c>
      <c r="S193" s="56">
        <f>(R193)/(transfers!M8)</f>
        <v>4.0201005025125629E-2</v>
      </c>
    </row>
    <row r="194" spans="1:19" x14ac:dyDescent="0.25">
      <c r="A194" s="4">
        <v>1996</v>
      </c>
      <c r="C194" s="51">
        <v>173</v>
      </c>
      <c r="D194" s="56">
        <f>(C194)/(transfers!M9)</f>
        <v>0.36965811965811968</v>
      </c>
      <c r="E194" s="51"/>
      <c r="F194" s="51">
        <v>96</v>
      </c>
      <c r="G194" s="56">
        <f>(F194)/(transfers!M9)</f>
        <v>0.20512820512820512</v>
      </c>
      <c r="H194" s="51"/>
      <c r="I194" s="51">
        <v>44</v>
      </c>
      <c r="J194" s="56">
        <f>(I194)/(transfers!M9)</f>
        <v>9.4017094017094016E-2</v>
      </c>
      <c r="K194" s="51"/>
      <c r="L194" s="51">
        <v>73</v>
      </c>
      <c r="M194" s="56">
        <f>(L194)/(transfers!M9)</f>
        <v>0.15598290598290598</v>
      </c>
      <c r="O194">
        <v>68</v>
      </c>
      <c r="P194" s="56">
        <f>(O194)/(transfers!M9)</f>
        <v>0.14529914529914531</v>
      </c>
      <c r="R194">
        <v>14</v>
      </c>
      <c r="S194" s="56">
        <f>(R194)/(transfers!M9)</f>
        <v>2.9914529914529916E-2</v>
      </c>
    </row>
    <row r="195" spans="1:19" x14ac:dyDescent="0.25">
      <c r="A195" s="4">
        <v>1997</v>
      </c>
      <c r="C195" s="51">
        <v>207</v>
      </c>
      <c r="D195" s="56">
        <f>(C195)/(transfers!M10)</f>
        <v>0.43215031315240082</v>
      </c>
      <c r="E195" s="51"/>
      <c r="F195" s="51">
        <v>81</v>
      </c>
      <c r="G195" s="56">
        <f>(F195)/(transfers!M10)</f>
        <v>0.16910229645093947</v>
      </c>
      <c r="H195" s="51"/>
      <c r="I195" s="51">
        <v>50</v>
      </c>
      <c r="J195" s="56">
        <f>(I195)/(transfers!M10)</f>
        <v>0.10438413361169102</v>
      </c>
      <c r="K195" s="51"/>
      <c r="L195" s="51">
        <v>57</v>
      </c>
      <c r="M195" s="56">
        <f>(L195)/(transfers!M10)</f>
        <v>0.11899791231732777</v>
      </c>
      <c r="O195">
        <v>60</v>
      </c>
      <c r="P195" s="56">
        <f>(O195)/(transfers!M10)</f>
        <v>0.12526096033402923</v>
      </c>
      <c r="R195">
        <v>24</v>
      </c>
      <c r="S195" s="56">
        <f>(R195)/(transfers!M10)</f>
        <v>5.0104384133611693E-2</v>
      </c>
    </row>
    <row r="196" spans="1:19" x14ac:dyDescent="0.25">
      <c r="A196" s="4">
        <v>1998</v>
      </c>
      <c r="C196" s="51">
        <v>265</v>
      </c>
      <c r="D196" s="56">
        <f>(C196)/(transfers!M11)</f>
        <v>0.48269581056466304</v>
      </c>
      <c r="E196" s="51"/>
      <c r="F196" s="51">
        <v>72</v>
      </c>
      <c r="G196" s="56">
        <f>(F196)/(transfers!M11)</f>
        <v>0.13114754098360656</v>
      </c>
      <c r="H196" s="51"/>
      <c r="I196" s="51">
        <v>38</v>
      </c>
      <c r="J196" s="56">
        <f>(I196)/(transfers!M11)</f>
        <v>6.9216757741347903E-2</v>
      </c>
      <c r="K196" s="51"/>
      <c r="L196" s="51">
        <v>52</v>
      </c>
      <c r="M196" s="56">
        <f>(L196)/(transfers!M11)</f>
        <v>9.4717668488160295E-2</v>
      </c>
      <c r="O196">
        <v>79</v>
      </c>
      <c r="P196" s="56">
        <f>(O196)/(transfers!M11)</f>
        <v>0.14389799635701275</v>
      </c>
      <c r="R196">
        <v>43</v>
      </c>
      <c r="S196" s="56">
        <f>(R196)/(transfers!M11)</f>
        <v>7.8324225865209471E-2</v>
      </c>
    </row>
    <row r="197" spans="1:19" x14ac:dyDescent="0.25">
      <c r="A197" s="4">
        <v>1999</v>
      </c>
      <c r="C197" s="51">
        <v>243</v>
      </c>
      <c r="D197" s="56">
        <f>(C197)/(transfers!M12)</f>
        <v>0.41326530612244899</v>
      </c>
      <c r="E197" s="51"/>
      <c r="F197" s="51">
        <v>97</v>
      </c>
      <c r="G197" s="56">
        <f>(F197)/(transfers!M12)</f>
        <v>0.16496598639455781</v>
      </c>
      <c r="H197" s="51"/>
      <c r="I197" s="51">
        <v>53</v>
      </c>
      <c r="J197" s="56">
        <f>(I197)/(transfers!M12)</f>
        <v>9.013605442176871E-2</v>
      </c>
      <c r="K197" s="51"/>
      <c r="L197" s="51">
        <v>81</v>
      </c>
      <c r="M197" s="56">
        <f>(L197)/(transfers!M12)</f>
        <v>0.13775510204081631</v>
      </c>
      <c r="O197">
        <v>85</v>
      </c>
      <c r="P197" s="56">
        <f>(O197)/(transfers!M12)</f>
        <v>0.14455782312925169</v>
      </c>
      <c r="R197">
        <v>29</v>
      </c>
      <c r="S197" s="56">
        <f>(R197)/(transfers!M12)</f>
        <v>4.9319727891156462E-2</v>
      </c>
    </row>
    <row r="198" spans="1:19" x14ac:dyDescent="0.25">
      <c r="A198" s="4">
        <v>2000</v>
      </c>
      <c r="C198" s="51">
        <v>241</v>
      </c>
      <c r="D198" s="56">
        <f>(C198)/(transfers!M13)</f>
        <v>0.41623488773747841</v>
      </c>
      <c r="E198" s="51"/>
      <c r="F198" s="51">
        <v>90</v>
      </c>
      <c r="G198" s="56">
        <f>(F198)/(transfers!M13)</f>
        <v>0.15544041450777202</v>
      </c>
      <c r="H198" s="51"/>
      <c r="I198" s="51">
        <v>42</v>
      </c>
      <c r="J198" s="56">
        <f>(I198)/(transfers!M13)</f>
        <v>7.2538860103626937E-2</v>
      </c>
      <c r="K198" s="51"/>
      <c r="L198" s="51">
        <v>80</v>
      </c>
      <c r="M198" s="56">
        <f>(L198)/(transfers!M13)</f>
        <v>0.1381692573402418</v>
      </c>
      <c r="O198">
        <v>98</v>
      </c>
      <c r="P198" s="56">
        <f>(O198)/(transfers!M13)</f>
        <v>0.1692573402417962</v>
      </c>
      <c r="R198">
        <v>28</v>
      </c>
      <c r="S198" s="56">
        <f>(R198)/(transfers!M13)</f>
        <v>4.8359240069084632E-2</v>
      </c>
    </row>
    <row r="199" spans="1:19" x14ac:dyDescent="0.25">
      <c r="A199" s="4">
        <v>2001</v>
      </c>
      <c r="C199" s="51">
        <v>278</v>
      </c>
      <c r="D199" s="56">
        <f>(C199)/(transfers!M14)</f>
        <v>0.39942528735632182</v>
      </c>
      <c r="E199" s="51"/>
      <c r="F199" s="51">
        <v>105</v>
      </c>
      <c r="G199" s="56">
        <f>(F199)/(transfers!M14)</f>
        <v>0.15086206896551724</v>
      </c>
      <c r="H199" s="51"/>
      <c r="I199" s="51">
        <v>59</v>
      </c>
      <c r="J199" s="56">
        <f>(I199)/(transfers!M14)</f>
        <v>8.4770114942528729E-2</v>
      </c>
      <c r="K199" s="51"/>
      <c r="L199" s="51">
        <v>83</v>
      </c>
      <c r="M199" s="56">
        <f>(L199)/(transfers!M14)</f>
        <v>0.11925287356321838</v>
      </c>
      <c r="O199">
        <v>130</v>
      </c>
      <c r="P199" s="56">
        <f>(O199)/(transfers!M14)</f>
        <v>0.18678160919540229</v>
      </c>
      <c r="R199">
        <v>41</v>
      </c>
      <c r="S199" s="56">
        <f>(R199)/(transfers!M14)</f>
        <v>5.8908045977011492E-2</v>
      </c>
    </row>
  </sheetData>
  <mergeCells count="84">
    <mergeCell ref="O5:P5"/>
    <mergeCell ref="R5:S5"/>
    <mergeCell ref="O19:P19"/>
    <mergeCell ref="R19:S19"/>
    <mergeCell ref="I19:J19"/>
    <mergeCell ref="L19:M19"/>
    <mergeCell ref="I5:J5"/>
    <mergeCell ref="L5:M5"/>
    <mergeCell ref="C5:D5"/>
    <mergeCell ref="F5:G5"/>
    <mergeCell ref="C19:D19"/>
    <mergeCell ref="F19:G19"/>
    <mergeCell ref="C47:D47"/>
    <mergeCell ref="F47:G47"/>
    <mergeCell ref="I47:J47"/>
    <mergeCell ref="L47:M47"/>
    <mergeCell ref="C33:D33"/>
    <mergeCell ref="F33:G33"/>
    <mergeCell ref="I33:J33"/>
    <mergeCell ref="L33:M33"/>
    <mergeCell ref="O33:P33"/>
    <mergeCell ref="R33:S33"/>
    <mergeCell ref="O47:P47"/>
    <mergeCell ref="R47:S47"/>
    <mergeCell ref="O61:P61"/>
    <mergeCell ref="R61:S61"/>
    <mergeCell ref="O75:P75"/>
    <mergeCell ref="R75:S75"/>
    <mergeCell ref="C61:D61"/>
    <mergeCell ref="F61:G61"/>
    <mergeCell ref="C75:D75"/>
    <mergeCell ref="F75:G75"/>
    <mergeCell ref="I75:J75"/>
    <mergeCell ref="L75:M75"/>
    <mergeCell ref="I61:J61"/>
    <mergeCell ref="L61:M61"/>
    <mergeCell ref="C105:D105"/>
    <mergeCell ref="F105:G105"/>
    <mergeCell ref="I105:J105"/>
    <mergeCell ref="L105:M105"/>
    <mergeCell ref="C89:D89"/>
    <mergeCell ref="F89:G89"/>
    <mergeCell ref="I89:J89"/>
    <mergeCell ref="L89:M89"/>
    <mergeCell ref="O89:P89"/>
    <mergeCell ref="R89:S89"/>
    <mergeCell ref="O105:P105"/>
    <mergeCell ref="R105:S105"/>
    <mergeCell ref="O119:P119"/>
    <mergeCell ref="R119:S119"/>
    <mergeCell ref="O133:P133"/>
    <mergeCell ref="R133:S133"/>
    <mergeCell ref="C119:D119"/>
    <mergeCell ref="F119:G119"/>
    <mergeCell ref="C133:D133"/>
    <mergeCell ref="F133:G133"/>
    <mergeCell ref="I133:J133"/>
    <mergeCell ref="L133:M133"/>
    <mergeCell ref="I119:J119"/>
    <mergeCell ref="L119:M119"/>
    <mergeCell ref="C161:D161"/>
    <mergeCell ref="F161:G161"/>
    <mergeCell ref="I161:J161"/>
    <mergeCell ref="L161:M161"/>
    <mergeCell ref="C147:D147"/>
    <mergeCell ref="F147:G147"/>
    <mergeCell ref="I147:J147"/>
    <mergeCell ref="L147:M147"/>
    <mergeCell ref="O147:P147"/>
    <mergeCell ref="R147:S147"/>
    <mergeCell ref="O161:P161"/>
    <mergeCell ref="R161:S161"/>
    <mergeCell ref="O175:P175"/>
    <mergeCell ref="R175:S175"/>
    <mergeCell ref="O189:P189"/>
    <mergeCell ref="R189:S189"/>
    <mergeCell ref="C175:D175"/>
    <mergeCell ref="F175:G175"/>
    <mergeCell ref="C189:D189"/>
    <mergeCell ref="F189:G189"/>
    <mergeCell ref="I189:J189"/>
    <mergeCell ref="L189:M189"/>
    <mergeCell ref="I175:J175"/>
    <mergeCell ref="L175:M175"/>
  </mergeCells>
  <phoneticPr fontId="0" type="noConversion"/>
  <pageMargins left="0.51" right="0.51" top="0.5" bottom="0.25" header="0.5" footer="0.5"/>
  <pageSetup orientation="landscape" r:id="rId1"/>
  <headerFooter alignWithMargins="0"/>
  <rowBreaks count="3" manualBreakCount="3">
    <brk id="85" max="16383" man="1"/>
    <brk id="100" max="16383" man="1"/>
    <brk id="185" max="16383" man="1"/>
  </rowBreak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/>
  </sheetViews>
  <sheetFormatPr defaultRowHeight="13.2" x14ac:dyDescent="0.25"/>
  <cols>
    <col min="1" max="1" width="14.6640625" customWidth="1"/>
    <col min="2" max="2" width="4.6640625" customWidth="1"/>
    <col min="3" max="3" width="16.6640625" customWidth="1"/>
    <col min="4" max="4" width="4.6640625" customWidth="1"/>
    <col min="5" max="5" width="16.6640625" customWidth="1"/>
    <col min="6" max="6" width="4.6640625" customWidth="1"/>
    <col min="7" max="7" width="16.6640625" customWidth="1"/>
  </cols>
  <sheetData>
    <row r="1" spans="1:7" ht="20.399999999999999" x14ac:dyDescent="0.35">
      <c r="A1" s="2" t="s">
        <v>308</v>
      </c>
    </row>
    <row r="4" spans="1:7" x14ac:dyDescent="0.25">
      <c r="C4" s="20" t="s">
        <v>309</v>
      </c>
      <c r="E4" s="20" t="s">
        <v>310</v>
      </c>
      <c r="G4" s="20" t="s">
        <v>311</v>
      </c>
    </row>
    <row r="5" spans="1:7" x14ac:dyDescent="0.25">
      <c r="A5" s="20" t="s">
        <v>312</v>
      </c>
      <c r="C5" s="3" t="s">
        <v>313</v>
      </c>
      <c r="E5" s="3" t="s">
        <v>314</v>
      </c>
      <c r="G5" s="3" t="s">
        <v>315</v>
      </c>
    </row>
    <row r="7" spans="1:7" x14ac:dyDescent="0.25">
      <c r="A7" s="55" t="s">
        <v>316</v>
      </c>
      <c r="C7" s="4">
        <v>90</v>
      </c>
      <c r="E7" s="51">
        <v>614</v>
      </c>
      <c r="G7" s="56">
        <f t="shared" ref="G7:G16" si="0">(C7)/(E7)</f>
        <v>0.1465798045602606</v>
      </c>
    </row>
    <row r="8" spans="1:7" x14ac:dyDescent="0.25">
      <c r="A8" s="55" t="s">
        <v>317</v>
      </c>
      <c r="C8" s="4">
        <v>22</v>
      </c>
      <c r="E8" s="51">
        <v>155</v>
      </c>
      <c r="G8" s="56">
        <f t="shared" si="0"/>
        <v>0.14193548387096774</v>
      </c>
    </row>
    <row r="9" spans="1:7" x14ac:dyDescent="0.25">
      <c r="A9" s="55" t="s">
        <v>318</v>
      </c>
      <c r="C9" s="4">
        <v>76</v>
      </c>
      <c r="E9" s="51">
        <v>658</v>
      </c>
      <c r="G9" s="56">
        <f t="shared" si="0"/>
        <v>0.11550151975683891</v>
      </c>
    </row>
    <row r="10" spans="1:7" x14ac:dyDescent="0.25">
      <c r="A10" s="55" t="s">
        <v>319</v>
      </c>
      <c r="C10" s="4">
        <v>99</v>
      </c>
      <c r="E10" s="51">
        <v>482</v>
      </c>
      <c r="G10" s="56">
        <f t="shared" si="0"/>
        <v>0.20539419087136929</v>
      </c>
    </row>
    <row r="11" spans="1:7" x14ac:dyDescent="0.25">
      <c r="A11" s="55" t="s">
        <v>320</v>
      </c>
      <c r="C11" s="4">
        <v>121</v>
      </c>
      <c r="E11" s="51">
        <v>640</v>
      </c>
      <c r="G11" s="56">
        <f t="shared" si="0"/>
        <v>0.18906249999999999</v>
      </c>
    </row>
    <row r="12" spans="1:7" x14ac:dyDescent="0.25">
      <c r="A12" s="55" t="s">
        <v>321</v>
      </c>
      <c r="C12" s="4">
        <v>23</v>
      </c>
      <c r="E12" s="51">
        <v>139</v>
      </c>
      <c r="G12" s="56">
        <f t="shared" si="0"/>
        <v>0.16546762589928057</v>
      </c>
    </row>
    <row r="13" spans="1:7" x14ac:dyDescent="0.25">
      <c r="A13" s="55" t="s">
        <v>322</v>
      </c>
      <c r="C13" s="4">
        <v>81</v>
      </c>
      <c r="E13" s="51">
        <v>629</v>
      </c>
      <c r="G13" s="56">
        <f t="shared" si="0"/>
        <v>0.12877583465818759</v>
      </c>
    </row>
    <row r="14" spans="1:7" x14ac:dyDescent="0.25">
      <c r="A14" s="55" t="s">
        <v>323</v>
      </c>
      <c r="C14" s="4">
        <v>108</v>
      </c>
      <c r="E14" s="51">
        <v>775</v>
      </c>
      <c r="G14" s="56">
        <f t="shared" si="0"/>
        <v>0.13935483870967741</v>
      </c>
    </row>
    <row r="15" spans="1:7" x14ac:dyDescent="0.25">
      <c r="A15" s="55" t="s">
        <v>330</v>
      </c>
      <c r="C15" s="4">
        <v>101</v>
      </c>
      <c r="E15" s="51">
        <v>636</v>
      </c>
      <c r="G15" s="56">
        <f t="shared" si="0"/>
        <v>0.15880503144654087</v>
      </c>
    </row>
    <row r="16" spans="1:7" x14ac:dyDescent="0.25">
      <c r="A16" s="55" t="s">
        <v>369</v>
      </c>
      <c r="C16" s="4">
        <v>116</v>
      </c>
      <c r="E16" s="51">
        <v>865</v>
      </c>
      <c r="G16" s="56">
        <f t="shared" si="0"/>
        <v>0.13410404624277455</v>
      </c>
    </row>
    <row r="17" spans="1:7" x14ac:dyDescent="0.25">
      <c r="A17" s="55"/>
      <c r="C17" s="4"/>
      <c r="E17" s="51"/>
      <c r="G17" s="56"/>
    </row>
    <row r="18" spans="1:7" x14ac:dyDescent="0.25">
      <c r="A18" s="55"/>
      <c r="C18" s="42"/>
      <c r="E18" s="42"/>
      <c r="G18" s="4"/>
    </row>
    <row r="19" spans="1:7" x14ac:dyDescent="0.25">
      <c r="A19" s="55" t="s">
        <v>14</v>
      </c>
      <c r="C19" s="4">
        <f>SUM(C7:C18)</f>
        <v>837</v>
      </c>
      <c r="E19" s="51">
        <f>SUM(E7:E18)</f>
        <v>5593</v>
      </c>
      <c r="G19" s="56">
        <f>(C19)/(E19)</f>
        <v>0.14965134990166279</v>
      </c>
    </row>
    <row r="20" spans="1:7" x14ac:dyDescent="0.25">
      <c r="A20" s="55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"/>
  <sheetViews>
    <sheetView workbookViewId="0"/>
  </sheetViews>
  <sheetFormatPr defaultRowHeight="13.2" x14ac:dyDescent="0.25"/>
  <cols>
    <col min="1" max="1" width="22.6640625" customWidth="1"/>
    <col min="2" max="2" width="4.6640625" customWidth="1"/>
    <col min="3" max="4" width="12.6640625" customWidth="1"/>
  </cols>
  <sheetData>
    <row r="1" spans="1:4" ht="20.399999999999999" x14ac:dyDescent="0.35">
      <c r="A1" s="2" t="s">
        <v>193</v>
      </c>
    </row>
    <row r="2" spans="1:4" ht="15" x14ac:dyDescent="0.25">
      <c r="A2" s="7" t="s">
        <v>459</v>
      </c>
      <c r="B2" s="7"/>
      <c r="C2" s="7"/>
      <c r="D2" s="7"/>
    </row>
    <row r="3" spans="1:4" ht="15" x14ac:dyDescent="0.25">
      <c r="A3" s="7"/>
      <c r="B3" s="7"/>
      <c r="C3" s="7"/>
      <c r="D3" s="7"/>
    </row>
    <row r="4" spans="1:4" ht="15.6" x14ac:dyDescent="0.3">
      <c r="A4" s="15" t="s">
        <v>195</v>
      </c>
      <c r="B4" s="7"/>
      <c r="C4" s="73" t="s">
        <v>28</v>
      </c>
      <c r="D4" s="73"/>
    </row>
    <row r="5" spans="1:4" ht="15.6" x14ac:dyDescent="0.3">
      <c r="A5" s="7"/>
      <c r="B5" s="7"/>
      <c r="C5" s="8" t="s">
        <v>14</v>
      </c>
      <c r="D5" s="8" t="s">
        <v>68</v>
      </c>
    </row>
    <row r="6" spans="1:4" ht="15" x14ac:dyDescent="0.25">
      <c r="A6" s="7"/>
      <c r="B6" s="7"/>
      <c r="C6" s="7"/>
      <c r="D6" s="7"/>
    </row>
    <row r="7" spans="1:4" ht="15" x14ac:dyDescent="0.25">
      <c r="A7" s="7" t="s">
        <v>31</v>
      </c>
      <c r="B7" s="7"/>
      <c r="C7" s="12">
        <v>546.46</v>
      </c>
      <c r="D7" s="13">
        <f t="shared" ref="D7:D12" si="0">(C7)/($C$28)</f>
        <v>0.15338065606255805</v>
      </c>
    </row>
    <row r="8" spans="1:4" ht="15" x14ac:dyDescent="0.25">
      <c r="A8" s="7" t="s">
        <v>196</v>
      </c>
      <c r="B8" s="7"/>
      <c r="C8" s="12">
        <v>370.67</v>
      </c>
      <c r="D8" s="13">
        <f t="shared" si="0"/>
        <v>0.10403983417397136</v>
      </c>
    </row>
    <row r="9" spans="1:4" ht="15" x14ac:dyDescent="0.25">
      <c r="A9" s="7" t="s">
        <v>197</v>
      </c>
      <c r="B9" s="7"/>
      <c r="C9" s="12">
        <v>310.67</v>
      </c>
      <c r="D9" s="13">
        <f t="shared" si="0"/>
        <v>8.719900526837264E-2</v>
      </c>
    </row>
    <row r="10" spans="1:4" ht="15" x14ac:dyDescent="0.25">
      <c r="A10" s="7" t="s">
        <v>198</v>
      </c>
      <c r="B10" s="7"/>
      <c r="C10" s="12">
        <v>209.27</v>
      </c>
      <c r="D10" s="13">
        <f t="shared" si="0"/>
        <v>5.8738004417910779E-2</v>
      </c>
    </row>
    <row r="11" spans="1:4" ht="15" x14ac:dyDescent="0.25">
      <c r="A11" s="7" t="s">
        <v>199</v>
      </c>
      <c r="B11" s="7"/>
      <c r="C11" s="12">
        <v>181.4</v>
      </c>
      <c r="D11" s="13">
        <f t="shared" si="0"/>
        <v>5.091543939126017E-2</v>
      </c>
    </row>
    <row r="12" spans="1:4" ht="15" x14ac:dyDescent="0.25">
      <c r="A12" s="7" t="s">
        <v>200</v>
      </c>
      <c r="B12" s="7"/>
      <c r="C12" s="12">
        <v>124.6</v>
      </c>
      <c r="D12" s="13">
        <f t="shared" si="0"/>
        <v>3.4972788027293367E-2</v>
      </c>
    </row>
    <row r="13" spans="1:4" ht="15" x14ac:dyDescent="0.25">
      <c r="A13" s="7"/>
      <c r="B13" s="7"/>
      <c r="C13" s="71"/>
      <c r="D13" s="72"/>
    </row>
    <row r="14" spans="1:4" ht="15" x14ac:dyDescent="0.25">
      <c r="A14" s="7" t="s">
        <v>201</v>
      </c>
      <c r="B14" s="7"/>
      <c r="C14" s="12">
        <f>SUM(C7:C12)</f>
        <v>1743.0700000000002</v>
      </c>
      <c r="D14" s="13">
        <f>SUM(D7:D12)</f>
        <v>0.48924572734136634</v>
      </c>
    </row>
    <row r="15" spans="1:4" ht="15" x14ac:dyDescent="0.25">
      <c r="A15" s="7"/>
      <c r="B15" s="7"/>
      <c r="C15" s="12"/>
      <c r="D15" s="13"/>
    </row>
    <row r="16" spans="1:4" ht="15" x14ac:dyDescent="0.25">
      <c r="A16" s="7" t="s">
        <v>202</v>
      </c>
      <c r="B16" s="7"/>
      <c r="C16" s="12">
        <v>113.27</v>
      </c>
      <c r="D16" s="13">
        <f t="shared" ref="D16:D21" si="1">(C16)/($C$28)</f>
        <v>3.1792678168952801E-2</v>
      </c>
    </row>
    <row r="17" spans="1:4" ht="15" x14ac:dyDescent="0.25">
      <c r="A17" s="7" t="s">
        <v>203</v>
      </c>
      <c r="B17" s="7"/>
      <c r="C17" s="12">
        <v>93.33</v>
      </c>
      <c r="D17" s="13">
        <f t="shared" si="1"/>
        <v>2.6195909362658826E-2</v>
      </c>
    </row>
    <row r="18" spans="1:4" ht="15" x14ac:dyDescent="0.25">
      <c r="A18" s="7" t="s">
        <v>204</v>
      </c>
      <c r="B18" s="7"/>
      <c r="C18" s="12">
        <v>91.8</v>
      </c>
      <c r="D18" s="13">
        <f t="shared" si="1"/>
        <v>2.576646822556606E-2</v>
      </c>
    </row>
    <row r="19" spans="1:4" ht="15" x14ac:dyDescent="0.25">
      <c r="A19" s="7" t="s">
        <v>205</v>
      </c>
      <c r="B19" s="7"/>
      <c r="C19" s="12">
        <v>91</v>
      </c>
      <c r="D19" s="13">
        <f t="shared" si="1"/>
        <v>2.5541923840158076E-2</v>
      </c>
    </row>
    <row r="20" spans="1:4" ht="15" x14ac:dyDescent="0.25">
      <c r="A20" s="7" t="s">
        <v>206</v>
      </c>
      <c r="B20" s="7"/>
      <c r="C20" s="12">
        <v>90</v>
      </c>
      <c r="D20" s="13">
        <f t="shared" si="1"/>
        <v>2.5261243358398099E-2</v>
      </c>
    </row>
    <row r="21" spans="1:4" ht="15" x14ac:dyDescent="0.25">
      <c r="A21" s="7" t="s">
        <v>207</v>
      </c>
      <c r="B21" s="7"/>
      <c r="C21" s="12">
        <v>90</v>
      </c>
      <c r="D21" s="13">
        <f t="shared" si="1"/>
        <v>2.5261243358398099E-2</v>
      </c>
    </row>
    <row r="22" spans="1:4" ht="15" x14ac:dyDescent="0.25">
      <c r="A22" s="7"/>
      <c r="B22" s="7"/>
      <c r="C22" s="71"/>
      <c r="D22" s="72"/>
    </row>
    <row r="23" spans="1:4" ht="15" x14ac:dyDescent="0.25">
      <c r="A23" s="7" t="s">
        <v>208</v>
      </c>
      <c r="B23" s="7"/>
      <c r="C23" s="12">
        <f>SUM(C16:C21)</f>
        <v>569.4</v>
      </c>
      <c r="D23" s="13">
        <f>SUM(D16:D21)</f>
        <v>0.15981946631413196</v>
      </c>
    </row>
    <row r="24" spans="1:4" ht="15" x14ac:dyDescent="0.25">
      <c r="A24" s="7"/>
      <c r="B24" s="7"/>
      <c r="C24" s="12"/>
      <c r="D24" s="13"/>
    </row>
    <row r="25" spans="1:4" ht="15" x14ac:dyDescent="0.25">
      <c r="A25" s="7" t="s">
        <v>209</v>
      </c>
      <c r="B25" s="7"/>
      <c r="C25" s="12">
        <v>1250.3</v>
      </c>
      <c r="D25" s="13">
        <f>(C25)/($C$28)</f>
        <v>0.35093480634450153</v>
      </c>
    </row>
    <row r="26" spans="1:4" ht="15" x14ac:dyDescent="0.25">
      <c r="A26" s="7"/>
      <c r="B26" s="7"/>
      <c r="C26" s="71"/>
      <c r="D26" s="72"/>
    </row>
    <row r="27" spans="1:4" ht="15" x14ac:dyDescent="0.25">
      <c r="A27" s="7"/>
      <c r="B27" s="7"/>
      <c r="C27" s="12"/>
      <c r="D27" s="13"/>
    </row>
    <row r="28" spans="1:4" ht="15" x14ac:dyDescent="0.25">
      <c r="A28" s="7" t="s">
        <v>14</v>
      </c>
      <c r="B28" s="7"/>
      <c r="C28" s="12">
        <f>(C14)+(C23)+(C25)</f>
        <v>3562.7700000000004</v>
      </c>
      <c r="D28" s="13">
        <f>(D14)+(D23)+(D25)</f>
        <v>0.99999999999999978</v>
      </c>
    </row>
  </sheetData>
  <mergeCells count="1">
    <mergeCell ref="C4:D4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defaultRowHeight="13.2" x14ac:dyDescent="0.25"/>
  <cols>
    <col min="1" max="1" width="16.6640625" customWidth="1"/>
    <col min="2" max="2" width="4.6640625" customWidth="1"/>
    <col min="3" max="4" width="12.6640625" customWidth="1"/>
    <col min="5" max="5" width="4.6640625" customWidth="1"/>
    <col min="6" max="6" width="10.6640625" customWidth="1"/>
    <col min="7" max="7" width="4.6640625" customWidth="1"/>
  </cols>
  <sheetData>
    <row r="1" spans="1:8" ht="20.399999999999999" x14ac:dyDescent="0.35">
      <c r="A1" s="2" t="s">
        <v>210</v>
      </c>
    </row>
    <row r="2" spans="1:8" ht="15" x14ac:dyDescent="0.25">
      <c r="A2" s="7" t="s">
        <v>194</v>
      </c>
      <c r="B2" s="7"/>
      <c r="C2" s="7"/>
      <c r="D2" s="7"/>
      <c r="E2" s="7"/>
      <c r="F2" s="7"/>
      <c r="G2" s="7"/>
      <c r="H2" s="7"/>
    </row>
    <row r="3" spans="1:8" ht="15" x14ac:dyDescent="0.25">
      <c r="A3" s="7"/>
      <c r="B3" s="7"/>
      <c r="C3" s="7"/>
      <c r="D3" s="7"/>
      <c r="E3" s="7"/>
      <c r="F3" s="7"/>
      <c r="G3" s="7"/>
      <c r="H3" s="7"/>
    </row>
    <row r="4" spans="1:8" ht="15.6" x14ac:dyDescent="0.3">
      <c r="A4" s="15" t="s">
        <v>211</v>
      </c>
      <c r="B4" s="7"/>
      <c r="C4" s="8" t="s">
        <v>14</v>
      </c>
      <c r="D4" s="8" t="s">
        <v>68</v>
      </c>
      <c r="E4" s="7"/>
      <c r="F4" s="9" t="s">
        <v>212</v>
      </c>
      <c r="G4" s="9"/>
      <c r="H4" s="7"/>
    </row>
    <row r="5" spans="1:8" ht="15" x14ac:dyDescent="0.25">
      <c r="A5" s="7"/>
      <c r="B5" s="7"/>
      <c r="E5" s="7"/>
      <c r="F5" s="7"/>
      <c r="G5" s="7"/>
      <c r="H5" s="7"/>
    </row>
    <row r="6" spans="1:8" ht="15" x14ac:dyDescent="0.25">
      <c r="A6" s="7" t="s">
        <v>213</v>
      </c>
      <c r="B6" s="7"/>
      <c r="C6" s="12">
        <v>210</v>
      </c>
      <c r="D6" s="13">
        <f>(C6)/($C$37)</f>
        <v>5.8942404850117883E-2</v>
      </c>
      <c r="E6" s="7"/>
      <c r="F6" s="10">
        <v>1</v>
      </c>
      <c r="G6" s="10"/>
      <c r="H6" s="7"/>
    </row>
    <row r="7" spans="1:8" ht="15" x14ac:dyDescent="0.25">
      <c r="A7" s="7" t="s">
        <v>214</v>
      </c>
      <c r="B7" s="7"/>
      <c r="C7" s="12">
        <v>134.80000000000001</v>
      </c>
      <c r="D7" s="13">
        <f t="shared" ref="D7:D30" si="0">(C7)/($C$37)</f>
        <v>3.7835410351409006E-2</v>
      </c>
      <c r="E7" s="7"/>
      <c r="F7" s="10">
        <v>2</v>
      </c>
      <c r="G7" s="10"/>
      <c r="H7" s="7"/>
    </row>
    <row r="8" spans="1:8" ht="15" x14ac:dyDescent="0.25">
      <c r="A8" s="7" t="s">
        <v>215</v>
      </c>
      <c r="B8" s="7"/>
      <c r="C8" s="12">
        <v>122</v>
      </c>
      <c r="D8" s="13">
        <f t="shared" si="0"/>
        <v>3.4242730436735147E-2</v>
      </c>
      <c r="E8" s="7"/>
      <c r="F8" s="10">
        <v>3</v>
      </c>
      <c r="G8" s="10"/>
      <c r="H8" s="7"/>
    </row>
    <row r="9" spans="1:8" ht="15" x14ac:dyDescent="0.25">
      <c r="A9" s="7" t="s">
        <v>216</v>
      </c>
      <c r="B9" s="7"/>
      <c r="C9" s="12">
        <v>118.2</v>
      </c>
      <c r="D9" s="13">
        <f t="shared" si="0"/>
        <v>3.3176153587066354E-2</v>
      </c>
      <c r="E9" s="7"/>
      <c r="F9" s="10">
        <v>4</v>
      </c>
      <c r="G9" s="10"/>
      <c r="H9" s="7"/>
    </row>
    <row r="10" spans="1:8" ht="15" x14ac:dyDescent="0.25">
      <c r="A10" s="7" t="s">
        <v>217</v>
      </c>
      <c r="B10" s="7"/>
      <c r="C10" s="12">
        <v>115.7</v>
      </c>
      <c r="D10" s="13">
        <f t="shared" si="0"/>
        <v>3.2474458291231613E-2</v>
      </c>
      <c r="E10" s="7"/>
      <c r="F10" s="10">
        <v>5</v>
      </c>
      <c r="G10" s="10"/>
      <c r="H10" s="7"/>
    </row>
    <row r="11" spans="1:8" ht="15" x14ac:dyDescent="0.25">
      <c r="A11" s="7" t="s">
        <v>218</v>
      </c>
      <c r="B11" s="7"/>
      <c r="C11" s="12">
        <v>99.7</v>
      </c>
      <c r="D11" s="13">
        <f t="shared" si="0"/>
        <v>2.7983608397889301E-2</v>
      </c>
      <c r="E11" s="7"/>
      <c r="F11" s="10">
        <v>6</v>
      </c>
      <c r="G11" s="10"/>
      <c r="H11" s="7"/>
    </row>
    <row r="12" spans="1:8" ht="15" x14ac:dyDescent="0.25">
      <c r="A12" s="7" t="s">
        <v>219</v>
      </c>
      <c r="B12" s="7"/>
      <c r="C12" s="12">
        <v>97.8</v>
      </c>
      <c r="D12" s="13">
        <f t="shared" si="0"/>
        <v>2.7450319973054898E-2</v>
      </c>
      <c r="E12" s="7"/>
      <c r="F12" s="10">
        <v>7</v>
      </c>
      <c r="G12" s="10"/>
      <c r="H12" s="7"/>
    </row>
    <row r="13" spans="1:8" ht="15.6" x14ac:dyDescent="0.3">
      <c r="A13" s="7" t="s">
        <v>220</v>
      </c>
      <c r="B13" s="7"/>
      <c r="C13" s="12">
        <v>88</v>
      </c>
      <c r="D13" s="13">
        <f t="shared" si="0"/>
        <v>2.4699674413382732E-2</v>
      </c>
      <c r="E13" s="7"/>
      <c r="F13" s="10">
        <v>8</v>
      </c>
      <c r="G13" s="10"/>
      <c r="H13" s="9" t="s">
        <v>430</v>
      </c>
    </row>
    <row r="14" spans="1:8" ht="15" x14ac:dyDescent="0.25">
      <c r="A14" s="7" t="s">
        <v>221</v>
      </c>
      <c r="B14" s="7"/>
      <c r="C14" s="12">
        <v>83.5</v>
      </c>
      <c r="D14" s="13">
        <f t="shared" si="0"/>
        <v>2.3436622880880206E-2</v>
      </c>
      <c r="E14" s="7"/>
      <c r="F14" s="10">
        <v>9</v>
      </c>
      <c r="G14" s="10"/>
      <c r="H14" s="10"/>
    </row>
    <row r="15" spans="1:8" ht="15" x14ac:dyDescent="0.25">
      <c r="A15" s="7" t="s">
        <v>222</v>
      </c>
      <c r="B15" s="7"/>
      <c r="C15" s="12">
        <v>71.2</v>
      </c>
      <c r="D15" s="13">
        <f t="shared" si="0"/>
        <v>1.9984282025373303E-2</v>
      </c>
      <c r="E15" s="7"/>
      <c r="F15" s="10">
        <v>10</v>
      </c>
      <c r="G15" s="10"/>
      <c r="H15" s="31">
        <f>SUM(D6:D15)</f>
        <v>0.32022566520714041</v>
      </c>
    </row>
    <row r="16" spans="1:8" ht="15" x14ac:dyDescent="0.25">
      <c r="A16" s="7" t="s">
        <v>223</v>
      </c>
      <c r="B16" s="7"/>
      <c r="C16" s="12">
        <v>70.400000000000006</v>
      </c>
      <c r="D16" s="13">
        <f t="shared" si="0"/>
        <v>1.9759739530706186E-2</v>
      </c>
      <c r="E16" s="7"/>
      <c r="F16" s="10">
        <v>11</v>
      </c>
      <c r="G16" s="10"/>
      <c r="H16" s="7"/>
    </row>
    <row r="17" spans="1:8" ht="15" x14ac:dyDescent="0.25">
      <c r="A17" s="7" t="s">
        <v>224</v>
      </c>
      <c r="B17" s="7"/>
      <c r="C17" s="12">
        <v>57</v>
      </c>
      <c r="D17" s="13">
        <f t="shared" si="0"/>
        <v>1.5998652745031997E-2</v>
      </c>
      <c r="E17" s="7"/>
      <c r="F17" s="10">
        <v>12</v>
      </c>
      <c r="G17" s="10"/>
      <c r="H17" s="7"/>
    </row>
    <row r="18" spans="1:8" ht="15" x14ac:dyDescent="0.25">
      <c r="A18" s="7" t="s">
        <v>225</v>
      </c>
      <c r="B18" s="7"/>
      <c r="C18" s="12">
        <v>56</v>
      </c>
      <c r="D18" s="13">
        <f t="shared" si="0"/>
        <v>1.5717974626698102E-2</v>
      </c>
      <c r="E18" s="7"/>
      <c r="F18" s="10">
        <v>13</v>
      </c>
      <c r="G18" s="10"/>
      <c r="H18" s="7"/>
    </row>
    <row r="19" spans="1:8" ht="15" x14ac:dyDescent="0.25">
      <c r="A19" s="7" t="s">
        <v>226</v>
      </c>
      <c r="B19" s="7"/>
      <c r="C19" s="12">
        <v>51.7</v>
      </c>
      <c r="D19" s="13">
        <f t="shared" si="0"/>
        <v>1.4511058717862355E-2</v>
      </c>
      <c r="E19" s="7"/>
      <c r="F19" s="10">
        <v>14</v>
      </c>
      <c r="G19" s="10"/>
      <c r="H19" s="7"/>
    </row>
    <row r="20" spans="1:8" ht="15" x14ac:dyDescent="0.25">
      <c r="A20" s="7" t="s">
        <v>227</v>
      </c>
      <c r="B20" s="7"/>
      <c r="C20" s="12">
        <v>50.9</v>
      </c>
      <c r="D20" s="13">
        <f t="shared" si="0"/>
        <v>1.4286516223195239E-2</v>
      </c>
      <c r="E20" s="7"/>
      <c r="F20" s="10">
        <v>15</v>
      </c>
      <c r="G20" s="10"/>
      <c r="H20" s="7"/>
    </row>
    <row r="21" spans="1:8" ht="15" x14ac:dyDescent="0.25">
      <c r="A21" s="7" t="s">
        <v>228</v>
      </c>
      <c r="B21" s="7"/>
      <c r="C21" s="12">
        <v>37.9</v>
      </c>
      <c r="D21" s="13">
        <f t="shared" si="0"/>
        <v>1.0637700684854607E-2</v>
      </c>
      <c r="E21" s="7"/>
      <c r="F21" s="10">
        <v>16</v>
      </c>
      <c r="G21" s="10"/>
      <c r="H21" s="7"/>
    </row>
    <row r="22" spans="1:8" ht="15" x14ac:dyDescent="0.25">
      <c r="A22" s="7" t="s">
        <v>229</v>
      </c>
      <c r="B22" s="7"/>
      <c r="C22" s="12">
        <v>37.6</v>
      </c>
      <c r="D22" s="13">
        <f t="shared" si="0"/>
        <v>1.055349724935444E-2</v>
      </c>
      <c r="E22" s="7"/>
      <c r="F22" s="10">
        <v>17</v>
      </c>
      <c r="G22" s="10"/>
      <c r="H22" s="7"/>
    </row>
    <row r="23" spans="1:8" ht="15" x14ac:dyDescent="0.25">
      <c r="A23" s="7" t="s">
        <v>230</v>
      </c>
      <c r="B23" s="7"/>
      <c r="C23" s="12">
        <v>36.4</v>
      </c>
      <c r="D23" s="13">
        <f t="shared" si="0"/>
        <v>1.0216683507353766E-2</v>
      </c>
      <c r="E23" s="7"/>
      <c r="F23" s="10">
        <v>18</v>
      </c>
      <c r="G23" s="10"/>
      <c r="H23" s="7"/>
    </row>
    <row r="24" spans="1:8" ht="15" x14ac:dyDescent="0.25">
      <c r="A24" s="7" t="s">
        <v>231</v>
      </c>
      <c r="B24" s="7"/>
      <c r="C24" s="12">
        <v>36</v>
      </c>
      <c r="D24" s="13">
        <f t="shared" si="0"/>
        <v>1.0104412260020209E-2</v>
      </c>
      <c r="E24" s="7"/>
      <c r="F24" s="10">
        <v>19</v>
      </c>
      <c r="G24" s="10"/>
      <c r="H24" s="7"/>
    </row>
    <row r="25" spans="1:8" ht="15" x14ac:dyDescent="0.25">
      <c r="A25" s="7" t="s">
        <v>232</v>
      </c>
      <c r="B25" s="7"/>
      <c r="C25" s="12">
        <v>34.799999999999997</v>
      </c>
      <c r="D25" s="13">
        <f t="shared" si="0"/>
        <v>9.7675985180195341E-3</v>
      </c>
      <c r="E25" s="7"/>
      <c r="F25" s="10">
        <v>20</v>
      </c>
      <c r="G25" s="10"/>
      <c r="H25" s="7"/>
    </row>
    <row r="26" spans="1:8" ht="15" x14ac:dyDescent="0.25">
      <c r="A26" s="7" t="s">
        <v>233</v>
      </c>
      <c r="B26" s="7"/>
      <c r="C26" s="12">
        <v>34.4</v>
      </c>
      <c r="D26" s="13">
        <f t="shared" si="0"/>
        <v>9.6553272706859771E-3</v>
      </c>
      <c r="E26" s="7"/>
      <c r="F26" s="10">
        <v>21</v>
      </c>
      <c r="G26" s="10"/>
      <c r="H26" s="7"/>
    </row>
    <row r="27" spans="1:8" ht="15" x14ac:dyDescent="0.25">
      <c r="A27" s="7" t="s">
        <v>234</v>
      </c>
      <c r="B27" s="7"/>
      <c r="C27" s="12">
        <v>33.6</v>
      </c>
      <c r="D27" s="13">
        <f t="shared" si="0"/>
        <v>9.4307847760188614E-3</v>
      </c>
      <c r="E27" s="7"/>
      <c r="F27" s="10">
        <v>22</v>
      </c>
      <c r="G27" s="10"/>
      <c r="H27" s="7"/>
    </row>
    <row r="28" spans="1:8" ht="15" x14ac:dyDescent="0.25">
      <c r="A28" s="7" t="s">
        <v>235</v>
      </c>
      <c r="B28" s="7"/>
      <c r="C28" s="12">
        <v>33.299999999999997</v>
      </c>
      <c r="D28" s="13">
        <f t="shared" si="0"/>
        <v>9.3465813405186927E-3</v>
      </c>
      <c r="E28" s="7"/>
      <c r="F28" s="10">
        <v>23</v>
      </c>
      <c r="G28" s="10"/>
      <c r="H28" s="7"/>
    </row>
    <row r="29" spans="1:8" ht="15" x14ac:dyDescent="0.25">
      <c r="A29" s="7" t="s">
        <v>236</v>
      </c>
      <c r="B29" s="7"/>
      <c r="C29" s="12">
        <v>32.6</v>
      </c>
      <c r="D29" s="13">
        <f t="shared" si="0"/>
        <v>9.1501066576849671E-3</v>
      </c>
      <c r="E29" s="7"/>
      <c r="F29" s="10">
        <v>24</v>
      </c>
      <c r="G29" s="10"/>
      <c r="H29" s="7"/>
    </row>
    <row r="30" spans="1:8" ht="15" x14ac:dyDescent="0.25">
      <c r="A30" s="7" t="s">
        <v>237</v>
      </c>
      <c r="B30" s="7"/>
      <c r="C30" s="12">
        <v>29.8</v>
      </c>
      <c r="D30" s="13">
        <f t="shared" si="0"/>
        <v>8.3642079263500611E-3</v>
      </c>
      <c r="E30" s="7"/>
      <c r="F30" s="10">
        <v>25</v>
      </c>
      <c r="G30" s="10"/>
      <c r="H30" s="7"/>
    </row>
    <row r="31" spans="1:8" ht="15" x14ac:dyDescent="0.25">
      <c r="A31" s="7"/>
      <c r="B31" s="7"/>
      <c r="C31" s="71"/>
      <c r="D31" s="72"/>
      <c r="E31" s="7"/>
      <c r="F31" s="7"/>
      <c r="G31" s="7"/>
      <c r="H31" s="7"/>
    </row>
    <row r="32" spans="1:8" ht="15" x14ac:dyDescent="0.25">
      <c r="A32" s="7" t="s">
        <v>238</v>
      </c>
      <c r="B32" s="7"/>
      <c r="C32" s="12">
        <f>SUM(C6:C31)</f>
        <v>1773.3000000000002</v>
      </c>
      <c r="D32" s="13">
        <f>SUM(D6:D31)</f>
        <v>0.49772650724149542</v>
      </c>
      <c r="E32" s="7"/>
      <c r="F32" s="7"/>
      <c r="G32" s="7"/>
      <c r="H32" s="7"/>
    </row>
    <row r="33" spans="1:8" ht="15" x14ac:dyDescent="0.25">
      <c r="A33" s="7"/>
      <c r="B33" s="7"/>
      <c r="C33" s="7"/>
      <c r="D33" s="7"/>
      <c r="E33" s="7"/>
      <c r="F33" s="7"/>
      <c r="G33" s="7"/>
      <c r="H33" s="7"/>
    </row>
    <row r="34" spans="1:8" ht="15" x14ac:dyDescent="0.25">
      <c r="A34" s="7" t="s">
        <v>239</v>
      </c>
      <c r="B34" s="7"/>
      <c r="C34" s="7">
        <v>1789.5</v>
      </c>
      <c r="D34" s="13">
        <f>(C34)/($C$37)</f>
        <v>0.50227349275850453</v>
      </c>
      <c r="E34" s="7"/>
      <c r="F34" s="7"/>
      <c r="G34" s="7"/>
      <c r="H34" s="7"/>
    </row>
    <row r="35" spans="1:8" ht="15" x14ac:dyDescent="0.25">
      <c r="A35" s="7"/>
      <c r="B35" s="7"/>
      <c r="C35" s="71"/>
      <c r="D35" s="72"/>
      <c r="E35" s="7"/>
      <c r="F35" s="7"/>
      <c r="G35" s="7"/>
      <c r="H35" s="7"/>
    </row>
    <row r="36" spans="1:8" ht="15" x14ac:dyDescent="0.25">
      <c r="A36" s="7"/>
      <c r="B36" s="7"/>
      <c r="C36" s="7"/>
      <c r="D36" s="7"/>
      <c r="E36" s="7"/>
      <c r="F36" s="7"/>
      <c r="G36" s="7"/>
      <c r="H36" s="7"/>
    </row>
    <row r="37" spans="1:8" ht="15" x14ac:dyDescent="0.25">
      <c r="A37" s="7" t="s">
        <v>14</v>
      </c>
      <c r="B37" s="7"/>
      <c r="C37" s="12">
        <f>SUM(C32:C34)</f>
        <v>3562.8</v>
      </c>
      <c r="D37" s="13">
        <f>SUM(D32:D34)</f>
        <v>1</v>
      </c>
      <c r="E37" s="7"/>
      <c r="F37" s="7"/>
      <c r="G37" s="7"/>
      <c r="H37" s="7"/>
    </row>
  </sheetData>
  <phoneticPr fontId="0" type="noConversion"/>
  <pageMargins left="0.75" right="0.75" top="0.48" bottom="0.32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workbookViewId="0"/>
  </sheetViews>
  <sheetFormatPr defaultRowHeight="13.2" x14ac:dyDescent="0.25"/>
  <cols>
    <col min="2" max="8" width="12.6640625" customWidth="1"/>
  </cols>
  <sheetData>
    <row r="1" spans="1:8" ht="20.399999999999999" x14ac:dyDescent="0.35">
      <c r="A1" s="2" t="s">
        <v>7</v>
      </c>
    </row>
    <row r="2" spans="1:8" ht="15" x14ac:dyDescent="0.25">
      <c r="A2" s="7" t="s">
        <v>470</v>
      </c>
      <c r="B2" s="7"/>
      <c r="C2" s="7"/>
      <c r="D2" s="7"/>
      <c r="E2" s="7"/>
      <c r="F2" s="7"/>
      <c r="G2" s="7"/>
      <c r="H2" s="7"/>
    </row>
    <row r="3" spans="1:8" ht="15" x14ac:dyDescent="0.25">
      <c r="A3" s="7"/>
      <c r="B3" s="7"/>
      <c r="C3" s="7"/>
      <c r="D3" s="7"/>
      <c r="E3" s="7"/>
      <c r="F3" s="7"/>
      <c r="G3" s="7"/>
      <c r="H3" s="7"/>
    </row>
    <row r="4" spans="1:8" ht="15.6" x14ac:dyDescent="0.3">
      <c r="A4" s="9" t="s">
        <v>15</v>
      </c>
      <c r="B4" s="8" t="s">
        <v>8</v>
      </c>
      <c r="C4" s="8" t="s">
        <v>9</v>
      </c>
      <c r="D4" s="8" t="s">
        <v>10</v>
      </c>
      <c r="E4" s="8" t="s">
        <v>11</v>
      </c>
      <c r="F4" s="8" t="s">
        <v>12</v>
      </c>
      <c r="G4" s="8" t="s">
        <v>13</v>
      </c>
      <c r="H4" s="8" t="s">
        <v>14</v>
      </c>
    </row>
    <row r="5" spans="1:8" ht="15" x14ac:dyDescent="0.25">
      <c r="A5" s="10"/>
      <c r="B5" s="7"/>
      <c r="C5" s="7"/>
      <c r="D5" s="7"/>
      <c r="E5" s="7"/>
      <c r="F5" s="7"/>
      <c r="G5" s="7"/>
      <c r="H5" s="7"/>
    </row>
    <row r="6" spans="1:8" ht="15" x14ac:dyDescent="0.25">
      <c r="A6" s="10">
        <v>1987</v>
      </c>
      <c r="B6" s="13">
        <v>6.0000000000000001E-3</v>
      </c>
      <c r="C6" s="13">
        <v>1.4E-2</v>
      </c>
      <c r="D6" s="13">
        <v>1.4999999999999999E-2</v>
      </c>
      <c r="E6" s="13">
        <v>3.5999999999999997E-2</v>
      </c>
      <c r="F6" s="13">
        <v>0.92900000000000005</v>
      </c>
      <c r="G6" s="13">
        <v>0</v>
      </c>
      <c r="H6" s="16">
        <f>SUM(B6:G6)</f>
        <v>1</v>
      </c>
    </row>
    <row r="7" spans="1:8" ht="15" x14ac:dyDescent="0.25">
      <c r="A7" s="10">
        <v>1988</v>
      </c>
      <c r="B7" s="13">
        <v>5.0000000000000001E-3</v>
      </c>
      <c r="C7" s="13">
        <v>6.0000000000000001E-3</v>
      </c>
      <c r="D7" s="13">
        <v>1.4E-2</v>
      </c>
      <c r="E7" s="13">
        <v>3.9E-2</v>
      </c>
      <c r="F7" s="13">
        <v>0.92200000000000004</v>
      </c>
      <c r="G7" s="13">
        <v>1.2999999999999999E-2</v>
      </c>
      <c r="H7" s="16">
        <f>SUM(B7:G7)</f>
        <v>0.999</v>
      </c>
    </row>
    <row r="8" spans="1:8" ht="15" x14ac:dyDescent="0.25">
      <c r="A8" s="10">
        <v>1989</v>
      </c>
      <c r="B8" s="13">
        <v>7.0000000000000001E-3</v>
      </c>
      <c r="C8" s="13">
        <v>7.0000000000000001E-3</v>
      </c>
      <c r="D8" s="13">
        <v>1.4999999999999999E-2</v>
      </c>
      <c r="E8" s="13">
        <v>0.04</v>
      </c>
      <c r="F8" s="13">
        <v>0.91400000000000003</v>
      </c>
      <c r="G8" s="13">
        <v>1.7999999999999999E-2</v>
      </c>
      <c r="H8" s="16">
        <f>SUM(B8:G8)</f>
        <v>1.0010000000000001</v>
      </c>
    </row>
    <row r="9" spans="1:8" ht="15" x14ac:dyDescent="0.25">
      <c r="A9" s="10">
        <v>1990</v>
      </c>
      <c r="B9" s="13">
        <v>5.0000000000000001E-3</v>
      </c>
      <c r="C9" s="13">
        <v>8.0000000000000002E-3</v>
      </c>
      <c r="D9" s="13">
        <v>0.02</v>
      </c>
      <c r="E9" s="13">
        <v>4.1000000000000002E-2</v>
      </c>
      <c r="F9" s="13">
        <v>0.90500000000000003</v>
      </c>
      <c r="G9" s="13">
        <v>2.1000000000000001E-2</v>
      </c>
      <c r="H9" s="16">
        <f>SUM(B9:G9)</f>
        <v>1</v>
      </c>
    </row>
    <row r="10" spans="1:8" ht="15" x14ac:dyDescent="0.25">
      <c r="A10" s="10">
        <v>1991</v>
      </c>
      <c r="B10" s="13">
        <v>6.0000000000000001E-3</v>
      </c>
      <c r="C10" s="13">
        <v>1.2999999999999999E-2</v>
      </c>
      <c r="D10" s="13">
        <v>1.6E-2</v>
      </c>
      <c r="E10" s="13">
        <v>4.4999999999999998E-2</v>
      </c>
      <c r="F10" s="13">
        <v>0.92</v>
      </c>
      <c r="G10" s="13">
        <v>5.9999999999999995E-4</v>
      </c>
      <c r="H10" s="16">
        <f t="shared" ref="H10:H22" si="0">SUM(B10:G10)</f>
        <v>1.0005999999999999</v>
      </c>
    </row>
    <row r="11" spans="1:8" ht="15" x14ac:dyDescent="0.25">
      <c r="A11" s="10">
        <v>1992</v>
      </c>
      <c r="B11" s="13">
        <v>6.0000000000000001E-3</v>
      </c>
      <c r="C11" s="13">
        <v>1.4E-2</v>
      </c>
      <c r="D11" s="13">
        <v>1.4999999999999999E-2</v>
      </c>
      <c r="E11" s="13">
        <v>4.7E-2</v>
      </c>
      <c r="F11" s="13">
        <v>0.91800000000000004</v>
      </c>
      <c r="G11" s="13">
        <v>2.3000000000000001E-4</v>
      </c>
      <c r="H11" s="16">
        <f t="shared" si="0"/>
        <v>1.00023</v>
      </c>
    </row>
    <row r="12" spans="1:8" ht="15" x14ac:dyDescent="0.25">
      <c r="A12" s="10">
        <v>1993</v>
      </c>
      <c r="B12" s="13">
        <v>7.0000000000000001E-3</v>
      </c>
      <c r="C12" s="13">
        <v>1.6E-2</v>
      </c>
      <c r="D12" s="13">
        <v>1.9E-2</v>
      </c>
      <c r="E12" s="13">
        <v>4.4999999999999998E-2</v>
      </c>
      <c r="F12" s="13">
        <v>0.876</v>
      </c>
      <c r="G12" s="13">
        <v>3.7999999999999999E-2</v>
      </c>
      <c r="H12" s="16">
        <f t="shared" si="0"/>
        <v>1.0009999999999999</v>
      </c>
    </row>
    <row r="13" spans="1:8" ht="15" x14ac:dyDescent="0.25">
      <c r="A13" s="10">
        <v>1994</v>
      </c>
      <c r="B13" s="13">
        <v>8.9999999999999993E-3</v>
      </c>
      <c r="C13" s="13">
        <v>1.6E-2</v>
      </c>
      <c r="D13" s="13">
        <v>1.7000000000000001E-2</v>
      </c>
      <c r="E13" s="13">
        <v>4.9000000000000002E-2</v>
      </c>
      <c r="F13" s="13">
        <v>0.87</v>
      </c>
      <c r="G13" s="13">
        <v>0.04</v>
      </c>
      <c r="H13" s="16">
        <f t="shared" si="0"/>
        <v>1.0009999999999999</v>
      </c>
    </row>
    <row r="14" spans="1:8" ht="15" x14ac:dyDescent="0.25">
      <c r="A14" s="10">
        <v>1995</v>
      </c>
      <c r="B14" s="13">
        <v>8.9999999999999993E-3</v>
      </c>
      <c r="C14" s="13">
        <v>1.2999999999999999E-2</v>
      </c>
      <c r="D14" s="13">
        <v>1.9E-2</v>
      </c>
      <c r="E14" s="13">
        <v>5.1999999999999998E-2</v>
      </c>
      <c r="F14" s="13">
        <v>0.86699999999999999</v>
      </c>
      <c r="G14" s="13">
        <v>3.9E-2</v>
      </c>
      <c r="H14" s="16">
        <f t="shared" si="0"/>
        <v>0.999</v>
      </c>
    </row>
    <row r="15" spans="1:8" ht="15" x14ac:dyDescent="0.25">
      <c r="A15" s="10">
        <v>1996</v>
      </c>
      <c r="B15" s="13">
        <v>1.2E-2</v>
      </c>
      <c r="C15" s="13">
        <v>1.4E-2</v>
      </c>
      <c r="D15" s="13">
        <v>2.5000000000000001E-2</v>
      </c>
      <c r="E15" s="13">
        <v>5.6000000000000001E-2</v>
      </c>
      <c r="F15" s="13">
        <v>0.81</v>
      </c>
      <c r="G15" s="13">
        <v>8.3000000000000004E-2</v>
      </c>
      <c r="H15" s="16">
        <f t="shared" si="0"/>
        <v>1</v>
      </c>
    </row>
    <row r="16" spans="1:8" ht="15" x14ac:dyDescent="0.25">
      <c r="A16" s="10">
        <v>1997</v>
      </c>
      <c r="B16" s="13">
        <v>1.2E-2</v>
      </c>
      <c r="C16" s="13">
        <v>1.4E-2</v>
      </c>
      <c r="D16" s="13">
        <v>2.5999999999999999E-2</v>
      </c>
      <c r="E16" s="13">
        <v>6.3E-2</v>
      </c>
      <c r="F16" s="13">
        <v>0.82299999999999995</v>
      </c>
      <c r="G16" s="13">
        <v>6.2E-2</v>
      </c>
      <c r="H16" s="16">
        <f t="shared" si="0"/>
        <v>1</v>
      </c>
    </row>
    <row r="17" spans="1:8" ht="15" x14ac:dyDescent="0.25">
      <c r="A17" s="10">
        <v>1998</v>
      </c>
      <c r="B17" s="13">
        <v>1.4E-2</v>
      </c>
      <c r="C17" s="13">
        <v>1.2E-2</v>
      </c>
      <c r="D17" s="13">
        <v>2.9000000000000001E-2</v>
      </c>
      <c r="E17" s="13">
        <v>6.9000000000000006E-2</v>
      </c>
      <c r="F17" s="13">
        <v>0.80900000000000005</v>
      </c>
      <c r="G17" s="13">
        <v>6.7000000000000004E-2</v>
      </c>
      <c r="H17" s="16">
        <f t="shared" si="0"/>
        <v>1</v>
      </c>
    </row>
    <row r="18" spans="1:8" ht="15" x14ac:dyDescent="0.25">
      <c r="A18" s="10">
        <v>1999</v>
      </c>
      <c r="B18" s="13">
        <v>1.4999999999999999E-2</v>
      </c>
      <c r="C18" s="13">
        <v>1.2E-2</v>
      </c>
      <c r="D18" s="13">
        <v>3.3000000000000002E-2</v>
      </c>
      <c r="E18" s="13">
        <v>7.0000000000000007E-2</v>
      </c>
      <c r="F18" s="13">
        <v>0.79600000000000004</v>
      </c>
      <c r="G18" s="13">
        <v>7.4999999999999997E-2</v>
      </c>
      <c r="H18" s="16">
        <f t="shared" si="0"/>
        <v>1.0010000000000001</v>
      </c>
    </row>
    <row r="19" spans="1:8" ht="15" x14ac:dyDescent="0.25">
      <c r="A19" s="10">
        <v>2000</v>
      </c>
      <c r="B19" s="13">
        <v>1.7000000000000001E-2</v>
      </c>
      <c r="C19" s="13">
        <v>1.2E-2</v>
      </c>
      <c r="D19" s="13">
        <v>0.03</v>
      </c>
      <c r="E19" s="13">
        <v>8.5999999999999993E-2</v>
      </c>
      <c r="F19" s="13">
        <v>0.76</v>
      </c>
      <c r="G19" s="13">
        <v>9.5000000000000001E-2</v>
      </c>
      <c r="H19" s="16">
        <f t="shared" si="0"/>
        <v>1</v>
      </c>
    </row>
    <row r="20" spans="1:8" ht="15" x14ac:dyDescent="0.25">
      <c r="A20" s="10">
        <v>2001</v>
      </c>
      <c r="B20" s="13">
        <v>1.7000000000000001E-2</v>
      </c>
      <c r="C20" s="13">
        <v>1.2999999999999999E-2</v>
      </c>
      <c r="D20" s="13">
        <v>0.03</v>
      </c>
      <c r="E20" s="13">
        <v>9.6000000000000002E-2</v>
      </c>
      <c r="F20" s="13">
        <v>0.74</v>
      </c>
      <c r="G20" s="13">
        <v>0.104</v>
      </c>
      <c r="H20" s="16">
        <f t="shared" si="0"/>
        <v>1</v>
      </c>
    </row>
    <row r="21" spans="1:8" ht="15" x14ac:dyDescent="0.25">
      <c r="A21" s="10">
        <v>2002</v>
      </c>
      <c r="B21" s="13">
        <v>0.02</v>
      </c>
      <c r="C21" s="13">
        <v>0.01</v>
      </c>
      <c r="D21" s="13">
        <v>2.9000000000000001E-2</v>
      </c>
      <c r="E21" s="13">
        <v>9.2999999999999999E-2</v>
      </c>
      <c r="F21" s="13">
        <v>0.73199999999999998</v>
      </c>
      <c r="G21" s="13">
        <v>0.11600000000000001</v>
      </c>
      <c r="H21" s="16">
        <f t="shared" si="0"/>
        <v>1</v>
      </c>
    </row>
    <row r="22" spans="1:8" ht="15" x14ac:dyDescent="0.25">
      <c r="A22" s="10">
        <v>2003</v>
      </c>
      <c r="B22" s="13">
        <v>2.1000000000000001E-2</v>
      </c>
      <c r="C22" s="13">
        <v>1.2E-2</v>
      </c>
      <c r="D22" s="13">
        <v>2.8000000000000001E-2</v>
      </c>
      <c r="E22" s="13">
        <v>9.1999999999999998E-2</v>
      </c>
      <c r="F22" s="13">
        <v>0.69199999999999995</v>
      </c>
      <c r="G22" s="13">
        <v>0.155</v>
      </c>
      <c r="H22" s="16">
        <f t="shared" si="0"/>
        <v>1</v>
      </c>
    </row>
    <row r="23" spans="1:8" ht="15" x14ac:dyDescent="0.25">
      <c r="A23" s="7"/>
      <c r="B23" s="7"/>
      <c r="C23" s="7"/>
      <c r="D23" s="7"/>
      <c r="E23" s="7"/>
      <c r="F23" s="7"/>
      <c r="G23" s="7"/>
      <c r="H23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/>
  </sheetViews>
  <sheetFormatPr defaultRowHeight="13.2" x14ac:dyDescent="0.25"/>
  <cols>
    <col min="2" max="2" width="4.6640625" customWidth="1"/>
    <col min="3" max="4" width="14.6640625" customWidth="1"/>
    <col min="5" max="5" width="4.6640625" customWidth="1"/>
    <col min="6" max="7" width="12.6640625" customWidth="1"/>
  </cols>
  <sheetData>
    <row r="1" spans="1:10" ht="20.399999999999999" x14ac:dyDescent="0.35">
      <c r="A1" s="2" t="s">
        <v>16</v>
      </c>
      <c r="B1" s="2"/>
    </row>
    <row r="2" spans="1:10" ht="15" x14ac:dyDescent="0.25">
      <c r="A2" s="7" t="s">
        <v>470</v>
      </c>
      <c r="B2" s="7"/>
      <c r="C2" s="7"/>
      <c r="D2" s="7"/>
      <c r="E2" s="7"/>
      <c r="F2" s="7"/>
      <c r="G2" s="7"/>
    </row>
    <row r="3" spans="1:10" ht="15.6" x14ac:dyDescent="0.3">
      <c r="A3" s="7"/>
      <c r="B3" s="7"/>
      <c r="C3" s="9"/>
      <c r="D3" s="9"/>
      <c r="E3" s="7"/>
      <c r="F3" s="10"/>
      <c r="G3" s="10"/>
    </row>
    <row r="4" spans="1:10" ht="15.6" x14ac:dyDescent="0.3">
      <c r="A4" s="9" t="s">
        <v>15</v>
      </c>
      <c r="B4" s="9"/>
      <c r="C4" s="8" t="s">
        <v>17</v>
      </c>
      <c r="D4" s="8" t="s">
        <v>18</v>
      </c>
      <c r="E4" s="7"/>
      <c r="F4" s="8"/>
      <c r="G4" s="8"/>
    </row>
    <row r="5" spans="1:10" ht="15.6" x14ac:dyDescent="0.3">
      <c r="A5" s="10"/>
      <c r="B5" s="10"/>
      <c r="C5" s="8"/>
      <c r="D5" s="8"/>
      <c r="E5" s="7"/>
      <c r="F5" s="8"/>
      <c r="G5" s="8"/>
    </row>
    <row r="6" spans="1:10" ht="15" x14ac:dyDescent="0.25">
      <c r="A6" s="10">
        <v>1995</v>
      </c>
      <c r="B6" s="10"/>
      <c r="C6" s="31">
        <v>0.629</v>
      </c>
      <c r="D6" s="31">
        <v>0.36299999999999999</v>
      </c>
      <c r="E6" s="13"/>
      <c r="F6" s="13"/>
      <c r="G6" s="13"/>
      <c r="I6" s="1"/>
      <c r="J6" s="1"/>
    </row>
    <row r="7" spans="1:10" ht="15" x14ac:dyDescent="0.25">
      <c r="A7" s="10">
        <v>1996</v>
      </c>
      <c r="B7" s="10"/>
      <c r="C7" s="31">
        <v>0.61299999999999999</v>
      </c>
      <c r="D7" s="31">
        <v>0.35499999999999998</v>
      </c>
      <c r="E7" s="13"/>
      <c r="F7" s="13"/>
      <c r="G7" s="13"/>
      <c r="I7" s="1"/>
      <c r="J7" s="1"/>
    </row>
    <row r="8" spans="1:10" ht="15" x14ac:dyDescent="0.25">
      <c r="A8" s="10">
        <v>1997</v>
      </c>
      <c r="B8" s="10"/>
      <c r="C8" s="31">
        <v>0.623</v>
      </c>
      <c r="D8" s="31">
        <v>0.36599999999999999</v>
      </c>
      <c r="E8" s="13"/>
      <c r="F8" s="13"/>
      <c r="G8" s="13"/>
      <c r="I8" s="1"/>
      <c r="J8" s="1"/>
    </row>
    <row r="9" spans="1:10" ht="15" x14ac:dyDescent="0.25">
      <c r="A9" s="10">
        <v>1998</v>
      </c>
      <c r="B9" s="10"/>
      <c r="C9" s="31">
        <v>0.61299999999999999</v>
      </c>
      <c r="D9" s="31">
        <v>0.36899999999999999</v>
      </c>
      <c r="E9" s="13"/>
      <c r="F9" s="13"/>
      <c r="G9" s="13"/>
      <c r="I9" s="1"/>
      <c r="J9" s="1"/>
    </row>
    <row r="10" spans="1:10" ht="15" x14ac:dyDescent="0.25">
      <c r="A10" s="10">
        <v>1999</v>
      </c>
      <c r="B10" s="10"/>
      <c r="C10" s="31">
        <v>0.59499999999999997</v>
      </c>
      <c r="D10" s="31">
        <v>0.38200000000000001</v>
      </c>
      <c r="E10" s="13"/>
      <c r="F10" s="13"/>
      <c r="G10" s="13"/>
      <c r="I10" s="1"/>
      <c r="J10" s="1"/>
    </row>
    <row r="11" spans="1:10" ht="15" x14ac:dyDescent="0.25">
      <c r="A11" s="10">
        <v>2000</v>
      </c>
      <c r="B11" s="10"/>
      <c r="C11" s="31">
        <v>0.59099999999999997</v>
      </c>
      <c r="D11" s="31">
        <v>0.38100000000000001</v>
      </c>
      <c r="E11" s="13"/>
      <c r="F11" s="13"/>
      <c r="G11" s="13"/>
      <c r="I11" s="1"/>
      <c r="J11" s="1"/>
    </row>
    <row r="12" spans="1:10" ht="15" x14ac:dyDescent="0.25">
      <c r="A12" s="10">
        <v>2001</v>
      </c>
      <c r="B12" s="10"/>
      <c r="C12" s="31">
        <v>0.57499999999999996</v>
      </c>
      <c r="D12" s="31">
        <v>0.39300000000000002</v>
      </c>
      <c r="E12" s="13"/>
      <c r="F12" s="13"/>
      <c r="G12" s="13"/>
      <c r="I12" s="1"/>
      <c r="J12" s="1"/>
    </row>
    <row r="13" spans="1:10" ht="15" x14ac:dyDescent="0.25">
      <c r="A13" s="10">
        <v>2002</v>
      </c>
      <c r="B13" s="10"/>
      <c r="C13" s="31">
        <v>0.58199999999999996</v>
      </c>
      <c r="D13" s="31">
        <v>0.38600000000000001</v>
      </c>
      <c r="E13" s="13"/>
      <c r="F13" s="13"/>
      <c r="G13" s="13"/>
      <c r="I13" s="1"/>
      <c r="J13" s="1"/>
    </row>
    <row r="14" spans="1:10" ht="15" x14ac:dyDescent="0.25">
      <c r="A14" s="10">
        <v>2003</v>
      </c>
      <c r="B14" s="7"/>
      <c r="C14" s="31">
        <v>0.58599999999999997</v>
      </c>
      <c r="D14" s="31">
        <v>0.38200000000000001</v>
      </c>
      <c r="E14" s="7"/>
      <c r="F14" s="7"/>
      <c r="G14" s="7"/>
    </row>
    <row r="15" spans="1:10" ht="15" x14ac:dyDescent="0.25">
      <c r="A15" s="7"/>
      <c r="B15" s="7"/>
      <c r="C15" s="7"/>
      <c r="D15" s="7"/>
      <c r="E15" s="7"/>
      <c r="F15" s="7"/>
      <c r="G15" s="7"/>
    </row>
    <row r="16" spans="1:10" ht="15" x14ac:dyDescent="0.25">
      <c r="A16" s="7"/>
      <c r="B16" s="7"/>
      <c r="C16" s="7"/>
      <c r="D16" s="7"/>
      <c r="E16" s="7"/>
      <c r="F16" s="7"/>
      <c r="G16" s="7"/>
    </row>
    <row r="17" spans="1:7" ht="15" x14ac:dyDescent="0.25">
      <c r="A17" s="29" t="s">
        <v>21</v>
      </c>
      <c r="B17" s="29"/>
      <c r="C17" s="7"/>
      <c r="D17" s="7"/>
      <c r="E17" s="7"/>
      <c r="F17" s="7"/>
      <c r="G17" s="7"/>
    </row>
    <row r="18" spans="1:7" ht="15" x14ac:dyDescent="0.25">
      <c r="A18" s="7"/>
      <c r="B18" s="7"/>
      <c r="C18" s="7"/>
      <c r="D18" s="7"/>
      <c r="E18" s="7"/>
      <c r="F18" s="7"/>
      <c r="G18" s="7"/>
    </row>
    <row r="19" spans="1:7" ht="15" x14ac:dyDescent="0.25">
      <c r="A19" s="7"/>
      <c r="B19" s="7"/>
      <c r="C19" s="7"/>
      <c r="D19" s="7"/>
      <c r="E19" s="7"/>
      <c r="F19" s="7"/>
      <c r="G19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/>
  </sheetViews>
  <sheetFormatPr defaultRowHeight="13.2" x14ac:dyDescent="0.25"/>
  <cols>
    <col min="2" max="9" width="10.6640625" customWidth="1"/>
  </cols>
  <sheetData>
    <row r="1" spans="1:9" ht="20.399999999999999" x14ac:dyDescent="0.35">
      <c r="A1" s="2" t="s">
        <v>19</v>
      </c>
    </row>
    <row r="2" spans="1:9" s="41" customFormat="1" ht="15" x14ac:dyDescent="0.25">
      <c r="A2" s="7" t="s">
        <v>470</v>
      </c>
    </row>
    <row r="3" spans="1:9" ht="15" x14ac:dyDescent="0.25">
      <c r="A3" s="7"/>
      <c r="B3" s="7"/>
      <c r="C3" s="7"/>
      <c r="D3" s="7"/>
      <c r="E3" s="7"/>
      <c r="F3" s="7"/>
      <c r="G3" s="7"/>
      <c r="H3" s="7"/>
      <c r="I3" s="7"/>
    </row>
    <row r="4" spans="1:9" ht="15.6" x14ac:dyDescent="0.3">
      <c r="A4" s="9" t="s">
        <v>15</v>
      </c>
      <c r="B4" s="18" t="s">
        <v>20</v>
      </c>
      <c r="C4" s="18" t="s">
        <v>1</v>
      </c>
      <c r="D4" s="18" t="s">
        <v>2</v>
      </c>
      <c r="E4" s="18" t="s">
        <v>3</v>
      </c>
      <c r="F4" s="18" t="s">
        <v>4</v>
      </c>
      <c r="G4" s="18" t="s">
        <v>5</v>
      </c>
      <c r="H4" s="8" t="s">
        <v>6</v>
      </c>
      <c r="I4" s="8" t="s">
        <v>14</v>
      </c>
    </row>
    <row r="5" spans="1:9" ht="15" x14ac:dyDescent="0.25">
      <c r="A5" s="10"/>
      <c r="B5" s="19"/>
      <c r="C5" s="19"/>
      <c r="D5" s="19"/>
      <c r="E5" s="19"/>
      <c r="F5" s="19"/>
      <c r="G5" s="19"/>
      <c r="H5" s="7"/>
      <c r="I5" s="7"/>
    </row>
    <row r="6" spans="1:9" ht="15" x14ac:dyDescent="0.25">
      <c r="A6" s="10">
        <v>1991</v>
      </c>
      <c r="B6" s="13">
        <v>0.16900000000000001</v>
      </c>
      <c r="C6" s="13">
        <v>0.25600000000000001</v>
      </c>
      <c r="D6" s="13">
        <v>0.11799999999999999</v>
      </c>
      <c r="E6" s="13">
        <v>0.23699999999999999</v>
      </c>
      <c r="F6" s="13">
        <v>0.12</v>
      </c>
      <c r="G6" s="13">
        <v>3.5999999999999997E-2</v>
      </c>
      <c r="H6" s="13">
        <v>1.9E-2</v>
      </c>
      <c r="I6" s="16">
        <f t="shared" ref="I6:I18" si="0">SUM(B6:H6)</f>
        <v>0.95500000000000007</v>
      </c>
    </row>
    <row r="7" spans="1:9" ht="15" x14ac:dyDescent="0.25">
      <c r="A7" s="10">
        <v>1992</v>
      </c>
      <c r="B7" s="13">
        <v>0.183</v>
      </c>
      <c r="C7" s="13">
        <v>0.26</v>
      </c>
      <c r="D7" s="13">
        <v>0.11</v>
      </c>
      <c r="E7" s="13">
        <v>0.24199999999999999</v>
      </c>
      <c r="F7" s="13">
        <v>0.13700000000000001</v>
      </c>
      <c r="G7" s="13">
        <v>0.04</v>
      </c>
      <c r="H7" s="13">
        <v>1.6E-2</v>
      </c>
      <c r="I7" s="16">
        <f t="shared" si="0"/>
        <v>0.9880000000000001</v>
      </c>
    </row>
    <row r="8" spans="1:9" ht="15" x14ac:dyDescent="0.25">
      <c r="A8" s="10">
        <v>1993</v>
      </c>
      <c r="B8" s="13">
        <v>0.191</v>
      </c>
      <c r="C8" s="13">
        <v>0.23899999999999999</v>
      </c>
      <c r="D8" s="13">
        <v>0.13700000000000001</v>
      </c>
      <c r="E8" s="13">
        <v>0.23899999999999999</v>
      </c>
      <c r="F8" s="13">
        <v>0.125</v>
      </c>
      <c r="G8" s="13">
        <v>4.1000000000000002E-2</v>
      </c>
      <c r="H8" s="13">
        <v>1.6E-2</v>
      </c>
      <c r="I8" s="16">
        <f t="shared" si="0"/>
        <v>0.98799999999999999</v>
      </c>
    </row>
    <row r="9" spans="1:9" ht="15" x14ac:dyDescent="0.25">
      <c r="A9" s="10">
        <v>1994</v>
      </c>
      <c r="B9" s="13">
        <v>0.19</v>
      </c>
      <c r="C9" s="13">
        <v>0.24399999999999999</v>
      </c>
      <c r="D9" s="13">
        <v>0.14199999999999999</v>
      </c>
      <c r="E9" s="13">
        <v>0.2</v>
      </c>
      <c r="F9" s="13">
        <v>0.128</v>
      </c>
      <c r="G9" s="13">
        <v>4.8000000000000001E-2</v>
      </c>
      <c r="H9" s="13">
        <v>1.7999999999999999E-2</v>
      </c>
      <c r="I9" s="16">
        <f t="shared" si="0"/>
        <v>0.97000000000000008</v>
      </c>
    </row>
    <row r="10" spans="1:9" ht="15" x14ac:dyDescent="0.25">
      <c r="A10" s="10">
        <v>1995</v>
      </c>
      <c r="B10" s="13">
        <v>0.21299999999999999</v>
      </c>
      <c r="C10" s="13">
        <v>0.22800000000000001</v>
      </c>
      <c r="D10" s="13">
        <v>0.13900000000000001</v>
      </c>
      <c r="E10" s="13">
        <v>0.20899999999999999</v>
      </c>
      <c r="F10" s="13">
        <v>0.13400000000000001</v>
      </c>
      <c r="G10" s="13">
        <v>5.1999999999999998E-2</v>
      </c>
      <c r="H10" s="13">
        <v>1.9E-2</v>
      </c>
      <c r="I10" s="16">
        <f t="shared" si="0"/>
        <v>0.99400000000000011</v>
      </c>
    </row>
    <row r="11" spans="1:9" ht="15" x14ac:dyDescent="0.25">
      <c r="A11" s="10">
        <v>1996</v>
      </c>
      <c r="B11" s="13">
        <v>0.22</v>
      </c>
      <c r="C11" s="13">
        <v>0.22500000000000001</v>
      </c>
      <c r="D11" s="13">
        <v>0.13</v>
      </c>
      <c r="E11" s="13">
        <v>0.19</v>
      </c>
      <c r="F11" s="13">
        <v>0.13400000000000001</v>
      </c>
      <c r="G11" s="13">
        <v>4.8000000000000001E-2</v>
      </c>
      <c r="H11" s="13">
        <v>2.5999999999999999E-2</v>
      </c>
      <c r="I11" s="16">
        <f t="shared" si="0"/>
        <v>0.97299999999999998</v>
      </c>
    </row>
    <row r="12" spans="1:9" ht="15" x14ac:dyDescent="0.25">
      <c r="A12" s="10">
        <v>1997</v>
      </c>
      <c r="B12" s="13">
        <v>0.22900000000000001</v>
      </c>
      <c r="C12" s="13">
        <v>0.24399999999999999</v>
      </c>
      <c r="D12" s="13">
        <v>0.13500000000000001</v>
      </c>
      <c r="E12" s="13">
        <v>0.17599999999999999</v>
      </c>
      <c r="F12" s="13">
        <v>0.124</v>
      </c>
      <c r="G12" s="13">
        <v>5.3999999999999999E-2</v>
      </c>
      <c r="H12" s="13">
        <v>2.5999999999999999E-2</v>
      </c>
      <c r="I12" s="16">
        <f t="shared" si="0"/>
        <v>0.9880000000000001</v>
      </c>
    </row>
    <row r="13" spans="1:9" ht="15" x14ac:dyDescent="0.25">
      <c r="A13" s="10">
        <v>1998</v>
      </c>
      <c r="B13" s="13">
        <v>0.25</v>
      </c>
      <c r="C13" s="13">
        <v>0.253</v>
      </c>
      <c r="D13" s="13">
        <v>0.11700000000000001</v>
      </c>
      <c r="E13" s="13">
        <v>0.16600000000000001</v>
      </c>
      <c r="F13" s="13">
        <v>0.124</v>
      </c>
      <c r="G13" s="13">
        <v>5.2999999999999999E-2</v>
      </c>
      <c r="H13" s="13">
        <v>2.5000000000000001E-2</v>
      </c>
      <c r="I13" s="16">
        <f t="shared" si="0"/>
        <v>0.9880000000000001</v>
      </c>
    </row>
    <row r="14" spans="1:9" ht="15" x14ac:dyDescent="0.25">
      <c r="A14" s="10">
        <v>1999</v>
      </c>
      <c r="B14" s="13">
        <v>0.27300000000000002</v>
      </c>
      <c r="C14" s="13">
        <v>0.25600000000000001</v>
      </c>
      <c r="D14" s="13">
        <v>0.11</v>
      </c>
      <c r="E14" s="13">
        <v>0.16600000000000001</v>
      </c>
      <c r="F14" s="13">
        <v>0.109</v>
      </c>
      <c r="G14" s="13">
        <v>5.1999999999999998E-2</v>
      </c>
      <c r="H14" s="13">
        <v>2.1000000000000001E-2</v>
      </c>
      <c r="I14" s="16">
        <f t="shared" si="0"/>
        <v>0.9870000000000001</v>
      </c>
    </row>
    <row r="15" spans="1:9" ht="15" x14ac:dyDescent="0.25">
      <c r="A15" s="10">
        <v>2000</v>
      </c>
      <c r="B15" s="13">
        <v>0.27100000000000002</v>
      </c>
      <c r="C15" s="13">
        <v>0.246</v>
      </c>
      <c r="D15" s="13">
        <v>0.112</v>
      </c>
      <c r="E15" s="13">
        <v>0.156</v>
      </c>
      <c r="F15" s="13">
        <v>0.11799999999999999</v>
      </c>
      <c r="G15" s="13">
        <v>5.0999999999999997E-2</v>
      </c>
      <c r="H15" s="13">
        <v>2.1000000000000001E-2</v>
      </c>
      <c r="I15" s="16">
        <f t="shared" si="0"/>
        <v>0.97500000000000009</v>
      </c>
    </row>
    <row r="16" spans="1:9" ht="15" x14ac:dyDescent="0.25">
      <c r="A16" s="10">
        <v>2001</v>
      </c>
      <c r="B16" s="13">
        <v>0.25900000000000001</v>
      </c>
      <c r="C16" s="13">
        <v>0.254</v>
      </c>
      <c r="D16" s="13">
        <v>9.8000000000000004E-2</v>
      </c>
      <c r="E16" s="13">
        <v>0.157</v>
      </c>
      <c r="F16" s="13">
        <v>0.11899999999999999</v>
      </c>
      <c r="G16" s="13">
        <v>6.4000000000000001E-2</v>
      </c>
      <c r="H16" s="13">
        <v>2.1000000000000001E-2</v>
      </c>
      <c r="I16" s="16">
        <f t="shared" si="0"/>
        <v>0.97200000000000009</v>
      </c>
    </row>
    <row r="17" spans="1:9" ht="15" x14ac:dyDescent="0.25">
      <c r="A17" s="10">
        <v>2002</v>
      </c>
      <c r="B17" s="13">
        <v>0.27600000000000002</v>
      </c>
      <c r="C17" s="13">
        <v>0.27200000000000002</v>
      </c>
      <c r="D17" s="13">
        <v>0.106</v>
      </c>
      <c r="E17" s="13">
        <v>0.13400000000000001</v>
      </c>
      <c r="F17" s="13">
        <v>0.114</v>
      </c>
      <c r="G17" s="13">
        <v>5.7000000000000002E-2</v>
      </c>
      <c r="H17" s="13">
        <v>0.02</v>
      </c>
      <c r="I17" s="16">
        <f t="shared" si="0"/>
        <v>0.97900000000000009</v>
      </c>
    </row>
    <row r="18" spans="1:9" ht="15" x14ac:dyDescent="0.25">
      <c r="A18" s="10">
        <v>2003</v>
      </c>
      <c r="B18" s="13">
        <v>0.28699999999999998</v>
      </c>
      <c r="C18" s="13">
        <v>0.28199999999999997</v>
      </c>
      <c r="D18" s="13">
        <v>0.10299999999999999</v>
      </c>
      <c r="E18" s="13">
        <v>0.13300000000000001</v>
      </c>
      <c r="F18" s="13">
        <v>0.111</v>
      </c>
      <c r="G18" s="13">
        <v>0.05</v>
      </c>
      <c r="H18" s="13">
        <v>2.1999999999999999E-2</v>
      </c>
      <c r="I18" s="16">
        <f t="shared" si="0"/>
        <v>0.98799999999999999</v>
      </c>
    </row>
    <row r="19" spans="1:9" ht="15" x14ac:dyDescent="0.25">
      <c r="A19" s="7"/>
      <c r="B19" s="7"/>
      <c r="C19" s="7"/>
      <c r="D19" s="7"/>
      <c r="E19" s="7"/>
      <c r="F19" s="7"/>
      <c r="G19" s="7"/>
      <c r="H19" s="7"/>
      <c r="I19" s="7"/>
    </row>
    <row r="20" spans="1:9" ht="15" x14ac:dyDescent="0.25">
      <c r="A20" s="29" t="s">
        <v>21</v>
      </c>
      <c r="B20" s="7"/>
      <c r="C20" s="7"/>
      <c r="D20" s="7"/>
      <c r="E20" s="7"/>
      <c r="F20" s="7"/>
      <c r="G20" s="7"/>
      <c r="H20" s="7"/>
      <c r="I20" s="7"/>
    </row>
    <row r="21" spans="1:9" ht="15" x14ac:dyDescent="0.25">
      <c r="A21" s="7"/>
      <c r="B21" s="7"/>
      <c r="C21" s="7"/>
      <c r="D21" s="7"/>
      <c r="E21" s="7"/>
      <c r="F21" s="7"/>
      <c r="G21" s="7"/>
      <c r="H21" s="7"/>
      <c r="I21" s="7"/>
    </row>
    <row r="22" spans="1:9" ht="15" x14ac:dyDescent="0.25">
      <c r="A22" s="7"/>
      <c r="B22" s="7"/>
      <c r="C22" s="7"/>
      <c r="D22" s="7"/>
      <c r="E22" s="7"/>
      <c r="F22" s="7"/>
      <c r="G22" s="7"/>
      <c r="H22" s="7"/>
      <c r="I22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/>
  </sheetViews>
  <sheetFormatPr defaultRowHeight="13.2" x14ac:dyDescent="0.25"/>
  <cols>
    <col min="2" max="7" width="14.6640625" customWidth="1"/>
  </cols>
  <sheetData>
    <row r="1" spans="1:7" ht="20.399999999999999" x14ac:dyDescent="0.35">
      <c r="A1" s="2" t="s">
        <v>22</v>
      </c>
    </row>
    <row r="2" spans="1:7" ht="15" x14ac:dyDescent="0.25">
      <c r="A2" s="7" t="s">
        <v>470</v>
      </c>
      <c r="B2" s="7"/>
      <c r="C2" s="7"/>
      <c r="D2" s="7"/>
      <c r="E2" s="7"/>
      <c r="F2" s="7"/>
      <c r="G2" s="7"/>
    </row>
    <row r="3" spans="1:7" ht="15" x14ac:dyDescent="0.25">
      <c r="A3" s="7"/>
      <c r="B3" s="7"/>
      <c r="C3" s="7"/>
      <c r="D3" s="7"/>
      <c r="E3" s="7"/>
      <c r="F3" s="7"/>
      <c r="G3" s="7"/>
    </row>
    <row r="4" spans="1:7" ht="15.6" x14ac:dyDescent="0.3">
      <c r="A4" s="7"/>
      <c r="B4" s="9" t="s">
        <v>488</v>
      </c>
      <c r="C4" s="9" t="s">
        <v>484</v>
      </c>
      <c r="D4" s="7"/>
      <c r="E4" s="7"/>
      <c r="F4" s="9" t="s">
        <v>486</v>
      </c>
      <c r="G4" s="7"/>
    </row>
    <row r="5" spans="1:7" ht="15.6" x14ac:dyDescent="0.3">
      <c r="A5" s="9" t="s">
        <v>15</v>
      </c>
      <c r="B5" s="8" t="s">
        <v>485</v>
      </c>
      <c r="C5" s="8" t="s">
        <v>485</v>
      </c>
      <c r="D5" s="8" t="s">
        <v>481</v>
      </c>
      <c r="E5" s="8" t="s">
        <v>482</v>
      </c>
      <c r="F5" s="8" t="s">
        <v>487</v>
      </c>
      <c r="G5" s="8" t="s">
        <v>483</v>
      </c>
    </row>
    <row r="6" spans="1:7" ht="15" x14ac:dyDescent="0.25">
      <c r="A6" s="10"/>
      <c r="B6" s="7"/>
      <c r="C6" s="7"/>
      <c r="D6" s="7"/>
      <c r="E6" s="7"/>
      <c r="F6" s="7"/>
      <c r="G6" s="7"/>
    </row>
    <row r="7" spans="1:7" ht="15" x14ac:dyDescent="0.25">
      <c r="A7" s="10">
        <v>2001</v>
      </c>
      <c r="B7" s="16">
        <v>0.16</v>
      </c>
      <c r="C7" s="16">
        <v>0.32</v>
      </c>
      <c r="D7" s="16">
        <v>0.01</v>
      </c>
      <c r="E7" s="16">
        <v>0.04</v>
      </c>
      <c r="F7" s="16">
        <v>0.01</v>
      </c>
      <c r="G7" s="16">
        <v>0.45</v>
      </c>
    </row>
    <row r="8" spans="1:7" ht="15" x14ac:dyDescent="0.25">
      <c r="A8" s="10">
        <v>2002</v>
      </c>
      <c r="B8" s="16">
        <v>0.23</v>
      </c>
      <c r="C8" s="16">
        <v>0.31</v>
      </c>
      <c r="D8" s="16">
        <v>0.02</v>
      </c>
      <c r="E8" s="16">
        <v>0.05</v>
      </c>
      <c r="F8" s="16">
        <v>0.02</v>
      </c>
      <c r="G8" s="16">
        <v>0.36</v>
      </c>
    </row>
    <row r="9" spans="1:7" ht="15" x14ac:dyDescent="0.25">
      <c r="A9" s="10">
        <v>2003</v>
      </c>
      <c r="B9" s="16">
        <v>0.28999999999999998</v>
      </c>
      <c r="C9" s="16">
        <v>0.3</v>
      </c>
      <c r="D9" s="16">
        <v>0.02</v>
      </c>
      <c r="E9" s="16">
        <v>0.04</v>
      </c>
      <c r="F9" s="16">
        <v>0.02</v>
      </c>
      <c r="G9" s="16">
        <v>0.33</v>
      </c>
    </row>
    <row r="10" spans="1:7" ht="15" x14ac:dyDescent="0.25">
      <c r="A10" s="7"/>
      <c r="B10" s="7"/>
      <c r="C10" s="7"/>
      <c r="D10" s="7"/>
      <c r="E10" s="7"/>
      <c r="F10" s="7"/>
      <c r="G10" s="7"/>
    </row>
    <row r="11" spans="1:7" ht="15" x14ac:dyDescent="0.25">
      <c r="A11" s="29" t="s">
        <v>489</v>
      </c>
      <c r="B11" s="7"/>
      <c r="C11" s="7"/>
      <c r="D11" s="7"/>
      <c r="E11" s="7"/>
      <c r="F11" s="7"/>
      <c r="G11" s="7"/>
    </row>
    <row r="12" spans="1:7" ht="15" x14ac:dyDescent="0.25">
      <c r="A12" s="7"/>
      <c r="B12" s="7"/>
      <c r="C12" s="7"/>
      <c r="D12" s="7"/>
      <c r="E12" s="7"/>
      <c r="F12" s="7"/>
      <c r="G12" s="7"/>
    </row>
    <row r="13" spans="1:7" ht="15" x14ac:dyDescent="0.25">
      <c r="A13" s="7"/>
      <c r="B13" s="7"/>
      <c r="C13" s="7"/>
      <c r="D13" s="7"/>
      <c r="E13" s="7"/>
      <c r="F13" s="7"/>
      <c r="G13" s="7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content</vt:lpstr>
      <vt:lpstr>fastfacts</vt:lpstr>
      <vt:lpstr>h-cftse</vt:lpstr>
      <vt:lpstr>ftse-prefix</vt:lpstr>
      <vt:lpstr>ftse-top25</vt:lpstr>
      <vt:lpstr>ethnic</vt:lpstr>
      <vt:lpstr>gend</vt:lpstr>
      <vt:lpstr>age</vt:lpstr>
      <vt:lpstr>prior</vt:lpstr>
      <vt:lpstr>status</vt:lpstr>
      <vt:lpstr>day-eve</vt:lpstr>
      <vt:lpstr>ptft</vt:lpstr>
      <vt:lpstr>hrsrange</vt:lpstr>
      <vt:lpstr>hschool</vt:lpstr>
      <vt:lpstr>hsyear</vt:lpstr>
      <vt:lpstr>feeder</vt:lpstr>
      <vt:lpstr>hsperf</vt:lpstr>
      <vt:lpstr>zipcodes</vt:lpstr>
      <vt:lpstr>hrs-gpa</vt:lpstr>
      <vt:lpstr>retention</vt:lpstr>
      <vt:lpstr>complete</vt:lpstr>
      <vt:lpstr>pregrades</vt:lpstr>
      <vt:lpstr>personnel</vt:lpstr>
      <vt:lpstr>inst</vt:lpstr>
      <vt:lpstr>inst-ftse</vt:lpstr>
      <vt:lpstr>finaid</vt:lpstr>
      <vt:lpstr>amt per</vt:lpstr>
      <vt:lpstr>tuition</vt:lpstr>
      <vt:lpstr>awards</vt:lpstr>
      <vt:lpstr>transfers</vt:lpstr>
      <vt:lpstr>tsfhours</vt:lpstr>
      <vt:lpstr>asuwest</vt:lpstr>
    </vt:vector>
  </TitlesOfParts>
  <Company>PVCC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Marsh</dc:creator>
  <cp:lastModifiedBy>Aniket Gupta</cp:lastModifiedBy>
  <cp:lastPrinted>2003-10-14T18:06:58Z</cp:lastPrinted>
  <dcterms:created xsi:type="dcterms:W3CDTF">2002-06-24T14:55:46Z</dcterms:created>
  <dcterms:modified xsi:type="dcterms:W3CDTF">2024-02-03T22:17:26Z</dcterms:modified>
</cp:coreProperties>
</file>