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88D9FE1C-6FDB-4C14-879F-6DF7DD67C75C}" xr6:coauthVersionLast="47" xr6:coauthVersionMax="47" xr10:uidLastSave="{00000000-0000-0000-0000-000000000000}"/>
  <bookViews>
    <workbookView xWindow="3348" yWindow="3348" windowWidth="17280" windowHeight="8880"/>
  </bookViews>
  <sheets>
    <sheet name="HG" sheetId="7" r:id="rId1"/>
    <sheet name="Students" sheetId="5" r:id="rId2"/>
    <sheet name="All Members" sheetId="6" r:id="rId3"/>
    <sheet name="Data" sheetId="1" r:id="rId4"/>
  </sheets>
  <definedNames>
    <definedName name="_xlnm.Print_Titles" localSheetId="3">Data!$A:$A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M3" i="1"/>
  <c r="AB3" i="1" s="1"/>
  <c r="AG3" i="1" s="1"/>
  <c r="N3" i="1"/>
  <c r="O3" i="1"/>
  <c r="P3" i="1"/>
  <c r="Q3" i="1"/>
  <c r="AF3" i="1" s="1"/>
  <c r="AK3" i="1" s="1"/>
  <c r="R3" i="1"/>
  <c r="W3" i="1"/>
  <c r="AC3" i="1"/>
  <c r="AD3" i="1"/>
  <c r="AE3" i="1"/>
  <c r="AJ3" i="1" s="1"/>
  <c r="H4" i="1"/>
  <c r="H36" i="1" s="1"/>
  <c r="N4" i="1"/>
  <c r="O4" i="1"/>
  <c r="AD4" i="1" s="1"/>
  <c r="P4" i="1"/>
  <c r="Q4" i="1"/>
  <c r="R4" i="1"/>
  <c r="W4" i="1"/>
  <c r="AC4" i="1"/>
  <c r="AH4" i="1" s="1"/>
  <c r="AE4" i="1"/>
  <c r="AJ4" i="1" s="1"/>
  <c r="AF4" i="1"/>
  <c r="AI4" i="1"/>
  <c r="AK4" i="1"/>
  <c r="H5" i="1"/>
  <c r="M5" i="1"/>
  <c r="AB5" i="1" s="1"/>
  <c r="AG5" i="1" s="1"/>
  <c r="N5" i="1"/>
  <c r="O5" i="1"/>
  <c r="P5" i="1"/>
  <c r="AE5" i="1" s="1"/>
  <c r="AJ5" i="1" s="1"/>
  <c r="Q5" i="1"/>
  <c r="AF5" i="1" s="1"/>
  <c r="R5" i="1"/>
  <c r="R9" i="1" s="1"/>
  <c r="W5" i="1"/>
  <c r="AC5" i="1"/>
  <c r="AD5" i="1"/>
  <c r="AH5" i="1"/>
  <c r="AI5" i="1"/>
  <c r="AK5" i="1"/>
  <c r="H6" i="1"/>
  <c r="M6" i="1" s="1"/>
  <c r="AB6" i="1" s="1"/>
  <c r="AG6" i="1" s="1"/>
  <c r="N6" i="1"/>
  <c r="AC6" i="1" s="1"/>
  <c r="AH6" i="1" s="1"/>
  <c r="O6" i="1"/>
  <c r="AD6" i="1" s="1"/>
  <c r="P6" i="1"/>
  <c r="AE6" i="1" s="1"/>
  <c r="AJ6" i="1" s="1"/>
  <c r="Q6" i="1"/>
  <c r="R6" i="1"/>
  <c r="W6" i="1"/>
  <c r="W38" i="1" s="1"/>
  <c r="AF6" i="1"/>
  <c r="AK6" i="1" s="1"/>
  <c r="AI6" i="1"/>
  <c r="H7" i="1"/>
  <c r="M7" i="1"/>
  <c r="AB7" i="1" s="1"/>
  <c r="AG7" i="1" s="1"/>
  <c r="N7" i="1"/>
  <c r="AC7" i="1" s="1"/>
  <c r="AH7" i="1" s="1"/>
  <c r="O7" i="1"/>
  <c r="P7" i="1"/>
  <c r="Q7" i="1"/>
  <c r="AF7" i="1" s="1"/>
  <c r="AK7" i="1" s="1"/>
  <c r="R7" i="1"/>
  <c r="W7" i="1"/>
  <c r="AD7" i="1"/>
  <c r="AI7" i="1" s="1"/>
  <c r="AE7" i="1"/>
  <c r="AJ7" i="1" s="1"/>
  <c r="H8" i="1"/>
  <c r="M8" i="1" s="1"/>
  <c r="AB8" i="1" s="1"/>
  <c r="AG8" i="1" s="1"/>
  <c r="N8" i="1"/>
  <c r="O8" i="1"/>
  <c r="AD8" i="1" s="1"/>
  <c r="AI8" i="1" s="1"/>
  <c r="P8" i="1"/>
  <c r="Q8" i="1"/>
  <c r="R8" i="1"/>
  <c r="W8" i="1"/>
  <c r="W9" i="1" s="1"/>
  <c r="AC8" i="1"/>
  <c r="AH8" i="1" s="1"/>
  <c r="AE8" i="1"/>
  <c r="AF8" i="1"/>
  <c r="AJ8" i="1"/>
  <c r="AK8" i="1"/>
  <c r="B9" i="1"/>
  <c r="C9" i="1"/>
  <c r="D9" i="1"/>
  <c r="E9" i="1"/>
  <c r="F9" i="1"/>
  <c r="G9" i="1"/>
  <c r="H9" i="1"/>
  <c r="I9" i="1"/>
  <c r="J9" i="1"/>
  <c r="K9" i="1"/>
  <c r="K15" i="1" s="1"/>
  <c r="L9" i="1"/>
  <c r="P9" i="1"/>
  <c r="S9" i="1"/>
  <c r="T9" i="1"/>
  <c r="U9" i="1"/>
  <c r="V9" i="1"/>
  <c r="X9" i="1"/>
  <c r="Y9" i="1"/>
  <c r="Y15" i="1" s="1"/>
  <c r="Y47" i="1" s="1"/>
  <c r="Z9" i="1"/>
  <c r="AA9" i="1"/>
  <c r="AA41" i="1" s="1"/>
  <c r="H10" i="1"/>
  <c r="M10" i="1"/>
  <c r="AB10" i="1" s="1"/>
  <c r="N10" i="1"/>
  <c r="N14" i="1" s="1"/>
  <c r="O10" i="1"/>
  <c r="O14" i="1" s="1"/>
  <c r="P10" i="1"/>
  <c r="Q10" i="1"/>
  <c r="R10" i="1"/>
  <c r="W10" i="1"/>
  <c r="AE10" i="1"/>
  <c r="AJ10" i="1" s="1"/>
  <c r="AG10" i="1"/>
  <c r="H11" i="1"/>
  <c r="M11" i="1"/>
  <c r="AB11" i="1" s="1"/>
  <c r="N11" i="1"/>
  <c r="O11" i="1"/>
  <c r="AD11" i="1" s="1"/>
  <c r="P11" i="1"/>
  <c r="Q11" i="1"/>
  <c r="R11" i="1"/>
  <c r="W11" i="1"/>
  <c r="AC11" i="1"/>
  <c r="AH11" i="1" s="1"/>
  <c r="AE11" i="1"/>
  <c r="AF11" i="1"/>
  <c r="AI11" i="1"/>
  <c r="AJ11" i="1"/>
  <c r="AK11" i="1"/>
  <c r="H12" i="1"/>
  <c r="M12" i="1"/>
  <c r="N12" i="1"/>
  <c r="O12" i="1"/>
  <c r="P12" i="1"/>
  <c r="AE12" i="1" s="1"/>
  <c r="AJ12" i="1" s="1"/>
  <c r="Q12" i="1"/>
  <c r="AF12" i="1" s="1"/>
  <c r="R12" i="1"/>
  <c r="R14" i="1" s="1"/>
  <c r="W12" i="1"/>
  <c r="W14" i="1" s="1"/>
  <c r="W46" i="1" s="1"/>
  <c r="AC12" i="1"/>
  <c r="AH12" i="1" s="1"/>
  <c r="AD12" i="1"/>
  <c r="AI12" i="1"/>
  <c r="AK12" i="1"/>
  <c r="H13" i="1"/>
  <c r="M13" i="1" s="1"/>
  <c r="AB13" i="1" s="1"/>
  <c r="N13" i="1"/>
  <c r="AC13" i="1" s="1"/>
  <c r="AH13" i="1" s="1"/>
  <c r="O13" i="1"/>
  <c r="AD13" i="1" s="1"/>
  <c r="P13" i="1"/>
  <c r="Q13" i="1"/>
  <c r="AF13" i="1" s="1"/>
  <c r="AK13" i="1" s="1"/>
  <c r="R13" i="1"/>
  <c r="W13" i="1"/>
  <c r="W45" i="1" s="1"/>
  <c r="AE13" i="1"/>
  <c r="AJ13" i="1" s="1"/>
  <c r="AG13" i="1"/>
  <c r="AI13" i="1"/>
  <c r="B14" i="1"/>
  <c r="C14" i="1"/>
  <c r="C15" i="1" s="1"/>
  <c r="D14" i="1"/>
  <c r="D15" i="1" s="1"/>
  <c r="E14" i="1"/>
  <c r="E15" i="1" s="1"/>
  <c r="F14" i="1"/>
  <c r="G14" i="1"/>
  <c r="I14" i="1"/>
  <c r="J14" i="1"/>
  <c r="K14" i="1"/>
  <c r="L14" i="1"/>
  <c r="L15" i="1" s="1"/>
  <c r="S14" i="1"/>
  <c r="T14" i="1"/>
  <c r="T15" i="1" s="1"/>
  <c r="U14" i="1"/>
  <c r="U15" i="1" s="1"/>
  <c r="V14" i="1"/>
  <c r="X14" i="1"/>
  <c r="Y14" i="1"/>
  <c r="Z14" i="1"/>
  <c r="AA14" i="1"/>
  <c r="AA46" i="1" s="1"/>
  <c r="B15" i="1"/>
  <c r="F15" i="1"/>
  <c r="G15" i="1"/>
  <c r="I15" i="1"/>
  <c r="J15" i="1"/>
  <c r="S15" i="1"/>
  <c r="V15" i="1"/>
  <c r="X15" i="1"/>
  <c r="Z15" i="1"/>
  <c r="M19" i="1"/>
  <c r="N19" i="1"/>
  <c r="O19" i="1"/>
  <c r="AD19" i="1" s="1"/>
  <c r="P19" i="1"/>
  <c r="Q19" i="1"/>
  <c r="Q25" i="1" s="1"/>
  <c r="Q31" i="1" s="1"/>
  <c r="R19" i="1"/>
  <c r="AF19" i="1"/>
  <c r="M20" i="1"/>
  <c r="N20" i="1"/>
  <c r="AC20" i="1" s="1"/>
  <c r="AH20" i="1" s="1"/>
  <c r="O20" i="1"/>
  <c r="AD20" i="1" s="1"/>
  <c r="AI20" i="1" s="1"/>
  <c r="P20" i="1"/>
  <c r="AE20" i="1" s="1"/>
  <c r="AJ20" i="1" s="1"/>
  <c r="Q20" i="1"/>
  <c r="R20" i="1"/>
  <c r="R36" i="1" s="1"/>
  <c r="AF20" i="1"/>
  <c r="AK20" i="1" s="1"/>
  <c r="M21" i="1"/>
  <c r="AB21" i="1" s="1"/>
  <c r="N21" i="1"/>
  <c r="AC21" i="1" s="1"/>
  <c r="AH21" i="1" s="1"/>
  <c r="O21" i="1"/>
  <c r="AD21" i="1" s="1"/>
  <c r="P21" i="1"/>
  <c r="AE21" i="1" s="1"/>
  <c r="AJ21" i="1" s="1"/>
  <c r="Q21" i="1"/>
  <c r="R21" i="1"/>
  <c r="AF21" i="1"/>
  <c r="AK21" i="1" s="1"/>
  <c r="AG21" i="1"/>
  <c r="AI21" i="1"/>
  <c r="M22" i="1"/>
  <c r="N22" i="1"/>
  <c r="AC22" i="1" s="1"/>
  <c r="AH22" i="1" s="1"/>
  <c r="O22" i="1"/>
  <c r="AD22" i="1" s="1"/>
  <c r="AI22" i="1" s="1"/>
  <c r="P22" i="1"/>
  <c r="Q22" i="1"/>
  <c r="R22" i="1"/>
  <c r="AE22" i="1"/>
  <c r="AJ22" i="1" s="1"/>
  <c r="AF22" i="1"/>
  <c r="AK22" i="1" s="1"/>
  <c r="M23" i="1"/>
  <c r="N23" i="1"/>
  <c r="AC23" i="1" s="1"/>
  <c r="AH23" i="1" s="1"/>
  <c r="O23" i="1"/>
  <c r="AD23" i="1" s="1"/>
  <c r="P23" i="1"/>
  <c r="AE23" i="1" s="1"/>
  <c r="AJ23" i="1" s="1"/>
  <c r="Q23" i="1"/>
  <c r="R23" i="1"/>
  <c r="AF23" i="1"/>
  <c r="AK23" i="1" s="1"/>
  <c r="AI23" i="1"/>
  <c r="M24" i="1"/>
  <c r="N24" i="1"/>
  <c r="AC24" i="1" s="1"/>
  <c r="AH24" i="1" s="1"/>
  <c r="O24" i="1"/>
  <c r="AD24" i="1" s="1"/>
  <c r="AI24" i="1" s="1"/>
  <c r="P24" i="1"/>
  <c r="AE24" i="1" s="1"/>
  <c r="AJ24" i="1" s="1"/>
  <c r="Q24" i="1"/>
  <c r="R24" i="1"/>
  <c r="R40" i="1" s="1"/>
  <c r="AF24" i="1"/>
  <c r="AK24" i="1" s="1"/>
  <c r="B25" i="1"/>
  <c r="C25" i="1"/>
  <c r="C31" i="1" s="1"/>
  <c r="D25" i="1"/>
  <c r="E25" i="1"/>
  <c r="E31" i="1" s="1"/>
  <c r="F25" i="1"/>
  <c r="G25" i="1"/>
  <c r="H25" i="1"/>
  <c r="I25" i="1"/>
  <c r="J25" i="1"/>
  <c r="K25" i="1"/>
  <c r="K31" i="1" s="1"/>
  <c r="L25" i="1"/>
  <c r="M25" i="1"/>
  <c r="M31" i="1" s="1"/>
  <c r="O25" i="1"/>
  <c r="O31" i="1" s="1"/>
  <c r="S25" i="1"/>
  <c r="T25" i="1"/>
  <c r="U25" i="1"/>
  <c r="V25" i="1"/>
  <c r="W25" i="1"/>
  <c r="W31" i="1" s="1"/>
  <c r="X25" i="1"/>
  <c r="Y25" i="1"/>
  <c r="Z25" i="1"/>
  <c r="AA25" i="1"/>
  <c r="M26" i="1"/>
  <c r="M30" i="1" s="1"/>
  <c r="N26" i="1"/>
  <c r="O26" i="1"/>
  <c r="P26" i="1"/>
  <c r="Q26" i="1"/>
  <c r="AF26" i="1" s="1"/>
  <c r="R26" i="1"/>
  <c r="R30" i="1" s="1"/>
  <c r="AC26" i="1"/>
  <c r="AD26" i="1"/>
  <c r="AE26" i="1"/>
  <c r="AI26" i="1"/>
  <c r="AJ26" i="1"/>
  <c r="AK26" i="1"/>
  <c r="M27" i="1"/>
  <c r="N27" i="1"/>
  <c r="O27" i="1"/>
  <c r="P27" i="1"/>
  <c r="Q27" i="1"/>
  <c r="AF27" i="1" s="1"/>
  <c r="R27" i="1"/>
  <c r="R43" i="1" s="1"/>
  <c r="AB27" i="1"/>
  <c r="AG27" i="1" s="1"/>
  <c r="AC27" i="1"/>
  <c r="AH27" i="1" s="1"/>
  <c r="AD27" i="1"/>
  <c r="AE27" i="1"/>
  <c r="AI27" i="1"/>
  <c r="AJ27" i="1"/>
  <c r="AK27" i="1"/>
  <c r="M28" i="1"/>
  <c r="N28" i="1"/>
  <c r="AC28" i="1" s="1"/>
  <c r="AH28" i="1" s="1"/>
  <c r="O28" i="1"/>
  <c r="P28" i="1"/>
  <c r="Q28" i="1"/>
  <c r="AF28" i="1" s="1"/>
  <c r="R28" i="1"/>
  <c r="AB28" i="1"/>
  <c r="AG28" i="1" s="1"/>
  <c r="AD28" i="1"/>
  <c r="AE28" i="1"/>
  <c r="AI28" i="1"/>
  <c r="AJ28" i="1"/>
  <c r="AK28" i="1"/>
  <c r="M29" i="1"/>
  <c r="N29" i="1"/>
  <c r="AC29" i="1" s="1"/>
  <c r="AH29" i="1" s="1"/>
  <c r="O29" i="1"/>
  <c r="P29" i="1"/>
  <c r="Q29" i="1"/>
  <c r="AF29" i="1" s="1"/>
  <c r="R29" i="1"/>
  <c r="AB29" i="1"/>
  <c r="AG29" i="1" s="1"/>
  <c r="AD29" i="1"/>
  <c r="AE29" i="1"/>
  <c r="AJ29" i="1" s="1"/>
  <c r="AI29" i="1"/>
  <c r="AK29" i="1"/>
  <c r="B30" i="1"/>
  <c r="C30" i="1"/>
  <c r="D30" i="1"/>
  <c r="E30" i="1"/>
  <c r="F30" i="1"/>
  <c r="G30" i="1"/>
  <c r="H30" i="1"/>
  <c r="H31" i="1" s="1"/>
  <c r="I30" i="1"/>
  <c r="I31" i="1" s="1"/>
  <c r="J30" i="1"/>
  <c r="K30" i="1"/>
  <c r="L30" i="1"/>
  <c r="O30" i="1"/>
  <c r="P30" i="1"/>
  <c r="Q30" i="1"/>
  <c r="S30" i="1"/>
  <c r="T30" i="1"/>
  <c r="U30" i="1"/>
  <c r="V30" i="1"/>
  <c r="W30" i="1"/>
  <c r="X30" i="1"/>
  <c r="X31" i="1" s="1"/>
  <c r="Y30" i="1"/>
  <c r="Y31" i="1" s="1"/>
  <c r="Z30" i="1"/>
  <c r="Z46" i="1" s="1"/>
  <c r="AA30" i="1"/>
  <c r="AD30" i="1"/>
  <c r="AF30" i="1"/>
  <c r="AK30" i="1" s="1"/>
  <c r="AI30" i="1"/>
  <c r="B31" i="1"/>
  <c r="D31" i="1"/>
  <c r="F31" i="1"/>
  <c r="G31" i="1"/>
  <c r="J31" i="1"/>
  <c r="L31" i="1"/>
  <c r="S31" i="1"/>
  <c r="T31" i="1"/>
  <c r="U31" i="1"/>
  <c r="V31" i="1"/>
  <c r="Z31" i="1"/>
  <c r="AA31" i="1"/>
  <c r="G35" i="1"/>
  <c r="H35" i="1"/>
  <c r="M35" i="1" s="1"/>
  <c r="I35" i="1"/>
  <c r="J35" i="1"/>
  <c r="K35" i="1"/>
  <c r="L35" i="1"/>
  <c r="L41" i="1" s="1"/>
  <c r="N35" i="1"/>
  <c r="AC35" i="1" s="1"/>
  <c r="O35" i="1"/>
  <c r="P35" i="1"/>
  <c r="S35" i="1"/>
  <c r="T35" i="1"/>
  <c r="U35" i="1"/>
  <c r="V35" i="1"/>
  <c r="V41" i="1" s="1"/>
  <c r="W35" i="1"/>
  <c r="X35" i="1"/>
  <c r="Y35" i="1"/>
  <c r="Z35" i="1"/>
  <c r="AA35" i="1"/>
  <c r="AD35" i="1"/>
  <c r="G36" i="1"/>
  <c r="Q36" i="1" s="1"/>
  <c r="AF36" i="1" s="1"/>
  <c r="AK36" i="1" s="1"/>
  <c r="I36" i="1"/>
  <c r="J36" i="1"/>
  <c r="K36" i="1"/>
  <c r="L36" i="1"/>
  <c r="M36" i="1"/>
  <c r="N36" i="1"/>
  <c r="AC36" i="1" s="1"/>
  <c r="AH36" i="1" s="1"/>
  <c r="O36" i="1"/>
  <c r="P36" i="1"/>
  <c r="AE36" i="1" s="1"/>
  <c r="AJ36" i="1" s="1"/>
  <c r="S36" i="1"/>
  <c r="T36" i="1"/>
  <c r="U36" i="1"/>
  <c r="V36" i="1"/>
  <c r="W36" i="1"/>
  <c r="X36" i="1"/>
  <c r="Y36" i="1"/>
  <c r="Z36" i="1"/>
  <c r="AA36" i="1"/>
  <c r="AD36" i="1"/>
  <c r="AI36" i="1" s="1"/>
  <c r="H37" i="1"/>
  <c r="M37" i="1" s="1"/>
  <c r="I37" i="1"/>
  <c r="N37" i="1" s="1"/>
  <c r="J37" i="1"/>
  <c r="K37" i="1"/>
  <c r="P37" i="1" s="1"/>
  <c r="L37" i="1"/>
  <c r="O37" i="1"/>
  <c r="AD37" i="1" s="1"/>
  <c r="Q37" i="1"/>
  <c r="R37" i="1"/>
  <c r="S37" i="1"/>
  <c r="T37" i="1"/>
  <c r="U37" i="1"/>
  <c r="V37" i="1"/>
  <c r="W37" i="1"/>
  <c r="X37" i="1"/>
  <c r="Y37" i="1"/>
  <c r="Z37" i="1"/>
  <c r="AA37" i="1"/>
  <c r="AF37" i="1"/>
  <c r="AK37" i="1" s="1"/>
  <c r="AI37" i="1"/>
  <c r="H38" i="1"/>
  <c r="I38" i="1"/>
  <c r="N38" i="1" s="1"/>
  <c r="J38" i="1"/>
  <c r="O38" i="1" s="1"/>
  <c r="AD38" i="1" s="1"/>
  <c r="K38" i="1"/>
  <c r="P38" i="1" s="1"/>
  <c r="L38" i="1"/>
  <c r="Q38" i="1" s="1"/>
  <c r="AF38" i="1" s="1"/>
  <c r="AK38" i="1" s="1"/>
  <c r="M38" i="1"/>
  <c r="R38" i="1"/>
  <c r="AB38" i="1" s="1"/>
  <c r="AG38" i="1" s="1"/>
  <c r="S38" i="1"/>
  <c r="AC38" i="1" s="1"/>
  <c r="AH38" i="1" s="1"/>
  <c r="T38" i="1"/>
  <c r="U38" i="1"/>
  <c r="V38" i="1"/>
  <c r="X38" i="1"/>
  <c r="Y38" i="1"/>
  <c r="Z38" i="1"/>
  <c r="AA38" i="1"/>
  <c r="AI38" i="1"/>
  <c r="H39" i="1"/>
  <c r="I39" i="1"/>
  <c r="J39" i="1"/>
  <c r="K39" i="1"/>
  <c r="P39" i="1" s="1"/>
  <c r="L39" i="1"/>
  <c r="Q39" i="1" s="1"/>
  <c r="M39" i="1"/>
  <c r="AB39" i="1" s="1"/>
  <c r="AG39" i="1" s="1"/>
  <c r="N39" i="1"/>
  <c r="O39" i="1"/>
  <c r="AD39" i="1" s="1"/>
  <c r="AI39" i="1" s="1"/>
  <c r="R39" i="1"/>
  <c r="S39" i="1"/>
  <c r="T39" i="1"/>
  <c r="U39" i="1"/>
  <c r="V39" i="1"/>
  <c r="W39" i="1"/>
  <c r="X39" i="1"/>
  <c r="Y39" i="1"/>
  <c r="Z39" i="1"/>
  <c r="AA39" i="1"/>
  <c r="AC39" i="1"/>
  <c r="AH39" i="1" s="1"/>
  <c r="AE39" i="1"/>
  <c r="AJ39" i="1" s="1"/>
  <c r="H40" i="1"/>
  <c r="I40" i="1"/>
  <c r="J40" i="1"/>
  <c r="K40" i="1"/>
  <c r="L40" i="1"/>
  <c r="M40" i="1"/>
  <c r="N40" i="1"/>
  <c r="AC40" i="1" s="1"/>
  <c r="AH40" i="1" s="1"/>
  <c r="O40" i="1"/>
  <c r="P40" i="1"/>
  <c r="Q40" i="1"/>
  <c r="AF40" i="1" s="1"/>
  <c r="AK40" i="1" s="1"/>
  <c r="S40" i="1"/>
  <c r="T40" i="1"/>
  <c r="AD40" i="1" s="1"/>
  <c r="AI40" i="1" s="1"/>
  <c r="U40" i="1"/>
  <c r="V40" i="1"/>
  <c r="W40" i="1"/>
  <c r="X40" i="1"/>
  <c r="Y40" i="1"/>
  <c r="Z40" i="1"/>
  <c r="AA40" i="1"/>
  <c r="AB40" i="1"/>
  <c r="AG40" i="1" s="1"/>
  <c r="AE40" i="1"/>
  <c r="AJ40" i="1" s="1"/>
  <c r="B41" i="1"/>
  <c r="C41" i="1"/>
  <c r="D41" i="1"/>
  <c r="E41" i="1"/>
  <c r="F41" i="1"/>
  <c r="H41" i="1"/>
  <c r="I41" i="1"/>
  <c r="I47" i="1" s="1"/>
  <c r="J41" i="1"/>
  <c r="J47" i="1" s="1"/>
  <c r="K41" i="1"/>
  <c r="S41" i="1"/>
  <c r="S47" i="1" s="1"/>
  <c r="U41" i="1"/>
  <c r="U47" i="1" s="1"/>
  <c r="X41" i="1"/>
  <c r="Y41" i="1"/>
  <c r="Z41" i="1"/>
  <c r="H42" i="1"/>
  <c r="I42" i="1"/>
  <c r="J42" i="1"/>
  <c r="J46" i="1" s="1"/>
  <c r="K42" i="1"/>
  <c r="L42" i="1"/>
  <c r="Q42" i="1" s="1"/>
  <c r="M42" i="1"/>
  <c r="M46" i="1" s="1"/>
  <c r="N42" i="1"/>
  <c r="S42" i="1"/>
  <c r="S46" i="1" s="1"/>
  <c r="T42" i="1"/>
  <c r="U42" i="1"/>
  <c r="U46" i="1" s="1"/>
  <c r="V42" i="1"/>
  <c r="W42" i="1"/>
  <c r="X42" i="1"/>
  <c r="Y42" i="1"/>
  <c r="Z42" i="1"/>
  <c r="AA42" i="1"/>
  <c r="AC42" i="1"/>
  <c r="H43" i="1"/>
  <c r="M43" i="1" s="1"/>
  <c r="AB43" i="1" s="1"/>
  <c r="AG43" i="1" s="1"/>
  <c r="I43" i="1"/>
  <c r="I46" i="1" s="1"/>
  <c r="J43" i="1"/>
  <c r="K43" i="1"/>
  <c r="L43" i="1"/>
  <c r="L46" i="1" s="1"/>
  <c r="O43" i="1"/>
  <c r="AD43" i="1" s="1"/>
  <c r="AI43" i="1" s="1"/>
  <c r="P43" i="1"/>
  <c r="AE43" i="1" s="1"/>
  <c r="AJ43" i="1" s="1"/>
  <c r="Q43" i="1"/>
  <c r="Q46" i="1" s="1"/>
  <c r="S43" i="1"/>
  <c r="T43" i="1"/>
  <c r="U43" i="1"/>
  <c r="V43" i="1"/>
  <c r="W43" i="1"/>
  <c r="X43" i="1"/>
  <c r="Y43" i="1"/>
  <c r="Z43" i="1"/>
  <c r="AA43" i="1"/>
  <c r="H44" i="1"/>
  <c r="M44" i="1" s="1"/>
  <c r="I44" i="1"/>
  <c r="N44" i="1" s="1"/>
  <c r="AC44" i="1" s="1"/>
  <c r="AH44" i="1" s="1"/>
  <c r="J44" i="1"/>
  <c r="K44" i="1"/>
  <c r="P44" i="1" s="1"/>
  <c r="AE44" i="1" s="1"/>
  <c r="AJ44" i="1" s="1"/>
  <c r="L44" i="1"/>
  <c r="O44" i="1"/>
  <c r="AD44" i="1" s="1"/>
  <c r="AI44" i="1" s="1"/>
  <c r="Q44" i="1"/>
  <c r="AF44" i="1" s="1"/>
  <c r="AK44" i="1" s="1"/>
  <c r="R44" i="1"/>
  <c r="S44" i="1"/>
  <c r="T44" i="1"/>
  <c r="U44" i="1"/>
  <c r="V44" i="1"/>
  <c r="V46" i="1" s="1"/>
  <c r="W44" i="1"/>
  <c r="X44" i="1"/>
  <c r="Y44" i="1"/>
  <c r="Z44" i="1"/>
  <c r="AA44" i="1"/>
  <c r="H45" i="1"/>
  <c r="H46" i="1" s="1"/>
  <c r="H47" i="1" s="1"/>
  <c r="I45" i="1"/>
  <c r="N45" i="1" s="1"/>
  <c r="J45" i="1"/>
  <c r="O45" i="1" s="1"/>
  <c r="K45" i="1"/>
  <c r="P45" i="1" s="1"/>
  <c r="AE45" i="1" s="1"/>
  <c r="AJ45" i="1" s="1"/>
  <c r="L45" i="1"/>
  <c r="M45" i="1"/>
  <c r="AB45" i="1" s="1"/>
  <c r="AG45" i="1" s="1"/>
  <c r="Q45" i="1"/>
  <c r="AF45" i="1" s="1"/>
  <c r="AK45" i="1" s="1"/>
  <c r="R45" i="1"/>
  <c r="S45" i="1"/>
  <c r="T45" i="1"/>
  <c r="U45" i="1"/>
  <c r="V45" i="1"/>
  <c r="X45" i="1"/>
  <c r="AC45" i="1" s="1"/>
  <c r="AH45" i="1" s="1"/>
  <c r="Y45" i="1"/>
  <c r="Z45" i="1"/>
  <c r="AA45" i="1"/>
  <c r="B46" i="1"/>
  <c r="C46" i="1"/>
  <c r="D46" i="1"/>
  <c r="E46" i="1"/>
  <c r="F46" i="1"/>
  <c r="F47" i="1" s="1"/>
  <c r="G46" i="1"/>
  <c r="T46" i="1"/>
  <c r="X46" i="1"/>
  <c r="B47" i="1"/>
  <c r="C47" i="1"/>
  <c r="D47" i="1"/>
  <c r="E47" i="1"/>
  <c r="X47" i="1"/>
  <c r="Z47" i="1"/>
  <c r="W41" i="1" l="1"/>
  <c r="W15" i="1"/>
  <c r="W47" i="1" s="1"/>
  <c r="K47" i="1"/>
  <c r="L47" i="1"/>
  <c r="P41" i="1"/>
  <c r="AE37" i="1"/>
  <c r="AJ37" i="1" s="1"/>
  <c r="M41" i="1"/>
  <c r="M47" i="1" s="1"/>
  <c r="AG11" i="1"/>
  <c r="AH35" i="1"/>
  <c r="V47" i="1"/>
  <c r="T41" i="1"/>
  <c r="T47" i="1" s="1"/>
  <c r="AF39" i="1"/>
  <c r="AK39" i="1" s="1"/>
  <c r="AE38" i="1"/>
  <c r="AJ38" i="1" s="1"/>
  <c r="AE30" i="1"/>
  <c r="AJ30" i="1" s="1"/>
  <c r="Q9" i="1"/>
  <c r="Q15" i="1" s="1"/>
  <c r="M4" i="1"/>
  <c r="AB4" i="1" s="1"/>
  <c r="AG4" i="1" s="1"/>
  <c r="R25" i="1"/>
  <c r="R31" i="1" s="1"/>
  <c r="R35" i="1"/>
  <c r="R41" i="1" s="1"/>
  <c r="R47" i="1" s="1"/>
  <c r="AF43" i="1"/>
  <c r="AK43" i="1" s="1"/>
  <c r="P25" i="1"/>
  <c r="P31" i="1" s="1"/>
  <c r="AA15" i="1"/>
  <c r="AA47" i="1" s="1"/>
  <c r="AD10" i="1"/>
  <c r="AC37" i="1"/>
  <c r="AH37" i="1" s="1"/>
  <c r="AD45" i="1"/>
  <c r="AI45" i="1" s="1"/>
  <c r="N43" i="1"/>
  <c r="AC43" i="1" s="1"/>
  <c r="AH43" i="1" s="1"/>
  <c r="R42" i="1"/>
  <c r="R46" i="1" s="1"/>
  <c r="AB37" i="1"/>
  <c r="AG37" i="1" s="1"/>
  <c r="AB24" i="1"/>
  <c r="AG24" i="1" s="1"/>
  <c r="AB20" i="1"/>
  <c r="AG20" i="1" s="1"/>
  <c r="AD25" i="1"/>
  <c r="AC10" i="1"/>
  <c r="H14" i="1"/>
  <c r="H15" i="1" s="1"/>
  <c r="O9" i="1"/>
  <c r="O15" i="1" s="1"/>
  <c r="P42" i="1"/>
  <c r="K46" i="1"/>
  <c r="AI35" i="1"/>
  <c r="AD41" i="1"/>
  <c r="Y46" i="1"/>
  <c r="O42" i="1"/>
  <c r="AE35" i="1"/>
  <c r="N30" i="1"/>
  <c r="AI19" i="1"/>
  <c r="N25" i="1"/>
  <c r="AC19" i="1"/>
  <c r="M14" i="1"/>
  <c r="O41" i="1"/>
  <c r="Q35" i="1"/>
  <c r="AB23" i="1"/>
  <c r="AG23" i="1" s="1"/>
  <c r="AB19" i="1"/>
  <c r="R15" i="1"/>
  <c r="N9" i="1"/>
  <c r="N15" i="1" s="1"/>
  <c r="AB44" i="1"/>
  <c r="AG44" i="1" s="1"/>
  <c r="AH26" i="1"/>
  <c r="AC30" i="1"/>
  <c r="AF25" i="1"/>
  <c r="AK19" i="1"/>
  <c r="AB12" i="1"/>
  <c r="AG12" i="1" s="1"/>
  <c r="AF10" i="1"/>
  <c r="Q14" i="1"/>
  <c r="AF9" i="1"/>
  <c r="AD9" i="1"/>
  <c r="AI3" i="1"/>
  <c r="AB9" i="1"/>
  <c r="AH42" i="1"/>
  <c r="N41" i="1"/>
  <c r="AF42" i="1"/>
  <c r="AB36" i="1"/>
  <c r="AG36" i="1" s="1"/>
  <c r="AB26" i="1"/>
  <c r="AB22" i="1"/>
  <c r="AG22" i="1" s="1"/>
  <c r="AE19" i="1"/>
  <c r="AE14" i="1"/>
  <c r="P14" i="1"/>
  <c r="P15" i="1" s="1"/>
  <c r="AE9" i="1"/>
  <c r="AH3" i="1"/>
  <c r="AC9" i="1"/>
  <c r="G41" i="1"/>
  <c r="G47" i="1" s="1"/>
  <c r="AJ9" i="1" l="1"/>
  <c r="AE15" i="1"/>
  <c r="AJ15" i="1" s="1"/>
  <c r="AG19" i="1"/>
  <c r="AB25" i="1"/>
  <c r="AE41" i="1"/>
  <c r="AJ35" i="1"/>
  <c r="AC41" i="1"/>
  <c r="AB35" i="1"/>
  <c r="AF31" i="1"/>
  <c r="AK31" i="1" s="1"/>
  <c r="AK25" i="1"/>
  <c r="AH10" i="1"/>
  <c r="AC14" i="1"/>
  <c r="AH14" i="1" s="1"/>
  <c r="N47" i="1"/>
  <c r="AD42" i="1"/>
  <c r="O46" i="1"/>
  <c r="AJ19" i="1"/>
  <c r="AE25" i="1"/>
  <c r="AH30" i="1"/>
  <c r="AD31" i="1"/>
  <c r="AI31" i="1" s="1"/>
  <c r="AI25" i="1"/>
  <c r="AD14" i="1"/>
  <c r="AI14" i="1" s="1"/>
  <c r="AI10" i="1"/>
  <c r="N46" i="1"/>
  <c r="AJ14" i="1"/>
  <c r="AF35" i="1"/>
  <c r="Q41" i="1"/>
  <c r="Q47" i="1" s="1"/>
  <c r="O47" i="1"/>
  <c r="M9" i="1"/>
  <c r="M15" i="1" s="1"/>
  <c r="AD15" i="1"/>
  <c r="AI15" i="1" s="1"/>
  <c r="AI9" i="1"/>
  <c r="AI41" i="1"/>
  <c r="AC46" i="1"/>
  <c r="AH46" i="1" s="1"/>
  <c r="AK9" i="1"/>
  <c r="AF15" i="1"/>
  <c r="AK15" i="1" s="1"/>
  <c r="AB30" i="1"/>
  <c r="AG30" i="1" s="1"/>
  <c r="AG26" i="1"/>
  <c r="AH19" i="1"/>
  <c r="AC25" i="1"/>
  <c r="AH9" i="1"/>
  <c r="N31" i="1"/>
  <c r="AB14" i="1"/>
  <c r="AG14" i="1" s="1"/>
  <c r="AF46" i="1"/>
  <c r="AK46" i="1" s="1"/>
  <c r="AK42" i="1"/>
  <c r="AF14" i="1"/>
  <c r="AK14" i="1" s="1"/>
  <c r="AK10" i="1"/>
  <c r="AE42" i="1"/>
  <c r="P46" i="1"/>
  <c r="P47" i="1" s="1"/>
  <c r="AB42" i="1"/>
  <c r="AD46" i="1" l="1"/>
  <c r="AI42" i="1"/>
  <c r="AH41" i="1"/>
  <c r="AC47" i="1"/>
  <c r="AH47" i="1" s="1"/>
  <c r="AG42" i="1"/>
  <c r="AB46" i="1"/>
  <c r="AG46" i="1" s="1"/>
  <c r="AG35" i="1"/>
  <c r="AB41" i="1"/>
  <c r="AG25" i="1"/>
  <c r="AB31" i="1"/>
  <c r="AG31" i="1" s="1"/>
  <c r="AB15" i="1"/>
  <c r="AG15" i="1" s="1"/>
  <c r="AK35" i="1"/>
  <c r="AF41" i="1"/>
  <c r="AE46" i="1"/>
  <c r="AJ46" i="1" s="1"/>
  <c r="AJ42" i="1"/>
  <c r="AG9" i="1"/>
  <c r="AJ41" i="1"/>
  <c r="AC15" i="1"/>
  <c r="AH15" i="1" s="1"/>
  <c r="AJ25" i="1"/>
  <c r="AE31" i="1"/>
  <c r="AJ31" i="1" s="1"/>
  <c r="AH25" i="1"/>
  <c r="AC31" i="1"/>
  <c r="AH31" i="1" s="1"/>
  <c r="AB47" i="1" l="1"/>
  <c r="AG47" i="1" s="1"/>
  <c r="AG41" i="1"/>
  <c r="AK41" i="1"/>
  <c r="AF47" i="1"/>
  <c r="AK47" i="1" s="1"/>
  <c r="AE47" i="1"/>
  <c r="AJ47" i="1" s="1"/>
  <c r="AI46" i="1"/>
  <c r="AD47" i="1"/>
  <c r="AI47" i="1" s="1"/>
</calcChain>
</file>

<file path=xl/sharedStrings.xml><?xml version="1.0" encoding="utf-8"?>
<sst xmlns="http://schemas.openxmlformats.org/spreadsheetml/2006/main" count="33" uniqueCount="17">
  <si>
    <t>Students</t>
  </si>
  <si>
    <t>Higher Grades</t>
  </si>
  <si>
    <t>Resigned and Arrears</t>
  </si>
  <si>
    <t>Retention Total</t>
  </si>
  <si>
    <t>Retention Percent</t>
  </si>
  <si>
    <t>Region</t>
  </si>
  <si>
    <t>US Total</t>
  </si>
  <si>
    <t>TOTAL</t>
  </si>
  <si>
    <t>Total</t>
  </si>
  <si>
    <t>All Members</t>
  </si>
  <si>
    <t>Arrears Paid</t>
  </si>
  <si>
    <t>Deceased</t>
  </si>
  <si>
    <t>NUS Tot</t>
  </si>
  <si>
    <t>US Tot</t>
  </si>
  <si>
    <t>Higher Grades Adjusted Total</t>
  </si>
  <si>
    <t>Students Adjusted Total</t>
  </si>
  <si>
    <t>All Members Adjusted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</si>
</sst>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9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"/>
      <name val="Arial Narrow"/>
      <family val="2"/>
    </font>
    <font>
      <sz val="10.75"/>
      <name val="Arial"/>
    </font>
    <font>
      <sz val="10.75"/>
      <name val="Arial"/>
    </font>
    <font>
      <b/>
      <sz val="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0" borderId="0" xfId="0" applyFont="1" applyBorder="1"/>
    <xf numFmtId="0" fontId="5" fillId="0" borderId="0" xfId="0" applyFont="1"/>
    <xf numFmtId="16" fontId="5" fillId="0" borderId="0" xfId="0" applyNumberFormat="1" applyFont="1"/>
    <xf numFmtId="3" fontId="5" fillId="0" borderId="0" xfId="0" applyNumberFormat="1" applyFont="1"/>
    <xf numFmtId="165" fontId="5" fillId="0" borderId="0" xfId="0" applyNumberFormat="1" applyFont="1"/>
    <xf numFmtId="3" fontId="5" fillId="0" borderId="1" xfId="0" applyNumberFormat="1" applyFont="1" applyBorder="1"/>
    <xf numFmtId="3" fontId="5" fillId="0" borderId="0" xfId="0" applyNumberFormat="1" applyFont="1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165" fontId="5" fillId="0" borderId="1" xfId="0" applyNumberFormat="1" applyFont="1" applyBorder="1"/>
    <xf numFmtId="165" fontId="5" fillId="0" borderId="0" xfId="0" applyNumberFormat="1" applyFont="1" applyBorder="1"/>
    <xf numFmtId="0" fontId="5" fillId="4" borderId="0" xfId="0" applyFont="1" applyFill="1"/>
    <xf numFmtId="3" fontId="5" fillId="4" borderId="1" xfId="0" applyNumberFormat="1" applyFont="1" applyFill="1" applyBorder="1"/>
    <xf numFmtId="3" fontId="5" fillId="4" borderId="0" xfId="0" applyNumberFormat="1" applyFont="1" applyFill="1" applyBorder="1"/>
    <xf numFmtId="165" fontId="5" fillId="4" borderId="1" xfId="0" applyNumberFormat="1" applyFont="1" applyFill="1" applyBorder="1"/>
    <xf numFmtId="165" fontId="5" fillId="4" borderId="0" xfId="0" applyNumberFormat="1" applyFont="1" applyFill="1" applyBorder="1"/>
    <xf numFmtId="0" fontId="5" fillId="5" borderId="0" xfId="0" applyFont="1" applyFill="1"/>
    <xf numFmtId="3" fontId="5" fillId="5" borderId="1" xfId="0" applyNumberFormat="1" applyFont="1" applyFill="1" applyBorder="1"/>
    <xf numFmtId="3" fontId="5" fillId="5" borderId="0" xfId="0" applyNumberFormat="1" applyFont="1" applyFill="1" applyBorder="1"/>
    <xf numFmtId="165" fontId="5" fillId="5" borderId="1" xfId="0" applyNumberFormat="1" applyFont="1" applyFill="1" applyBorder="1"/>
    <xf numFmtId="165" fontId="5" fillId="5" borderId="0" xfId="0" applyNumberFormat="1" applyFont="1" applyFill="1" applyBorder="1"/>
    <xf numFmtId="0" fontId="5" fillId="6" borderId="0" xfId="0" applyFont="1" applyFill="1"/>
    <xf numFmtId="3" fontId="5" fillId="6" borderId="4" xfId="0" applyNumberFormat="1" applyFont="1" applyFill="1" applyBorder="1"/>
    <xf numFmtId="3" fontId="5" fillId="6" borderId="5" xfId="0" applyNumberFormat="1" applyFont="1" applyFill="1" applyBorder="1"/>
    <xf numFmtId="165" fontId="5" fillId="6" borderId="4" xfId="0" applyNumberFormat="1" applyFont="1" applyFill="1" applyBorder="1"/>
    <xf numFmtId="165" fontId="5" fillId="6" borderId="5" xfId="0" applyNumberFormat="1" applyFont="1" applyFill="1" applyBorder="1"/>
    <xf numFmtId="3" fontId="5" fillId="4" borderId="0" xfId="0" applyNumberFormat="1" applyFont="1" applyFill="1"/>
    <xf numFmtId="165" fontId="5" fillId="4" borderId="0" xfId="0" applyNumberFormat="1" applyFont="1" applyFill="1"/>
    <xf numFmtId="3" fontId="5" fillId="5" borderId="0" xfId="0" applyNumberFormat="1" applyFont="1" applyFill="1"/>
    <xf numFmtId="165" fontId="5" fillId="5" borderId="0" xfId="0" applyNumberFormat="1" applyFont="1" applyFill="1"/>
    <xf numFmtId="3" fontId="5" fillId="6" borderId="0" xfId="0" applyNumberFormat="1" applyFont="1" applyFill="1"/>
    <xf numFmtId="165" fontId="5" fillId="6" borderId="0" xfId="0" applyNumberFormat="1" applyFont="1" applyFill="1"/>
    <xf numFmtId="0" fontId="8" fillId="7" borderId="1" xfId="0" applyNumberFormat="1" applyFont="1" applyFill="1" applyBorder="1"/>
    <xf numFmtId="0" fontId="8" fillId="7" borderId="0" xfId="0" applyNumberFormat="1" applyFont="1" applyFill="1" applyBorder="1"/>
    <xf numFmtId="165" fontId="5" fillId="0" borderId="6" xfId="0" applyNumberFormat="1" applyFont="1" applyBorder="1"/>
    <xf numFmtId="0" fontId="8" fillId="7" borderId="6" xfId="0" applyNumberFormat="1" applyFont="1" applyFill="1" applyBorder="1"/>
    <xf numFmtId="0" fontId="8" fillId="2" borderId="7" xfId="0" applyFont="1" applyFill="1" applyBorder="1"/>
    <xf numFmtId="165" fontId="5" fillId="0" borderId="8" xfId="0" applyNumberFormat="1" applyFont="1" applyBorder="1"/>
    <xf numFmtId="165" fontId="5" fillId="6" borderId="0" xfId="0" applyNumberFormat="1" applyFont="1" applyFill="1" applyBorder="1"/>
    <xf numFmtId="0" fontId="8" fillId="3" borderId="7" xfId="0" applyFont="1" applyFill="1" applyBorder="1"/>
    <xf numFmtId="0" fontId="8" fillId="2" borderId="9" xfId="0" applyNumberFormat="1" applyFont="1" applyFill="1" applyBorder="1"/>
    <xf numFmtId="0" fontId="8" fillId="2" borderId="10" xfId="0" applyNumberFormat="1" applyFont="1" applyFill="1" applyBorder="1"/>
    <xf numFmtId="0" fontId="8" fillId="2" borderId="10" xfId="0" applyFont="1" applyFill="1" applyBorder="1"/>
    <xf numFmtId="0" fontId="8" fillId="2" borderId="11" xfId="0" applyFont="1" applyFill="1" applyBorder="1"/>
    <xf numFmtId="3" fontId="5" fillId="0" borderId="0" xfId="0" applyNumberFormat="1" applyFont="1" applyFill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0" borderId="15" xfId="0" applyNumberFormat="1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center"/>
    </xf>
    <xf numFmtId="3" fontId="8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Higher Grade Retention Statistics from 1999-2003</a:t>
            </a:r>
          </a:p>
        </c:rich>
      </c:tx>
      <c:layout>
        <c:manualLayout>
          <c:xMode val="edge"/>
          <c:yMode val="edge"/>
          <c:x val="0.32473309608540923"/>
          <c:y val="1.7015706806282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6868327402133"/>
          <c:y val="0.13219895287958117"/>
          <c:w val="0.79003558718861211"/>
          <c:h val="0.71858638743455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Data!$AG$2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Data!$AG$3:$AG$15</c:f>
              <c:numCache>
                <c:formatCode>0.0%</c:formatCode>
                <c:ptCount val="13"/>
                <c:pt idx="0">
                  <c:v>0.85348640977780055</c:v>
                </c:pt>
                <c:pt idx="1">
                  <c:v>0.85987220242108986</c:v>
                </c:pt>
                <c:pt idx="2">
                  <c:v>0.82884520698405484</c:v>
                </c:pt>
                <c:pt idx="3">
                  <c:v>0.83541825821237581</c:v>
                </c:pt>
                <c:pt idx="4">
                  <c:v>0.82938533018508642</c:v>
                </c:pt>
                <c:pt idx="5">
                  <c:v>0.8326529894077489</c:v>
                </c:pt>
                <c:pt idx="6">
                  <c:v>0.8402967746436063</c:v>
                </c:pt>
                <c:pt idx="7">
                  <c:v>0.79243362456527267</c:v>
                </c:pt>
                <c:pt idx="8">
                  <c:v>0.81460312349058128</c:v>
                </c:pt>
                <c:pt idx="9">
                  <c:v>0.58491161616161613</c:v>
                </c:pt>
                <c:pt idx="10">
                  <c:v>0.73578332503863586</c:v>
                </c:pt>
                <c:pt idx="11">
                  <c:v>0.76409669972640215</c:v>
                </c:pt>
                <c:pt idx="12">
                  <c:v>0.81606679829673856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6-4C19-8B2D-AD57CC0328FE}"/>
            </c:ext>
          </c:extLst>
        </c:ser>
        <c:ser>
          <c:idx val="1"/>
          <c:order val="1"/>
          <c:tx>
            <c:strRef>
              <c:f>Data!$AH$2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Data!$AH$3:$AH$15</c:f>
              <c:numCache>
                <c:formatCode>0.0%</c:formatCode>
                <c:ptCount val="13"/>
                <c:pt idx="0">
                  <c:v>0.89173448626653107</c:v>
                </c:pt>
                <c:pt idx="1">
                  <c:v>0.89235136514416946</c:v>
                </c:pt>
                <c:pt idx="2">
                  <c:v>0.86386580135868529</c:v>
                </c:pt>
                <c:pt idx="3">
                  <c:v>0.8729613733905579</c:v>
                </c:pt>
                <c:pt idx="4">
                  <c:v>0.85850236966824645</c:v>
                </c:pt>
                <c:pt idx="5">
                  <c:v>0.86654353562005282</c:v>
                </c:pt>
                <c:pt idx="6">
                  <c:v>0.8747515108142494</c:v>
                </c:pt>
                <c:pt idx="7">
                  <c:v>0.81078796077105175</c:v>
                </c:pt>
                <c:pt idx="8">
                  <c:v>0.80546508856938592</c:v>
                </c:pt>
                <c:pt idx="9">
                  <c:v>0.6341085271317829</c:v>
                </c:pt>
                <c:pt idx="10">
                  <c:v>0.73210265646105355</c:v>
                </c:pt>
                <c:pt idx="11">
                  <c:v>0.76482377774461097</c:v>
                </c:pt>
                <c:pt idx="12">
                  <c:v>0.83979960544780319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6-4C19-8B2D-AD57CC0328FE}"/>
            </c:ext>
          </c:extLst>
        </c:ser>
        <c:ser>
          <c:idx val="2"/>
          <c:order val="2"/>
          <c:tx>
            <c:strRef>
              <c:f>Data!$AI$2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Data!$AI$3:$AI$15</c:f>
              <c:numCache>
                <c:formatCode>0.0%</c:formatCode>
                <c:ptCount val="13"/>
                <c:pt idx="0">
                  <c:v>0.89810034839661268</c:v>
                </c:pt>
                <c:pt idx="1">
                  <c:v>0.90353635838521273</c:v>
                </c:pt>
                <c:pt idx="2">
                  <c:v>0.87580645161290327</c:v>
                </c:pt>
                <c:pt idx="3">
                  <c:v>0.87535999244606011</c:v>
                </c:pt>
                <c:pt idx="4">
                  <c:v>0.86225895316804413</c:v>
                </c:pt>
                <c:pt idx="5">
                  <c:v>0.87127079747561675</c:v>
                </c:pt>
                <c:pt idx="6">
                  <c:v>0.88143854762596563</c:v>
                </c:pt>
                <c:pt idx="7">
                  <c:v>0.83491510666086199</c:v>
                </c:pt>
                <c:pt idx="8">
                  <c:v>0.83535356402759242</c:v>
                </c:pt>
                <c:pt idx="9">
                  <c:v>0.66519219035997557</c:v>
                </c:pt>
                <c:pt idx="10">
                  <c:v>0.7217587672688629</c:v>
                </c:pt>
                <c:pt idx="11">
                  <c:v>0.77599331191974308</c:v>
                </c:pt>
                <c:pt idx="12">
                  <c:v>0.84844385700419245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6-4C19-8B2D-AD57CC0328FE}"/>
            </c:ext>
          </c:extLst>
        </c:ser>
        <c:ser>
          <c:idx val="3"/>
          <c:order val="3"/>
          <c:tx>
            <c:strRef>
              <c:f>Data!$AJ$2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Data!$AJ$3:$AJ$15</c:f>
              <c:numCache>
                <c:formatCode>0.0%</c:formatCode>
                <c:ptCount val="13"/>
                <c:pt idx="0">
                  <c:v>0.90019634342249533</c:v>
                </c:pt>
                <c:pt idx="1">
                  <c:v>0.90027603029913983</c:v>
                </c:pt>
                <c:pt idx="2">
                  <c:v>0.87638576633847587</c:v>
                </c:pt>
                <c:pt idx="3">
                  <c:v>0.87831313896251417</c:v>
                </c:pt>
                <c:pt idx="4">
                  <c:v>0.86753991629204774</c:v>
                </c:pt>
                <c:pt idx="5">
                  <c:v>0.88476405669361913</c:v>
                </c:pt>
                <c:pt idx="6">
                  <c:v>0.8862469108179849</c:v>
                </c:pt>
                <c:pt idx="7">
                  <c:v>0.84508076358296624</c:v>
                </c:pt>
                <c:pt idx="8">
                  <c:v>0.85077114201739235</c:v>
                </c:pt>
                <c:pt idx="9">
                  <c:v>0.66883942766295712</c:v>
                </c:pt>
                <c:pt idx="10">
                  <c:v>0.74720983688277165</c:v>
                </c:pt>
                <c:pt idx="11">
                  <c:v>0.79345987160768505</c:v>
                </c:pt>
                <c:pt idx="12">
                  <c:v>0.85794763776188188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6-4C19-8B2D-AD57CC0328FE}"/>
            </c:ext>
          </c:extLst>
        </c:ser>
        <c:ser>
          <c:idx val="4"/>
          <c:order val="4"/>
          <c:tx>
            <c:strRef>
              <c:f>Data!$AK$2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Data!$AK$3:$AK$15</c:f>
              <c:numCache>
                <c:formatCode>0.0%</c:formatCode>
                <c:ptCount val="13"/>
                <c:pt idx="0">
                  <c:v>0.91375500976261437</c:v>
                </c:pt>
                <c:pt idx="1">
                  <c:v>0.91270072992700735</c:v>
                </c:pt>
                <c:pt idx="2">
                  <c:v>0.88003135410542821</c:v>
                </c:pt>
                <c:pt idx="3">
                  <c:v>0.8861773025842643</c:v>
                </c:pt>
                <c:pt idx="4">
                  <c:v>0.87150311923725821</c:v>
                </c:pt>
                <c:pt idx="5">
                  <c:v>0.88830917507778706</c:v>
                </c:pt>
                <c:pt idx="6">
                  <c:v>0.89375553222585891</c:v>
                </c:pt>
                <c:pt idx="7">
                  <c:v>0.82546572617109781</c:v>
                </c:pt>
                <c:pt idx="8">
                  <c:v>0.86618928194297784</c:v>
                </c:pt>
                <c:pt idx="9">
                  <c:v>0.6884287861078644</c:v>
                </c:pt>
                <c:pt idx="10">
                  <c:v>0.82181223727230268</c:v>
                </c:pt>
                <c:pt idx="11">
                  <c:v>0.82939540898803754</c:v>
                </c:pt>
                <c:pt idx="12">
                  <c:v>0.87543485703557267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F6-4C19-8B2D-AD57CC03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3360"/>
        <c:axId val="1"/>
      </c:barChart>
      <c:catAx>
        <c:axId val="119283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Regions</a:t>
                </a:r>
              </a:p>
            </c:rich>
          </c:tx>
          <c:layout>
            <c:manualLayout>
              <c:xMode val="edge"/>
              <c:yMode val="edge"/>
              <c:x val="0.47508896797153022"/>
              <c:y val="0.93717277486910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4214659685863874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505338078291789"/>
          <c:y val="0.3599476439790576"/>
          <c:w val="6.1387900355871876E-2"/>
          <c:h val="0.17146596858638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Student Retention Statistics from 1999-2003</a:t>
            </a:r>
          </a:p>
        </c:rich>
      </c:tx>
      <c:layout>
        <c:manualLayout>
          <c:xMode val="edge"/>
          <c:yMode val="edge"/>
          <c:x val="0.31227758007117434"/>
          <c:y val="1.4397905759162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864768683274012E-2"/>
          <c:y val="0.12958115183246074"/>
          <c:w val="0.83007117437722422"/>
          <c:h val="0.7565445026178010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Data!$AG$18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Data!$A$19:$A$31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Data!$AG$19:$AG$31</c:f>
              <c:numCache>
                <c:formatCode>0.0%</c:formatCode>
                <c:ptCount val="13"/>
                <c:pt idx="0">
                  <c:v>0.73882143914717202</c:v>
                </c:pt>
                <c:pt idx="1">
                  <c:v>0.74439461883408076</c:v>
                </c:pt>
                <c:pt idx="2">
                  <c:v>0.72706422018348627</c:v>
                </c:pt>
                <c:pt idx="3">
                  <c:v>0.7376027203173704</c:v>
                </c:pt>
                <c:pt idx="4">
                  <c:v>0.70813893208916534</c:v>
                </c:pt>
                <c:pt idx="5">
                  <c:v>0.72312541473125413</c:v>
                </c:pt>
                <c:pt idx="6">
                  <c:v>0.72861983099971428</c:v>
                </c:pt>
                <c:pt idx="7">
                  <c:v>0.71325051759834368</c:v>
                </c:pt>
                <c:pt idx="8">
                  <c:v>0.68128056914184076</c:v>
                </c:pt>
                <c:pt idx="9">
                  <c:v>0.42096193012689959</c:v>
                </c:pt>
                <c:pt idx="10">
                  <c:v>0.35725024625434187</c:v>
                </c:pt>
                <c:pt idx="11">
                  <c:v>0.48489262840637948</c:v>
                </c:pt>
                <c:pt idx="12">
                  <c:v>0.57773043910934196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A-4FBF-A973-490251036077}"/>
            </c:ext>
          </c:extLst>
        </c:ser>
        <c:ser>
          <c:idx val="0"/>
          <c:order val="1"/>
          <c:tx>
            <c:strRef>
              <c:f>Data!$AH$18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Data!$A$19:$A$31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Data!$AH$19:$AH$31</c:f>
              <c:numCache>
                <c:formatCode>0.0%</c:formatCode>
                <c:ptCount val="13"/>
                <c:pt idx="0">
                  <c:v>0.75818980074299225</c:v>
                </c:pt>
                <c:pt idx="1">
                  <c:v>0.76724991746450977</c:v>
                </c:pt>
                <c:pt idx="2">
                  <c:v>0.7762256915913448</c:v>
                </c:pt>
                <c:pt idx="3">
                  <c:v>0.74592731829573933</c:v>
                </c:pt>
                <c:pt idx="4">
                  <c:v>0.72469982847341341</c:v>
                </c:pt>
                <c:pt idx="5">
                  <c:v>0.77762645914396888</c:v>
                </c:pt>
                <c:pt idx="6">
                  <c:v>0.75990871407945604</c:v>
                </c:pt>
                <c:pt idx="7">
                  <c:v>0.70795847750865049</c:v>
                </c:pt>
                <c:pt idx="8">
                  <c:v>0.73315565919880066</c:v>
                </c:pt>
                <c:pt idx="9">
                  <c:v>0.41814871866685338</c:v>
                </c:pt>
                <c:pt idx="10">
                  <c:v>0.42605363984674327</c:v>
                </c:pt>
                <c:pt idx="11">
                  <c:v>0.54398111305639552</c:v>
                </c:pt>
                <c:pt idx="12">
                  <c:v>0.62233602055130222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A-4FBF-A973-490251036077}"/>
            </c:ext>
          </c:extLst>
        </c:ser>
        <c:ser>
          <c:idx val="1"/>
          <c:order val="2"/>
          <c:tx>
            <c:strRef>
              <c:f>Data!$AI$18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Data!$A$19:$A$31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Data!$AI$19:$AI$31</c:f>
              <c:numCache>
                <c:formatCode>0.0%</c:formatCode>
                <c:ptCount val="13"/>
                <c:pt idx="0">
                  <c:v>0.7244039270687237</c:v>
                </c:pt>
                <c:pt idx="1">
                  <c:v>0.75648628613787994</c:v>
                </c:pt>
                <c:pt idx="2">
                  <c:v>0.7403680276020701</c:v>
                </c:pt>
                <c:pt idx="3">
                  <c:v>0.72173089071383445</c:v>
                </c:pt>
                <c:pt idx="4">
                  <c:v>0.69692259869443585</c:v>
                </c:pt>
                <c:pt idx="5">
                  <c:v>0.72920892494929002</c:v>
                </c:pt>
                <c:pt idx="6">
                  <c:v>0.72779116070989625</c:v>
                </c:pt>
                <c:pt idx="7">
                  <c:v>0.68701442841287463</c:v>
                </c:pt>
                <c:pt idx="8">
                  <c:v>0.717558799675588</c:v>
                </c:pt>
                <c:pt idx="9">
                  <c:v>0.51574394463667816</c:v>
                </c:pt>
                <c:pt idx="10">
                  <c:v>0.44219582138467839</c:v>
                </c:pt>
                <c:pt idx="11">
                  <c:v>0.56667321288295369</c:v>
                </c:pt>
                <c:pt idx="12">
                  <c:v>0.63106910577093112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A-4FBF-A973-490251036077}"/>
            </c:ext>
          </c:extLst>
        </c:ser>
        <c:ser>
          <c:idx val="2"/>
          <c:order val="3"/>
          <c:tx>
            <c:strRef>
              <c:f>Data!$AJ$18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Data!$A$19:$A$31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Data!$AJ$19:$AJ$31</c:f>
              <c:numCache>
                <c:formatCode>0.0%</c:formatCode>
                <c:ptCount val="13"/>
                <c:pt idx="0">
                  <c:v>0.77023988005997002</c:v>
                </c:pt>
                <c:pt idx="1">
                  <c:v>0.76857585139318885</c:v>
                </c:pt>
                <c:pt idx="2">
                  <c:v>0.75233644859813087</c:v>
                </c:pt>
                <c:pt idx="3">
                  <c:v>0.7547649301143583</c:v>
                </c:pt>
                <c:pt idx="4">
                  <c:v>0.70493173585957092</c:v>
                </c:pt>
                <c:pt idx="5">
                  <c:v>0.74138314431843455</c:v>
                </c:pt>
                <c:pt idx="6">
                  <c:v>0.7462079357106981</c:v>
                </c:pt>
                <c:pt idx="7">
                  <c:v>0.71368501529051986</c:v>
                </c:pt>
                <c:pt idx="8">
                  <c:v>0.73599550056242968</c:v>
                </c:pt>
                <c:pt idx="9">
                  <c:v>0.45251483911277723</c:v>
                </c:pt>
                <c:pt idx="10">
                  <c:v>0.53089700996677736</c:v>
                </c:pt>
                <c:pt idx="11">
                  <c:v>0.59770584304699681</c:v>
                </c:pt>
                <c:pt idx="12">
                  <c:v>0.66081796448087426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A-4FBF-A973-490251036077}"/>
            </c:ext>
          </c:extLst>
        </c:ser>
        <c:ser>
          <c:idx val="3"/>
          <c:order val="4"/>
          <c:tx>
            <c:strRef>
              <c:f>Data!$AK$18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Data!$A$19:$A$31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Data!$AK$19:$AK$31</c:f>
              <c:numCache>
                <c:formatCode>0.0%</c:formatCode>
                <c:ptCount val="13"/>
                <c:pt idx="0">
                  <c:v>0.7697293175752955</c:v>
                </c:pt>
                <c:pt idx="1">
                  <c:v>0.79809286898839138</c:v>
                </c:pt>
                <c:pt idx="2">
                  <c:v>0.73608363944617128</c:v>
                </c:pt>
                <c:pt idx="3">
                  <c:v>0.75356478611283328</c:v>
                </c:pt>
                <c:pt idx="4">
                  <c:v>0.71641791044776115</c:v>
                </c:pt>
                <c:pt idx="5">
                  <c:v>0.78901312591152162</c:v>
                </c:pt>
                <c:pt idx="6">
                  <c:v>0.75865246774523853</c:v>
                </c:pt>
                <c:pt idx="7">
                  <c:v>0.62988505747126433</c:v>
                </c:pt>
                <c:pt idx="8">
                  <c:v>0.77109213250517594</c:v>
                </c:pt>
                <c:pt idx="9">
                  <c:v>0.53437849944008964</c:v>
                </c:pt>
                <c:pt idx="10">
                  <c:v>0.56290302187381469</c:v>
                </c:pt>
                <c:pt idx="11">
                  <c:v>0.63583127861923217</c:v>
                </c:pt>
                <c:pt idx="12">
                  <c:v>0.69261907016381019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EA-4FBF-A973-49025103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6160"/>
        <c:axId val="1"/>
      </c:barChart>
      <c:catAx>
        <c:axId val="11928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Regions</a:t>
                </a:r>
              </a:p>
            </c:rich>
          </c:tx>
          <c:layout>
            <c:manualLayout>
              <c:xMode val="edge"/>
              <c:yMode val="edge"/>
              <c:x val="0.48131672597864766"/>
              <c:y val="0.93848167539267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5124555160142345E-2"/>
              <c:y val="0.44633507853403148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06049822064042"/>
          <c:y val="0.40837696335078538"/>
          <c:w val="5.6049822064056939E-2"/>
          <c:h val="0.164921465968586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 Members Retention Statistics from 1999-2003</a:t>
            </a:r>
          </a:p>
        </c:rich>
      </c:tx>
      <c:layout>
        <c:manualLayout>
          <c:xMode val="edge"/>
          <c:yMode val="edge"/>
          <c:x val="0.2935943060498220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2348754448396"/>
          <c:y val="0.12172774869109949"/>
          <c:w val="0.82740213523131656"/>
          <c:h val="0.77094240837696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Data!$AG$34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Data!$A$35:$A$47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Total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Data!$AG$35:$AG$47</c:f>
              <c:numCache>
                <c:formatCode>0.0%</c:formatCode>
                <c:ptCount val="13"/>
                <c:pt idx="0">
                  <c:v>0.84437226380454733</c:v>
                </c:pt>
                <c:pt idx="1">
                  <c:v>0.84867200185571789</c:v>
                </c:pt>
                <c:pt idx="2">
                  <c:v>0.81441992003380681</c:v>
                </c:pt>
                <c:pt idx="3">
                  <c:v>0.82131328402729542</c:v>
                </c:pt>
                <c:pt idx="4">
                  <c:v>0.81385310134147959</c:v>
                </c:pt>
                <c:pt idx="5">
                  <c:v>0.82215010658267318</c:v>
                </c:pt>
                <c:pt idx="6">
                  <c:v>0.82814803630744094</c:v>
                </c:pt>
                <c:pt idx="7">
                  <c:v>0.77680942329951663</c:v>
                </c:pt>
                <c:pt idx="8">
                  <c:v>0.78369854259858585</c:v>
                </c:pt>
                <c:pt idx="9">
                  <c:v>0.50263385486280365</c:v>
                </c:pt>
                <c:pt idx="10">
                  <c:v>0.60872515922458492</c:v>
                </c:pt>
                <c:pt idx="11">
                  <c:v>0.68075391916511097</c:v>
                </c:pt>
                <c:pt idx="12">
                  <c:v>0.77331964938603515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5-4A11-BE25-EF5A1DE3848B}"/>
            </c:ext>
          </c:extLst>
        </c:ser>
        <c:ser>
          <c:idx val="1"/>
          <c:order val="1"/>
          <c:tx>
            <c:strRef>
              <c:f>Data!$AH$34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Data!$A$35:$A$47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Total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Data!$AH$35:$AH$47</c:f>
              <c:numCache>
                <c:formatCode>0.0%</c:formatCode>
                <c:ptCount val="13"/>
                <c:pt idx="0">
                  <c:v>0.8823821574702585</c:v>
                </c:pt>
                <c:pt idx="1">
                  <c:v>0.88132980425234864</c:v>
                </c:pt>
                <c:pt idx="2">
                  <c:v>0.85319999999999996</c:v>
                </c:pt>
                <c:pt idx="3">
                  <c:v>0.85617912424468168</c:v>
                </c:pt>
                <c:pt idx="4">
                  <c:v>0.84283466675593344</c:v>
                </c:pt>
                <c:pt idx="5">
                  <c:v>0.85917083400548477</c:v>
                </c:pt>
                <c:pt idx="6">
                  <c:v>0.86367861617427155</c:v>
                </c:pt>
                <c:pt idx="7">
                  <c:v>0.79059654844408211</c:v>
                </c:pt>
                <c:pt idx="8">
                  <c:v>0.7880218588017841</c:v>
                </c:pt>
                <c:pt idx="9">
                  <c:v>0.52063865793539843</c:v>
                </c:pt>
                <c:pt idx="10">
                  <c:v>0.64237976674092523</c:v>
                </c:pt>
                <c:pt idx="11">
                  <c:v>0.70151330798479083</c:v>
                </c:pt>
                <c:pt idx="12">
                  <c:v>0.80347104777984513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5-4A11-BE25-EF5A1DE3848B}"/>
            </c:ext>
          </c:extLst>
        </c:ser>
        <c:ser>
          <c:idx val="2"/>
          <c:order val="2"/>
          <c:tx>
            <c:strRef>
              <c:f>Data!$AI$34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Data!$A$35:$A$47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Total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Data!$AI$35:$AI$47</c:f>
              <c:numCache>
                <c:formatCode>0.0%</c:formatCode>
                <c:ptCount val="13"/>
                <c:pt idx="0">
                  <c:v>0.88635447540011858</c:v>
                </c:pt>
                <c:pt idx="1">
                  <c:v>0.89181925575900767</c:v>
                </c:pt>
                <c:pt idx="2">
                  <c:v>0.85984822819974249</c:v>
                </c:pt>
                <c:pt idx="3">
                  <c:v>0.85538259333798827</c:v>
                </c:pt>
                <c:pt idx="4">
                  <c:v>0.84413858890062343</c:v>
                </c:pt>
                <c:pt idx="5">
                  <c:v>0.85973379896550584</c:v>
                </c:pt>
                <c:pt idx="6">
                  <c:v>0.86722980191763011</c:v>
                </c:pt>
                <c:pt idx="7">
                  <c:v>0.80673808852551454</c:v>
                </c:pt>
                <c:pt idx="8">
                  <c:v>0.80958506132044084</c:v>
                </c:pt>
                <c:pt idx="9">
                  <c:v>0.59516861219195849</c:v>
                </c:pt>
                <c:pt idx="10">
                  <c:v>0.65330524626341657</c:v>
                </c:pt>
                <c:pt idx="11">
                  <c:v>0.72334101761896918</c:v>
                </c:pt>
                <c:pt idx="12">
                  <c:v>0.81604128651305285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5-4A11-BE25-EF5A1DE3848B}"/>
            </c:ext>
          </c:extLst>
        </c:ser>
        <c:ser>
          <c:idx val="3"/>
          <c:order val="3"/>
          <c:tx>
            <c:strRef>
              <c:f>Data!$AJ$34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Data!$A$35:$A$47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Total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Data!$AJ$35:$AJ$47</c:f>
              <c:numCache>
                <c:formatCode>0.0%</c:formatCode>
                <c:ptCount val="13"/>
                <c:pt idx="0">
                  <c:v>0.89191834785722812</c:v>
                </c:pt>
                <c:pt idx="1">
                  <c:v>0.89018968583283931</c:v>
                </c:pt>
                <c:pt idx="2">
                  <c:v>0.86185066046129633</c:v>
                </c:pt>
                <c:pt idx="3">
                  <c:v>0.86229197561377491</c:v>
                </c:pt>
                <c:pt idx="4">
                  <c:v>0.84768482291702107</c:v>
                </c:pt>
                <c:pt idx="5">
                  <c:v>0.87365628445424481</c:v>
                </c:pt>
                <c:pt idx="6">
                  <c:v>0.87337230564636781</c:v>
                </c:pt>
                <c:pt idx="7">
                  <c:v>0.8196417998815867</c:v>
                </c:pt>
                <c:pt idx="8">
                  <c:v>0.82641491418614088</c:v>
                </c:pt>
                <c:pt idx="9">
                  <c:v>0.55972265994327131</c:v>
                </c:pt>
                <c:pt idx="10">
                  <c:v>0.70393672877112923</c:v>
                </c:pt>
                <c:pt idx="11">
                  <c:v>0.74689144794941542</c:v>
                </c:pt>
                <c:pt idx="12">
                  <c:v>0.82994542146755612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5-4A11-BE25-EF5A1DE3848B}"/>
            </c:ext>
          </c:extLst>
        </c:ser>
        <c:ser>
          <c:idx val="4"/>
          <c:order val="4"/>
          <c:tx>
            <c:strRef>
              <c:f>Data!$AK$34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Data!$A$35:$A$47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US Total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NUS Tot</c:v>
                </c:pt>
                <c:pt idx="12">
                  <c:v>Total</c:v>
                </c:pt>
              </c:strCache>
            </c:strRef>
          </c:cat>
          <c:val>
            <c:numRef>
              <c:f>Data!$AK$35:$AK$47</c:f>
              <c:numCache>
                <c:formatCode>0.0%</c:formatCode>
                <c:ptCount val="13"/>
                <c:pt idx="0">
                  <c:v>0.90466218980913182</c:v>
                </c:pt>
                <c:pt idx="1">
                  <c:v>0.90438366880284016</c:v>
                </c:pt>
                <c:pt idx="2">
                  <c:v>0.86249741859984852</c:v>
                </c:pt>
                <c:pt idx="3">
                  <c:v>0.86841340364572517</c:v>
                </c:pt>
                <c:pt idx="4">
                  <c:v>0.85222470365916514</c:v>
                </c:pt>
                <c:pt idx="5">
                  <c:v>0.8811199887367569</c:v>
                </c:pt>
                <c:pt idx="6">
                  <c:v>0.88141577195017018</c:v>
                </c:pt>
                <c:pt idx="7">
                  <c:v>0.78811823236757395</c:v>
                </c:pt>
                <c:pt idx="8">
                  <c:v>0.84686579722339084</c:v>
                </c:pt>
                <c:pt idx="9">
                  <c:v>0.62263248517313952</c:v>
                </c:pt>
                <c:pt idx="10">
                  <c:v>0.76775862524087324</c:v>
                </c:pt>
                <c:pt idx="11">
                  <c:v>0.78544938372802064</c:v>
                </c:pt>
                <c:pt idx="12">
                  <c:v>0.85083071825668632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5-4A11-BE25-EF5A1DE3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2400"/>
        <c:axId val="1"/>
      </c:barChart>
      <c:catAx>
        <c:axId val="119283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48843416370106763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4502617801047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039145907473298"/>
          <c:y val="0.42539267015706811"/>
          <c:w val="5.6049822064056939E-2"/>
          <c:h val="0.164921465968586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7FC70-BF9D-1DED-11E7-EB8C083BCD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68AD9-3670-E510-252E-008FB683EF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BAD0E-5195-87A6-128C-CD6F77672A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7"/>
  <sheetViews>
    <sheetView topLeftCell="W1" zoomScaleNormal="100" workbookViewId="0">
      <selection activeCell="A47" sqref="A47"/>
    </sheetView>
  </sheetViews>
  <sheetFormatPr defaultColWidth="9.109375" defaultRowHeight="13.2" x14ac:dyDescent="0.3"/>
  <cols>
    <col min="1" max="37" width="6.88671875" style="2" customWidth="1"/>
    <col min="38" max="16384" width="9.109375" style="2"/>
  </cols>
  <sheetData>
    <row r="1" spans="1:37" x14ac:dyDescent="0.3">
      <c r="A1" s="1" t="s">
        <v>5</v>
      </c>
      <c r="B1" s="51" t="s">
        <v>1</v>
      </c>
      <c r="C1" s="52"/>
      <c r="D1" s="52"/>
      <c r="E1" s="52"/>
      <c r="F1" s="52"/>
      <c r="G1" s="53"/>
      <c r="H1" s="51" t="s">
        <v>11</v>
      </c>
      <c r="I1" s="52"/>
      <c r="J1" s="52"/>
      <c r="K1" s="52"/>
      <c r="L1" s="53"/>
      <c r="M1" s="51" t="s">
        <v>14</v>
      </c>
      <c r="N1" s="52"/>
      <c r="O1" s="52"/>
      <c r="P1" s="52"/>
      <c r="Q1" s="53"/>
      <c r="R1" s="51" t="s">
        <v>2</v>
      </c>
      <c r="S1" s="52"/>
      <c r="T1" s="52"/>
      <c r="U1" s="52"/>
      <c r="V1" s="53"/>
      <c r="W1" s="51" t="s">
        <v>10</v>
      </c>
      <c r="X1" s="52"/>
      <c r="Y1" s="52"/>
      <c r="Z1" s="52"/>
      <c r="AA1" s="53"/>
      <c r="AB1" s="51" t="s">
        <v>3</v>
      </c>
      <c r="AC1" s="52"/>
      <c r="AD1" s="52"/>
      <c r="AE1" s="52"/>
      <c r="AF1" s="53"/>
      <c r="AG1" s="51" t="s">
        <v>4</v>
      </c>
      <c r="AH1" s="52"/>
      <c r="AI1" s="52"/>
      <c r="AJ1" s="52"/>
      <c r="AK1" s="53"/>
    </row>
    <row r="2" spans="1:37" ht="13.8" thickBot="1" x14ac:dyDescent="0.35">
      <c r="A2" s="3">
        <v>37134</v>
      </c>
      <c r="B2" s="43">
        <v>2003</v>
      </c>
      <c r="C2" s="44">
        <v>2002</v>
      </c>
      <c r="D2" s="44">
        <v>2001</v>
      </c>
      <c r="E2" s="45">
        <v>2000</v>
      </c>
      <c r="F2" s="45">
        <v>1999</v>
      </c>
      <c r="G2" s="46">
        <v>1998</v>
      </c>
      <c r="H2" s="39">
        <v>2003</v>
      </c>
      <c r="I2" s="9">
        <v>2002</v>
      </c>
      <c r="J2" s="9">
        <v>2001</v>
      </c>
      <c r="K2" s="9">
        <v>2000</v>
      </c>
      <c r="L2" s="9">
        <v>1999</v>
      </c>
      <c r="M2" s="39">
        <v>2002</v>
      </c>
      <c r="N2" s="9">
        <v>2001</v>
      </c>
      <c r="O2" s="9">
        <v>2000</v>
      </c>
      <c r="P2" s="9">
        <v>1999</v>
      </c>
      <c r="Q2" s="9">
        <v>1998</v>
      </c>
      <c r="R2" s="39">
        <v>2003</v>
      </c>
      <c r="S2" s="9">
        <v>2002</v>
      </c>
      <c r="T2" s="9">
        <v>2001</v>
      </c>
      <c r="U2" s="9">
        <v>2000</v>
      </c>
      <c r="V2" s="9">
        <v>1999</v>
      </c>
      <c r="W2" s="39">
        <v>2003</v>
      </c>
      <c r="X2" s="9">
        <v>2002</v>
      </c>
      <c r="Y2" s="9">
        <v>2001</v>
      </c>
      <c r="Z2" s="9">
        <v>2000</v>
      </c>
      <c r="AA2" s="9">
        <v>1999</v>
      </c>
      <c r="AB2" s="39">
        <v>2003</v>
      </c>
      <c r="AC2" s="9">
        <v>2002</v>
      </c>
      <c r="AD2" s="9">
        <v>2001</v>
      </c>
      <c r="AE2" s="9">
        <v>2000</v>
      </c>
      <c r="AF2" s="9">
        <v>1999</v>
      </c>
      <c r="AG2" s="39">
        <v>2003</v>
      </c>
      <c r="AH2" s="9">
        <v>2002</v>
      </c>
      <c r="AI2" s="9">
        <v>2001</v>
      </c>
      <c r="AJ2" s="9">
        <v>2000</v>
      </c>
      <c r="AK2" s="9">
        <v>1999</v>
      </c>
    </row>
    <row r="3" spans="1:37" x14ac:dyDescent="0.3">
      <c r="A3" s="2">
        <v>1</v>
      </c>
      <c r="B3" s="4">
        <v>36537</v>
      </c>
      <c r="C3" s="7">
        <v>39199</v>
      </c>
      <c r="D3" s="7">
        <v>39398</v>
      </c>
      <c r="E3" s="7">
        <v>39401</v>
      </c>
      <c r="F3" s="7">
        <v>39281</v>
      </c>
      <c r="G3" s="7">
        <v>38991</v>
      </c>
      <c r="H3" s="4">
        <f>8+27+50+5</f>
        <v>90</v>
      </c>
      <c r="I3" s="7">
        <v>78</v>
      </c>
      <c r="J3" s="7">
        <v>78</v>
      </c>
      <c r="K3" s="7">
        <v>64</v>
      </c>
      <c r="L3" s="7">
        <v>67</v>
      </c>
      <c r="M3" s="6">
        <f t="shared" ref="M3:Q8" si="0">C3-H3</f>
        <v>39109</v>
      </c>
      <c r="N3" s="7">
        <f t="shared" si="0"/>
        <v>39320</v>
      </c>
      <c r="O3" s="7">
        <f t="shared" si="0"/>
        <v>39323</v>
      </c>
      <c r="P3" s="7">
        <f t="shared" si="0"/>
        <v>39217</v>
      </c>
      <c r="Q3" s="7">
        <f t="shared" si="0"/>
        <v>38924</v>
      </c>
      <c r="R3" s="6">
        <f>105+620+3+4924+31+1677+6</f>
        <v>7366</v>
      </c>
      <c r="S3" s="7">
        <v>5707</v>
      </c>
      <c r="T3" s="7">
        <v>5910</v>
      </c>
      <c r="U3" s="7">
        <v>5789</v>
      </c>
      <c r="V3" s="7">
        <v>5304</v>
      </c>
      <c r="W3" s="6">
        <f>37+146+1203+250</f>
        <v>1636</v>
      </c>
      <c r="X3" s="7">
        <v>1450</v>
      </c>
      <c r="Y3" s="7">
        <v>1903</v>
      </c>
      <c r="Z3" s="7">
        <v>1875</v>
      </c>
      <c r="AA3" s="7">
        <v>1947</v>
      </c>
      <c r="AB3" s="6">
        <f t="shared" ref="AB3:AF8" si="1">M3-R3+W3</f>
        <v>33379</v>
      </c>
      <c r="AC3" s="7">
        <f t="shared" si="1"/>
        <v>35063</v>
      </c>
      <c r="AD3" s="7">
        <f t="shared" si="1"/>
        <v>35316</v>
      </c>
      <c r="AE3" s="7">
        <f t="shared" si="1"/>
        <v>35303</v>
      </c>
      <c r="AF3" s="7">
        <f t="shared" si="1"/>
        <v>35567</v>
      </c>
      <c r="AG3" s="12">
        <f t="shared" ref="AG3:AG15" si="2">AB3/M3</f>
        <v>0.85348640977780055</v>
      </c>
      <c r="AH3" s="13">
        <f t="shared" ref="AH3:AH15" si="3">AC3/N3</f>
        <v>0.89173448626653107</v>
      </c>
      <c r="AI3" s="13">
        <f t="shared" ref="AI3:AI15" si="4">AD3/O3</f>
        <v>0.89810034839661268</v>
      </c>
      <c r="AJ3" s="13">
        <f t="shared" ref="AJ3:AJ15" si="5">AE3/P3</f>
        <v>0.90019634342249533</v>
      </c>
      <c r="AK3" s="13">
        <f t="shared" ref="AK3:AK15" si="6">AF3/Q3</f>
        <v>0.91375500976261437</v>
      </c>
    </row>
    <row r="4" spans="1:37" x14ac:dyDescent="0.3">
      <c r="A4" s="2">
        <v>2</v>
      </c>
      <c r="B4" s="4">
        <v>29746</v>
      </c>
      <c r="C4" s="7">
        <v>31229</v>
      </c>
      <c r="D4" s="7">
        <v>31421</v>
      </c>
      <c r="E4" s="7">
        <v>31220</v>
      </c>
      <c r="F4" s="7">
        <v>31215</v>
      </c>
      <c r="G4" s="7">
        <v>30877</v>
      </c>
      <c r="H4" s="4">
        <f>9+23+50+4</f>
        <v>86</v>
      </c>
      <c r="I4" s="7">
        <v>69</v>
      </c>
      <c r="J4" s="7">
        <v>58</v>
      </c>
      <c r="K4" s="7">
        <v>59</v>
      </c>
      <c r="L4" s="7">
        <v>52</v>
      </c>
      <c r="M4" s="6">
        <f t="shared" si="0"/>
        <v>31143</v>
      </c>
      <c r="N4" s="7">
        <f t="shared" si="0"/>
        <v>31352</v>
      </c>
      <c r="O4" s="7">
        <f t="shared" si="0"/>
        <v>31162</v>
      </c>
      <c r="P4" s="7">
        <f t="shared" si="0"/>
        <v>31156</v>
      </c>
      <c r="Q4" s="7">
        <f t="shared" si="0"/>
        <v>30825</v>
      </c>
      <c r="R4" s="6">
        <f>77+466+5+3783+15+1217+3</f>
        <v>5566</v>
      </c>
      <c r="S4" s="7">
        <v>4475</v>
      </c>
      <c r="T4" s="7">
        <v>4401</v>
      </c>
      <c r="U4" s="7">
        <v>4372</v>
      </c>
      <c r="V4" s="7">
        <v>4254</v>
      </c>
      <c r="W4" s="6">
        <f>23+104+872+203</f>
        <v>1202</v>
      </c>
      <c r="X4" s="7">
        <v>1100</v>
      </c>
      <c r="Y4" s="7">
        <v>1395</v>
      </c>
      <c r="Z4" s="7">
        <v>1265</v>
      </c>
      <c r="AA4" s="7">
        <v>1563</v>
      </c>
      <c r="AB4" s="6">
        <f t="shared" si="1"/>
        <v>26779</v>
      </c>
      <c r="AC4" s="7">
        <f t="shared" si="1"/>
        <v>27977</v>
      </c>
      <c r="AD4" s="7">
        <f t="shared" si="1"/>
        <v>28156</v>
      </c>
      <c r="AE4" s="7">
        <f t="shared" si="1"/>
        <v>28049</v>
      </c>
      <c r="AF4" s="7">
        <f t="shared" si="1"/>
        <v>28134</v>
      </c>
      <c r="AG4" s="12">
        <f t="shared" si="2"/>
        <v>0.85987220242108986</v>
      </c>
      <c r="AH4" s="13">
        <f t="shared" si="3"/>
        <v>0.89235136514416946</v>
      </c>
      <c r="AI4" s="13">
        <f t="shared" si="4"/>
        <v>0.90353635838521273</v>
      </c>
      <c r="AJ4" s="13">
        <f t="shared" si="5"/>
        <v>0.90027603029913983</v>
      </c>
      <c r="AK4" s="13">
        <f t="shared" si="6"/>
        <v>0.91270072992700735</v>
      </c>
    </row>
    <row r="5" spans="1:37" x14ac:dyDescent="0.3">
      <c r="A5" s="2">
        <v>3</v>
      </c>
      <c r="B5" s="4">
        <v>25300</v>
      </c>
      <c r="C5" s="7">
        <v>26472</v>
      </c>
      <c r="D5" s="7">
        <v>26408</v>
      </c>
      <c r="E5" s="7">
        <v>26086</v>
      </c>
      <c r="F5" s="7">
        <v>25861</v>
      </c>
      <c r="G5" s="7">
        <v>25577</v>
      </c>
      <c r="H5" s="4">
        <f>6+22+35+6</f>
        <v>69</v>
      </c>
      <c r="I5" s="7">
        <v>59</v>
      </c>
      <c r="J5" s="7">
        <v>46</v>
      </c>
      <c r="K5" s="7">
        <v>63</v>
      </c>
      <c r="L5" s="7">
        <v>62</v>
      </c>
      <c r="M5" s="6">
        <f t="shared" si="0"/>
        <v>26403</v>
      </c>
      <c r="N5" s="7">
        <f t="shared" si="0"/>
        <v>26349</v>
      </c>
      <c r="O5" s="7">
        <f t="shared" si="0"/>
        <v>26040</v>
      </c>
      <c r="P5" s="7">
        <f t="shared" si="0"/>
        <v>25798</v>
      </c>
      <c r="Q5" s="7">
        <f t="shared" si="0"/>
        <v>25515</v>
      </c>
      <c r="R5" s="6">
        <f>66+560+11+3669+21+1265+1</f>
        <v>5593</v>
      </c>
      <c r="S5" s="7">
        <v>4520</v>
      </c>
      <c r="T5" s="7">
        <v>4468</v>
      </c>
      <c r="U5" s="7">
        <v>4317</v>
      </c>
      <c r="V5" s="7">
        <v>4455</v>
      </c>
      <c r="W5" s="6">
        <f>15+128+773+158</f>
        <v>1074</v>
      </c>
      <c r="X5" s="7">
        <v>933</v>
      </c>
      <c r="Y5" s="7">
        <v>1234</v>
      </c>
      <c r="Z5" s="7">
        <v>1128</v>
      </c>
      <c r="AA5" s="7">
        <v>1394</v>
      </c>
      <c r="AB5" s="6">
        <f t="shared" si="1"/>
        <v>21884</v>
      </c>
      <c r="AC5" s="7">
        <f t="shared" si="1"/>
        <v>22762</v>
      </c>
      <c r="AD5" s="7">
        <f t="shared" si="1"/>
        <v>22806</v>
      </c>
      <c r="AE5" s="7">
        <f t="shared" si="1"/>
        <v>22609</v>
      </c>
      <c r="AF5" s="7">
        <f t="shared" si="1"/>
        <v>22454</v>
      </c>
      <c r="AG5" s="12">
        <f t="shared" si="2"/>
        <v>0.82884520698405484</v>
      </c>
      <c r="AH5" s="13">
        <f t="shared" si="3"/>
        <v>0.86386580135868529</v>
      </c>
      <c r="AI5" s="13">
        <f t="shared" si="4"/>
        <v>0.87580645161290327</v>
      </c>
      <c r="AJ5" s="13">
        <f t="shared" si="5"/>
        <v>0.87638576633847587</v>
      </c>
      <c r="AK5" s="13">
        <f t="shared" si="6"/>
        <v>0.88003135410542821</v>
      </c>
    </row>
    <row r="6" spans="1:37" x14ac:dyDescent="0.3">
      <c r="A6" s="2">
        <v>4</v>
      </c>
      <c r="B6" s="4">
        <v>20148</v>
      </c>
      <c r="C6" s="7">
        <v>20982</v>
      </c>
      <c r="D6" s="7">
        <v>21004</v>
      </c>
      <c r="E6" s="7">
        <v>21212</v>
      </c>
      <c r="F6" s="7">
        <v>21160</v>
      </c>
      <c r="G6" s="7">
        <v>20898</v>
      </c>
      <c r="H6" s="4">
        <f>4+15+18+1</f>
        <v>38</v>
      </c>
      <c r="I6" s="7">
        <v>34</v>
      </c>
      <c r="J6" s="7">
        <v>31</v>
      </c>
      <c r="K6" s="7">
        <v>32</v>
      </c>
      <c r="L6" s="7">
        <v>41</v>
      </c>
      <c r="M6" s="6">
        <f t="shared" si="0"/>
        <v>20944</v>
      </c>
      <c r="N6" s="7">
        <f t="shared" si="0"/>
        <v>20970</v>
      </c>
      <c r="O6" s="7">
        <f t="shared" si="0"/>
        <v>21181</v>
      </c>
      <c r="P6" s="7">
        <f t="shared" si="0"/>
        <v>21128</v>
      </c>
      <c r="Q6" s="7">
        <f t="shared" si="0"/>
        <v>20857</v>
      </c>
      <c r="R6" s="6">
        <f>33+330+1+2856+19+982+2</f>
        <v>4223</v>
      </c>
      <c r="S6" s="7">
        <v>3469</v>
      </c>
      <c r="T6" s="7">
        <v>3616</v>
      </c>
      <c r="U6" s="7">
        <v>3577</v>
      </c>
      <c r="V6" s="7">
        <v>3525</v>
      </c>
      <c r="W6" s="6">
        <f>12+78+558+128</f>
        <v>776</v>
      </c>
      <c r="X6" s="7">
        <v>805</v>
      </c>
      <c r="Y6" s="7">
        <v>976</v>
      </c>
      <c r="Z6" s="7">
        <v>1006</v>
      </c>
      <c r="AA6" s="7">
        <v>1151</v>
      </c>
      <c r="AB6" s="6">
        <f t="shared" si="1"/>
        <v>17497</v>
      </c>
      <c r="AC6" s="7">
        <f t="shared" si="1"/>
        <v>18306</v>
      </c>
      <c r="AD6" s="7">
        <f t="shared" si="1"/>
        <v>18541</v>
      </c>
      <c r="AE6" s="7">
        <f t="shared" si="1"/>
        <v>18557</v>
      </c>
      <c r="AF6" s="7">
        <f t="shared" si="1"/>
        <v>18483</v>
      </c>
      <c r="AG6" s="12">
        <f t="shared" si="2"/>
        <v>0.83541825821237581</v>
      </c>
      <c r="AH6" s="13">
        <f t="shared" si="3"/>
        <v>0.8729613733905579</v>
      </c>
      <c r="AI6" s="13">
        <f t="shared" si="4"/>
        <v>0.87535999244606011</v>
      </c>
      <c r="AJ6" s="13">
        <f t="shared" si="5"/>
        <v>0.87831313896251417</v>
      </c>
      <c r="AK6" s="13">
        <f t="shared" si="6"/>
        <v>0.8861773025842643</v>
      </c>
    </row>
    <row r="7" spans="1:37" x14ac:dyDescent="0.3">
      <c r="A7" s="2">
        <v>5</v>
      </c>
      <c r="B7" s="4">
        <v>25068</v>
      </c>
      <c r="C7" s="7">
        <v>26311</v>
      </c>
      <c r="D7" s="7">
        <v>26411</v>
      </c>
      <c r="E7" s="7">
        <v>26166</v>
      </c>
      <c r="F7" s="7">
        <v>25837</v>
      </c>
      <c r="G7" s="7">
        <v>25528</v>
      </c>
      <c r="H7" s="47">
        <f>1+4+24+21+3</f>
        <v>53</v>
      </c>
      <c r="I7" s="7">
        <v>36</v>
      </c>
      <c r="J7" s="7">
        <v>30</v>
      </c>
      <c r="K7" s="7">
        <v>33</v>
      </c>
      <c r="L7" s="7">
        <v>41</v>
      </c>
      <c r="M7" s="6">
        <f t="shared" si="0"/>
        <v>26258</v>
      </c>
      <c r="N7" s="7">
        <f t="shared" si="0"/>
        <v>26375</v>
      </c>
      <c r="O7" s="7">
        <f t="shared" si="0"/>
        <v>26136</v>
      </c>
      <c r="P7" s="7">
        <f t="shared" si="0"/>
        <v>25804</v>
      </c>
      <c r="Q7" s="7">
        <f t="shared" si="0"/>
        <v>25487</v>
      </c>
      <c r="R7" s="6">
        <f>32+361+3+3856+15+1300+7</f>
        <v>5574</v>
      </c>
      <c r="S7" s="7">
        <v>4829</v>
      </c>
      <c r="T7" s="7">
        <v>4936</v>
      </c>
      <c r="U7" s="7">
        <v>4691</v>
      </c>
      <c r="V7" s="7">
        <v>4742</v>
      </c>
      <c r="W7" s="6">
        <f>10+81+858+145</f>
        <v>1094</v>
      </c>
      <c r="X7" s="7">
        <v>1097</v>
      </c>
      <c r="Y7" s="7">
        <v>1336</v>
      </c>
      <c r="Z7" s="7">
        <v>1273</v>
      </c>
      <c r="AA7" s="7">
        <v>1467</v>
      </c>
      <c r="AB7" s="6">
        <f t="shared" si="1"/>
        <v>21778</v>
      </c>
      <c r="AC7" s="7">
        <f t="shared" si="1"/>
        <v>22643</v>
      </c>
      <c r="AD7" s="7">
        <f t="shared" si="1"/>
        <v>22536</v>
      </c>
      <c r="AE7" s="7">
        <f t="shared" si="1"/>
        <v>22386</v>
      </c>
      <c r="AF7" s="7">
        <f t="shared" si="1"/>
        <v>22212</v>
      </c>
      <c r="AG7" s="12">
        <f t="shared" si="2"/>
        <v>0.82938533018508642</v>
      </c>
      <c r="AH7" s="13">
        <f t="shared" si="3"/>
        <v>0.85850236966824645</v>
      </c>
      <c r="AI7" s="13">
        <f t="shared" si="4"/>
        <v>0.86225895316804413</v>
      </c>
      <c r="AJ7" s="13">
        <f t="shared" si="5"/>
        <v>0.86753991629204774</v>
      </c>
      <c r="AK7" s="13">
        <f t="shared" si="6"/>
        <v>0.87150311923725821</v>
      </c>
    </row>
    <row r="8" spans="1:37" x14ac:dyDescent="0.3">
      <c r="A8" s="2">
        <v>6</v>
      </c>
      <c r="B8" s="4">
        <v>53466</v>
      </c>
      <c r="C8" s="7">
        <v>56937</v>
      </c>
      <c r="D8" s="7">
        <v>56948</v>
      </c>
      <c r="E8" s="7">
        <v>55870</v>
      </c>
      <c r="F8" s="7">
        <v>53638</v>
      </c>
      <c r="G8" s="7">
        <v>52790</v>
      </c>
      <c r="H8" s="4">
        <f>10+38+50+5</f>
        <v>103</v>
      </c>
      <c r="I8" s="7">
        <v>98</v>
      </c>
      <c r="J8" s="7">
        <v>94</v>
      </c>
      <c r="K8" s="7">
        <v>87</v>
      </c>
      <c r="L8" s="7">
        <v>82</v>
      </c>
      <c r="M8" s="6">
        <f t="shared" si="0"/>
        <v>56834</v>
      </c>
      <c r="N8" s="7">
        <f t="shared" si="0"/>
        <v>56850</v>
      </c>
      <c r="O8" s="7">
        <f t="shared" si="0"/>
        <v>55776</v>
      </c>
      <c r="P8" s="7">
        <f t="shared" si="0"/>
        <v>53551</v>
      </c>
      <c r="Q8" s="7">
        <f t="shared" si="0"/>
        <v>52708</v>
      </c>
      <c r="R8" s="6">
        <f>126+797+11+8342+38+2573+7</f>
        <v>11894</v>
      </c>
      <c r="S8" s="7">
        <v>9904</v>
      </c>
      <c r="T8" s="7">
        <v>10085</v>
      </c>
      <c r="U8" s="7">
        <v>8732</v>
      </c>
      <c r="V8" s="7">
        <v>8779</v>
      </c>
      <c r="W8" s="6">
        <f>43+174+1807+359</f>
        <v>2383</v>
      </c>
      <c r="X8" s="7">
        <v>2317</v>
      </c>
      <c r="Y8" s="7">
        <v>2905</v>
      </c>
      <c r="Z8" s="7">
        <v>2561</v>
      </c>
      <c r="AA8" s="7">
        <v>2892</v>
      </c>
      <c r="AB8" s="6">
        <f t="shared" si="1"/>
        <v>47323</v>
      </c>
      <c r="AC8" s="7">
        <f t="shared" si="1"/>
        <v>49263</v>
      </c>
      <c r="AD8" s="7">
        <f t="shared" si="1"/>
        <v>48596</v>
      </c>
      <c r="AE8" s="7">
        <f t="shared" si="1"/>
        <v>47380</v>
      </c>
      <c r="AF8" s="7">
        <f t="shared" si="1"/>
        <v>46821</v>
      </c>
      <c r="AG8" s="12">
        <f t="shared" si="2"/>
        <v>0.8326529894077489</v>
      </c>
      <c r="AH8" s="13">
        <f t="shared" si="3"/>
        <v>0.86654353562005282</v>
      </c>
      <c r="AI8" s="13">
        <f t="shared" si="4"/>
        <v>0.87127079747561675</v>
      </c>
      <c r="AJ8" s="13">
        <f t="shared" si="5"/>
        <v>0.88476405669361913</v>
      </c>
      <c r="AK8" s="13">
        <f t="shared" si="6"/>
        <v>0.88830917507778706</v>
      </c>
    </row>
    <row r="9" spans="1:37" s="14" customFormat="1" x14ac:dyDescent="0.3">
      <c r="A9" s="14" t="s">
        <v>13</v>
      </c>
      <c r="B9" s="15">
        <f t="shared" ref="B9:AF9" si="7">SUM(B3:B8)</f>
        <v>190265</v>
      </c>
      <c r="C9" s="16">
        <f t="shared" si="7"/>
        <v>201130</v>
      </c>
      <c r="D9" s="16">
        <f t="shared" si="7"/>
        <v>201590</v>
      </c>
      <c r="E9" s="16">
        <f t="shared" si="7"/>
        <v>199955</v>
      </c>
      <c r="F9" s="16">
        <f t="shared" si="7"/>
        <v>196992</v>
      </c>
      <c r="G9" s="16">
        <f t="shared" si="7"/>
        <v>194661</v>
      </c>
      <c r="H9" s="15">
        <f t="shared" si="7"/>
        <v>439</v>
      </c>
      <c r="I9" s="16">
        <f t="shared" si="7"/>
        <v>374</v>
      </c>
      <c r="J9" s="16">
        <f t="shared" si="7"/>
        <v>337</v>
      </c>
      <c r="K9" s="16">
        <f t="shared" si="7"/>
        <v>338</v>
      </c>
      <c r="L9" s="16">
        <f t="shared" si="7"/>
        <v>345</v>
      </c>
      <c r="M9" s="15">
        <f t="shared" si="7"/>
        <v>200691</v>
      </c>
      <c r="N9" s="16">
        <f t="shared" si="7"/>
        <v>201216</v>
      </c>
      <c r="O9" s="16">
        <f t="shared" si="7"/>
        <v>199618</v>
      </c>
      <c r="P9" s="16">
        <f t="shared" si="7"/>
        <v>196654</v>
      </c>
      <c r="Q9" s="16">
        <f t="shared" si="7"/>
        <v>194316</v>
      </c>
      <c r="R9" s="15">
        <f t="shared" si="7"/>
        <v>40216</v>
      </c>
      <c r="S9" s="16">
        <f t="shared" si="7"/>
        <v>32904</v>
      </c>
      <c r="T9" s="16">
        <f t="shared" si="7"/>
        <v>33416</v>
      </c>
      <c r="U9" s="16">
        <f t="shared" si="7"/>
        <v>31478</v>
      </c>
      <c r="V9" s="16">
        <f t="shared" si="7"/>
        <v>31059</v>
      </c>
      <c r="W9" s="15">
        <f t="shared" si="7"/>
        <v>8165</v>
      </c>
      <c r="X9" s="16">
        <f t="shared" si="7"/>
        <v>7702</v>
      </c>
      <c r="Y9" s="16">
        <f t="shared" si="7"/>
        <v>9749</v>
      </c>
      <c r="Z9" s="16">
        <f t="shared" si="7"/>
        <v>9108</v>
      </c>
      <c r="AA9" s="16">
        <f t="shared" si="7"/>
        <v>10414</v>
      </c>
      <c r="AB9" s="15">
        <f t="shared" si="7"/>
        <v>168640</v>
      </c>
      <c r="AC9" s="16">
        <f t="shared" si="7"/>
        <v>176014</v>
      </c>
      <c r="AD9" s="16">
        <f t="shared" si="7"/>
        <v>175951</v>
      </c>
      <c r="AE9" s="16">
        <f t="shared" si="7"/>
        <v>174284</v>
      </c>
      <c r="AF9" s="16">
        <f t="shared" si="7"/>
        <v>173671</v>
      </c>
      <c r="AG9" s="17">
        <f t="shared" si="2"/>
        <v>0.8402967746436063</v>
      </c>
      <c r="AH9" s="18">
        <f t="shared" si="3"/>
        <v>0.8747515108142494</v>
      </c>
      <c r="AI9" s="18">
        <f t="shared" si="4"/>
        <v>0.88143854762596563</v>
      </c>
      <c r="AJ9" s="18">
        <f t="shared" si="5"/>
        <v>0.8862469108179849</v>
      </c>
      <c r="AK9" s="18">
        <f t="shared" si="6"/>
        <v>0.89375553222585891</v>
      </c>
    </row>
    <row r="10" spans="1:37" x14ac:dyDescent="0.3">
      <c r="A10" s="2">
        <v>7</v>
      </c>
      <c r="B10" s="4">
        <v>11163</v>
      </c>
      <c r="C10" s="7">
        <v>11809</v>
      </c>
      <c r="D10" s="7">
        <v>11848</v>
      </c>
      <c r="E10" s="7">
        <v>11496</v>
      </c>
      <c r="F10" s="7">
        <v>10915</v>
      </c>
      <c r="G10" s="7">
        <v>11079</v>
      </c>
      <c r="H10" s="4">
        <f>8+10+2</f>
        <v>20</v>
      </c>
      <c r="I10" s="7">
        <v>20</v>
      </c>
      <c r="J10" s="7">
        <v>11</v>
      </c>
      <c r="K10" s="7">
        <v>19</v>
      </c>
      <c r="L10" s="7">
        <v>21</v>
      </c>
      <c r="M10" s="6">
        <f t="shared" ref="M10:Q13" si="8">C10-H10</f>
        <v>11789</v>
      </c>
      <c r="N10" s="7">
        <f t="shared" si="8"/>
        <v>11828</v>
      </c>
      <c r="O10" s="7">
        <f t="shared" si="8"/>
        <v>11485</v>
      </c>
      <c r="P10" s="7">
        <f t="shared" si="8"/>
        <v>10896</v>
      </c>
      <c r="Q10" s="7">
        <f t="shared" si="8"/>
        <v>11058</v>
      </c>
      <c r="R10" s="6">
        <f>21+127+2+1922+11+914+2</f>
        <v>2999</v>
      </c>
      <c r="S10" s="7">
        <v>2839</v>
      </c>
      <c r="T10" s="7">
        <v>2829</v>
      </c>
      <c r="U10" s="7">
        <v>2376</v>
      </c>
      <c r="V10" s="7">
        <v>2711</v>
      </c>
      <c r="W10" s="6">
        <f>12+45+416+79</f>
        <v>552</v>
      </c>
      <c r="X10" s="7">
        <v>601</v>
      </c>
      <c r="Y10" s="7">
        <v>933</v>
      </c>
      <c r="Z10" s="7">
        <v>688</v>
      </c>
      <c r="AA10" s="7">
        <v>781</v>
      </c>
      <c r="AB10" s="6">
        <f t="shared" ref="AB10:AF13" si="9">M10-R10+W10</f>
        <v>9342</v>
      </c>
      <c r="AC10" s="7">
        <f t="shared" si="9"/>
        <v>9590</v>
      </c>
      <c r="AD10" s="7">
        <f t="shared" si="9"/>
        <v>9589</v>
      </c>
      <c r="AE10" s="7">
        <f t="shared" si="9"/>
        <v>9208</v>
      </c>
      <c r="AF10" s="7">
        <f t="shared" si="9"/>
        <v>9128</v>
      </c>
      <c r="AG10" s="12">
        <f t="shared" si="2"/>
        <v>0.79243362456527267</v>
      </c>
      <c r="AH10" s="13">
        <f t="shared" si="3"/>
        <v>0.81078796077105175</v>
      </c>
      <c r="AI10" s="13">
        <f t="shared" si="4"/>
        <v>0.83491510666086199</v>
      </c>
      <c r="AJ10" s="13">
        <f t="shared" si="5"/>
        <v>0.84508076358296624</v>
      </c>
      <c r="AK10" s="13">
        <f t="shared" si="6"/>
        <v>0.82546572617109781</v>
      </c>
    </row>
    <row r="11" spans="1:37" x14ac:dyDescent="0.3">
      <c r="A11" s="2">
        <v>8</v>
      </c>
      <c r="B11" s="4">
        <v>36586</v>
      </c>
      <c r="C11" s="7">
        <v>37286</v>
      </c>
      <c r="D11" s="7">
        <v>37789</v>
      </c>
      <c r="E11" s="7">
        <v>35248</v>
      </c>
      <c r="F11" s="7">
        <v>33023</v>
      </c>
      <c r="G11" s="7">
        <v>30329</v>
      </c>
      <c r="H11" s="4">
        <f>2+8+6+4</f>
        <v>20</v>
      </c>
      <c r="I11" s="7">
        <v>22</v>
      </c>
      <c r="J11" s="7">
        <v>21</v>
      </c>
      <c r="K11" s="7">
        <v>20</v>
      </c>
      <c r="L11" s="7">
        <v>25</v>
      </c>
      <c r="M11" s="6">
        <f t="shared" si="8"/>
        <v>37266</v>
      </c>
      <c r="N11" s="7">
        <f t="shared" si="8"/>
        <v>37767</v>
      </c>
      <c r="O11" s="7">
        <f t="shared" si="8"/>
        <v>35227</v>
      </c>
      <c r="P11" s="7">
        <f t="shared" si="8"/>
        <v>33003</v>
      </c>
      <c r="Q11" s="7">
        <f t="shared" si="8"/>
        <v>30304</v>
      </c>
      <c r="R11" s="6">
        <f>67+380+7+5492+50+3738+16</f>
        <v>9750</v>
      </c>
      <c r="S11" s="7">
        <v>8784</v>
      </c>
      <c r="T11" s="7">
        <v>6984</v>
      </c>
      <c r="U11" s="7">
        <v>6027</v>
      </c>
      <c r="V11" s="7">
        <v>4959</v>
      </c>
      <c r="W11" s="6">
        <f>30+224+1949+638</f>
        <v>2841</v>
      </c>
      <c r="X11" s="7">
        <v>1437</v>
      </c>
      <c r="Y11" s="7">
        <v>1184</v>
      </c>
      <c r="Z11" s="7">
        <v>1102</v>
      </c>
      <c r="AA11" s="7">
        <v>904</v>
      </c>
      <c r="AB11" s="6">
        <f t="shared" si="9"/>
        <v>30357</v>
      </c>
      <c r="AC11" s="7">
        <f t="shared" si="9"/>
        <v>30420</v>
      </c>
      <c r="AD11" s="7">
        <f t="shared" si="9"/>
        <v>29427</v>
      </c>
      <c r="AE11" s="7">
        <f t="shared" si="9"/>
        <v>28078</v>
      </c>
      <c r="AF11" s="7">
        <f t="shared" si="9"/>
        <v>26249</v>
      </c>
      <c r="AG11" s="12">
        <f t="shared" si="2"/>
        <v>0.81460312349058128</v>
      </c>
      <c r="AH11" s="13">
        <f t="shared" si="3"/>
        <v>0.80546508856938592</v>
      </c>
      <c r="AI11" s="13">
        <f t="shared" si="4"/>
        <v>0.83535356402759242</v>
      </c>
      <c r="AJ11" s="13">
        <f t="shared" si="5"/>
        <v>0.85077114201739235</v>
      </c>
      <c r="AK11" s="13">
        <f t="shared" si="6"/>
        <v>0.86618928194297784</v>
      </c>
    </row>
    <row r="12" spans="1:37" x14ac:dyDescent="0.3">
      <c r="A12" s="2">
        <v>9</v>
      </c>
      <c r="B12" s="4">
        <v>5683</v>
      </c>
      <c r="C12" s="7">
        <v>6337</v>
      </c>
      <c r="D12" s="7">
        <v>6452</v>
      </c>
      <c r="E12" s="7">
        <v>6558</v>
      </c>
      <c r="F12" s="7">
        <v>6294</v>
      </c>
      <c r="G12" s="7">
        <v>5990</v>
      </c>
      <c r="H12" s="4">
        <f>1</f>
        <v>1</v>
      </c>
      <c r="I12" s="7">
        <v>2</v>
      </c>
      <c r="J12" s="7">
        <v>2</v>
      </c>
      <c r="K12" s="7">
        <v>4</v>
      </c>
      <c r="L12" s="7">
        <v>1</v>
      </c>
      <c r="M12" s="6">
        <f t="shared" si="8"/>
        <v>6336</v>
      </c>
      <c r="N12" s="7">
        <f t="shared" si="8"/>
        <v>6450</v>
      </c>
      <c r="O12" s="7">
        <f t="shared" si="8"/>
        <v>6556</v>
      </c>
      <c r="P12" s="7">
        <f t="shared" si="8"/>
        <v>6290</v>
      </c>
      <c r="Q12" s="7">
        <f t="shared" si="8"/>
        <v>5989</v>
      </c>
      <c r="R12" s="6">
        <f>5+140+1526+4+1566+2</f>
        <v>3243</v>
      </c>
      <c r="S12" s="7">
        <v>2722</v>
      </c>
      <c r="T12" s="7">
        <v>2486</v>
      </c>
      <c r="U12" s="7">
        <v>2450</v>
      </c>
      <c r="V12" s="7">
        <v>2100</v>
      </c>
      <c r="W12" s="6">
        <f>3+73+358+179</f>
        <v>613</v>
      </c>
      <c r="X12" s="7">
        <v>362</v>
      </c>
      <c r="Y12" s="7">
        <v>291</v>
      </c>
      <c r="Z12" s="7">
        <v>367</v>
      </c>
      <c r="AA12" s="7">
        <v>234</v>
      </c>
      <c r="AB12" s="6">
        <f t="shared" si="9"/>
        <v>3706</v>
      </c>
      <c r="AC12" s="7">
        <f t="shared" si="9"/>
        <v>4090</v>
      </c>
      <c r="AD12" s="7">
        <f t="shared" si="9"/>
        <v>4361</v>
      </c>
      <c r="AE12" s="7">
        <f t="shared" si="9"/>
        <v>4207</v>
      </c>
      <c r="AF12" s="7">
        <f t="shared" si="9"/>
        <v>4123</v>
      </c>
      <c r="AG12" s="12">
        <f t="shared" si="2"/>
        <v>0.58491161616161613</v>
      </c>
      <c r="AH12" s="13">
        <f t="shared" si="3"/>
        <v>0.6341085271317829</v>
      </c>
      <c r="AI12" s="13">
        <f t="shared" si="4"/>
        <v>0.66519219035997557</v>
      </c>
      <c r="AJ12" s="13">
        <f t="shared" si="5"/>
        <v>0.66883942766295712</v>
      </c>
      <c r="AK12" s="13">
        <f t="shared" si="6"/>
        <v>0.6884287861078644</v>
      </c>
    </row>
    <row r="13" spans="1:37" x14ac:dyDescent="0.3">
      <c r="A13" s="2">
        <v>10</v>
      </c>
      <c r="B13" s="4">
        <v>39035</v>
      </c>
      <c r="C13" s="7">
        <v>38185</v>
      </c>
      <c r="D13" s="7">
        <v>37771</v>
      </c>
      <c r="E13" s="7">
        <v>37668</v>
      </c>
      <c r="F13" s="7">
        <v>36128</v>
      </c>
      <c r="G13" s="7">
        <v>29988</v>
      </c>
      <c r="H13" s="4">
        <f>3+3+2</f>
        <v>8</v>
      </c>
      <c r="I13" s="7">
        <v>14</v>
      </c>
      <c r="J13" s="7">
        <v>28</v>
      </c>
      <c r="K13" s="7">
        <v>19</v>
      </c>
      <c r="L13" s="7">
        <v>14</v>
      </c>
      <c r="M13" s="6">
        <f t="shared" si="8"/>
        <v>38177</v>
      </c>
      <c r="N13" s="7">
        <f t="shared" si="8"/>
        <v>37757</v>
      </c>
      <c r="O13" s="7">
        <f t="shared" si="8"/>
        <v>37640</v>
      </c>
      <c r="P13" s="7">
        <f t="shared" si="8"/>
        <v>36109</v>
      </c>
      <c r="Q13" s="7">
        <f t="shared" si="8"/>
        <v>29974</v>
      </c>
      <c r="R13" s="6">
        <f>65+355+1+7205+34+4924+9</f>
        <v>12593</v>
      </c>
      <c r="S13" s="7">
        <v>11587</v>
      </c>
      <c r="T13" s="7">
        <v>11747</v>
      </c>
      <c r="U13" s="7">
        <v>10522</v>
      </c>
      <c r="V13" s="7">
        <v>6228</v>
      </c>
      <c r="W13" s="6">
        <f>33+200+1757+516</f>
        <v>2506</v>
      </c>
      <c r="X13" s="7">
        <v>1472</v>
      </c>
      <c r="Y13" s="7">
        <v>1274</v>
      </c>
      <c r="Z13" s="7">
        <v>1394</v>
      </c>
      <c r="AA13" s="7">
        <v>887</v>
      </c>
      <c r="AB13" s="6">
        <f t="shared" si="9"/>
        <v>28090</v>
      </c>
      <c r="AC13" s="7">
        <f t="shared" si="9"/>
        <v>27642</v>
      </c>
      <c r="AD13" s="7">
        <f t="shared" si="9"/>
        <v>27167</v>
      </c>
      <c r="AE13" s="7">
        <f t="shared" si="9"/>
        <v>26981</v>
      </c>
      <c r="AF13" s="7">
        <f t="shared" si="9"/>
        <v>24633</v>
      </c>
      <c r="AG13" s="12">
        <f t="shared" si="2"/>
        <v>0.73578332503863586</v>
      </c>
      <c r="AH13" s="13">
        <f t="shared" si="3"/>
        <v>0.73210265646105355</v>
      </c>
      <c r="AI13" s="13">
        <f t="shared" si="4"/>
        <v>0.7217587672688629</v>
      </c>
      <c r="AJ13" s="13">
        <f t="shared" si="5"/>
        <v>0.74720983688277165</v>
      </c>
      <c r="AK13" s="13">
        <f t="shared" si="6"/>
        <v>0.82181223727230268</v>
      </c>
    </row>
    <row r="14" spans="1:37" s="19" customFormat="1" x14ac:dyDescent="0.3">
      <c r="A14" s="19" t="s">
        <v>12</v>
      </c>
      <c r="B14" s="20">
        <f t="shared" ref="B14:AF14" si="10">SUM(B10:B13)</f>
        <v>92467</v>
      </c>
      <c r="C14" s="21">
        <f t="shared" si="10"/>
        <v>93617</v>
      </c>
      <c r="D14" s="21">
        <f t="shared" si="10"/>
        <v>93860</v>
      </c>
      <c r="E14" s="21">
        <f t="shared" si="10"/>
        <v>90970</v>
      </c>
      <c r="F14" s="21">
        <f t="shared" si="10"/>
        <v>86360</v>
      </c>
      <c r="G14" s="21">
        <f t="shared" si="10"/>
        <v>77386</v>
      </c>
      <c r="H14" s="20">
        <f t="shared" si="10"/>
        <v>49</v>
      </c>
      <c r="I14" s="21">
        <f t="shared" si="10"/>
        <v>58</v>
      </c>
      <c r="J14" s="21">
        <f t="shared" si="10"/>
        <v>62</v>
      </c>
      <c r="K14" s="21">
        <f t="shared" si="10"/>
        <v>62</v>
      </c>
      <c r="L14" s="21">
        <f t="shared" si="10"/>
        <v>61</v>
      </c>
      <c r="M14" s="20">
        <f t="shared" si="10"/>
        <v>93568</v>
      </c>
      <c r="N14" s="21">
        <f t="shared" si="10"/>
        <v>93802</v>
      </c>
      <c r="O14" s="21">
        <f t="shared" si="10"/>
        <v>90908</v>
      </c>
      <c r="P14" s="21">
        <f t="shared" si="10"/>
        <v>86298</v>
      </c>
      <c r="Q14" s="21">
        <f t="shared" si="10"/>
        <v>77325</v>
      </c>
      <c r="R14" s="20">
        <f t="shared" si="10"/>
        <v>28585</v>
      </c>
      <c r="S14" s="21">
        <f t="shared" si="10"/>
        <v>25932</v>
      </c>
      <c r="T14" s="21">
        <f t="shared" si="10"/>
        <v>24046</v>
      </c>
      <c r="U14" s="21">
        <f t="shared" si="10"/>
        <v>21375</v>
      </c>
      <c r="V14" s="21">
        <f t="shared" si="10"/>
        <v>15998</v>
      </c>
      <c r="W14" s="20">
        <f t="shared" si="10"/>
        <v>6512</v>
      </c>
      <c r="X14" s="21">
        <f t="shared" si="10"/>
        <v>3872</v>
      </c>
      <c r="Y14" s="21">
        <f t="shared" si="10"/>
        <v>3682</v>
      </c>
      <c r="Z14" s="21">
        <f t="shared" si="10"/>
        <v>3551</v>
      </c>
      <c r="AA14" s="21">
        <f t="shared" si="10"/>
        <v>2806</v>
      </c>
      <c r="AB14" s="20">
        <f t="shared" si="10"/>
        <v>71495</v>
      </c>
      <c r="AC14" s="21">
        <f t="shared" si="10"/>
        <v>71742</v>
      </c>
      <c r="AD14" s="21">
        <f t="shared" si="10"/>
        <v>70544</v>
      </c>
      <c r="AE14" s="21">
        <f t="shared" si="10"/>
        <v>68474</v>
      </c>
      <c r="AF14" s="21">
        <f t="shared" si="10"/>
        <v>64133</v>
      </c>
      <c r="AG14" s="22">
        <f t="shared" si="2"/>
        <v>0.76409669972640215</v>
      </c>
      <c r="AH14" s="23">
        <f t="shared" si="3"/>
        <v>0.76482377774461097</v>
      </c>
      <c r="AI14" s="23">
        <f t="shared" si="4"/>
        <v>0.77599331191974308</v>
      </c>
      <c r="AJ14" s="23">
        <f t="shared" si="5"/>
        <v>0.79345987160768505</v>
      </c>
      <c r="AK14" s="23">
        <f t="shared" si="6"/>
        <v>0.82939540898803754</v>
      </c>
    </row>
    <row r="15" spans="1:37" s="24" customFormat="1" ht="13.8" thickBot="1" x14ac:dyDescent="0.35">
      <c r="A15" s="24" t="s">
        <v>7</v>
      </c>
      <c r="B15" s="25">
        <f t="shared" ref="B15:AF15" si="11">SUM(B9+B14)</f>
        <v>282732</v>
      </c>
      <c r="C15" s="26">
        <f t="shared" si="11"/>
        <v>294747</v>
      </c>
      <c r="D15" s="26">
        <f t="shared" si="11"/>
        <v>295450</v>
      </c>
      <c r="E15" s="26">
        <f t="shared" si="11"/>
        <v>290925</v>
      </c>
      <c r="F15" s="26">
        <f t="shared" si="11"/>
        <v>283352</v>
      </c>
      <c r="G15" s="26">
        <f t="shared" si="11"/>
        <v>272047</v>
      </c>
      <c r="H15" s="25">
        <f t="shared" si="11"/>
        <v>488</v>
      </c>
      <c r="I15" s="26">
        <f t="shared" si="11"/>
        <v>432</v>
      </c>
      <c r="J15" s="26">
        <f t="shared" si="11"/>
        <v>399</v>
      </c>
      <c r="K15" s="26">
        <f t="shared" si="11"/>
        <v>400</v>
      </c>
      <c r="L15" s="26">
        <f t="shared" si="11"/>
        <v>406</v>
      </c>
      <c r="M15" s="25">
        <f t="shared" si="11"/>
        <v>294259</v>
      </c>
      <c r="N15" s="26">
        <f t="shared" si="11"/>
        <v>295018</v>
      </c>
      <c r="O15" s="26">
        <f t="shared" si="11"/>
        <v>290526</v>
      </c>
      <c r="P15" s="26">
        <f t="shared" si="11"/>
        <v>282952</v>
      </c>
      <c r="Q15" s="26">
        <f t="shared" si="11"/>
        <v>271641</v>
      </c>
      <c r="R15" s="25">
        <f t="shared" si="11"/>
        <v>68801</v>
      </c>
      <c r="S15" s="26">
        <f t="shared" si="11"/>
        <v>58836</v>
      </c>
      <c r="T15" s="26">
        <f t="shared" si="11"/>
        <v>57462</v>
      </c>
      <c r="U15" s="26">
        <f t="shared" si="11"/>
        <v>52853</v>
      </c>
      <c r="V15" s="26">
        <f t="shared" si="11"/>
        <v>47057</v>
      </c>
      <c r="W15" s="25">
        <f t="shared" si="11"/>
        <v>14677</v>
      </c>
      <c r="X15" s="26">
        <f t="shared" si="11"/>
        <v>11574</v>
      </c>
      <c r="Y15" s="26">
        <f t="shared" si="11"/>
        <v>13431</v>
      </c>
      <c r="Z15" s="26">
        <f t="shared" si="11"/>
        <v>12659</v>
      </c>
      <c r="AA15" s="26">
        <f t="shared" si="11"/>
        <v>13220</v>
      </c>
      <c r="AB15" s="25">
        <f t="shared" si="11"/>
        <v>240135</v>
      </c>
      <c r="AC15" s="26">
        <f t="shared" si="11"/>
        <v>247756</v>
      </c>
      <c r="AD15" s="26">
        <f t="shared" si="11"/>
        <v>246495</v>
      </c>
      <c r="AE15" s="26">
        <f t="shared" si="11"/>
        <v>242758</v>
      </c>
      <c r="AF15" s="26">
        <f t="shared" si="11"/>
        <v>237804</v>
      </c>
      <c r="AG15" s="27">
        <f t="shared" si="2"/>
        <v>0.81606679829673856</v>
      </c>
      <c r="AH15" s="28">
        <f t="shared" si="3"/>
        <v>0.83979960544780319</v>
      </c>
      <c r="AI15" s="28">
        <f t="shared" si="4"/>
        <v>0.84844385700419245</v>
      </c>
      <c r="AJ15" s="28">
        <f t="shared" si="5"/>
        <v>0.85794763776188188</v>
      </c>
      <c r="AK15" s="28">
        <f t="shared" si="6"/>
        <v>0.87543485703557267</v>
      </c>
    </row>
    <row r="16" spans="1:37" ht="4.5" customHeight="1" x14ac:dyDescent="0.3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5"/>
      <c r="AJ16" s="5"/>
      <c r="AK16" s="5"/>
    </row>
    <row r="17" spans="1:37" x14ac:dyDescent="0.3">
      <c r="A17" s="2" t="s">
        <v>5</v>
      </c>
      <c r="B17" s="56" t="s">
        <v>0</v>
      </c>
      <c r="C17" s="56"/>
      <c r="D17" s="56"/>
      <c r="E17" s="56"/>
      <c r="F17" s="56"/>
      <c r="G17" s="57"/>
      <c r="H17" s="54" t="s">
        <v>11</v>
      </c>
      <c r="I17" s="55"/>
      <c r="J17" s="55"/>
      <c r="K17" s="55"/>
      <c r="L17" s="55"/>
      <c r="M17" s="54" t="s">
        <v>15</v>
      </c>
      <c r="N17" s="55"/>
      <c r="O17" s="55"/>
      <c r="P17" s="55"/>
      <c r="Q17" s="55"/>
      <c r="R17" s="54" t="s">
        <v>2</v>
      </c>
      <c r="S17" s="55"/>
      <c r="T17" s="55"/>
      <c r="U17" s="55"/>
      <c r="V17" s="55"/>
      <c r="W17" s="54" t="s">
        <v>10</v>
      </c>
      <c r="X17" s="55"/>
      <c r="Y17" s="55"/>
      <c r="Z17" s="55"/>
      <c r="AA17" s="55"/>
      <c r="AB17" s="54" t="s">
        <v>3</v>
      </c>
      <c r="AC17" s="55"/>
      <c r="AD17" s="55"/>
      <c r="AE17" s="55"/>
      <c r="AF17" s="55"/>
      <c r="AG17" s="54" t="s">
        <v>4</v>
      </c>
      <c r="AH17" s="55"/>
      <c r="AI17" s="55"/>
      <c r="AJ17" s="55"/>
      <c r="AK17" s="55"/>
    </row>
    <row r="18" spans="1:37" x14ac:dyDescent="0.3">
      <c r="A18" s="3">
        <v>37134</v>
      </c>
      <c r="B18" s="10">
        <v>2003</v>
      </c>
      <c r="C18" s="10">
        <v>2002</v>
      </c>
      <c r="D18" s="11">
        <v>2001</v>
      </c>
      <c r="E18" s="11">
        <v>2000</v>
      </c>
      <c r="F18" s="11">
        <v>1999</v>
      </c>
      <c r="G18" s="11">
        <v>1998</v>
      </c>
      <c r="H18" s="10">
        <v>2003</v>
      </c>
      <c r="I18" s="10">
        <v>2002</v>
      </c>
      <c r="J18" s="11">
        <v>2001</v>
      </c>
      <c r="K18" s="11">
        <v>2000</v>
      </c>
      <c r="L18" s="11">
        <v>1999</v>
      </c>
      <c r="M18" s="8">
        <v>2002</v>
      </c>
      <c r="N18" s="8">
        <v>2001</v>
      </c>
      <c r="O18" s="9">
        <v>2000</v>
      </c>
      <c r="P18" s="9">
        <v>1999</v>
      </c>
      <c r="Q18" s="9">
        <v>1998</v>
      </c>
      <c r="R18" s="8">
        <v>2003</v>
      </c>
      <c r="S18" s="8">
        <v>2002</v>
      </c>
      <c r="T18" s="9">
        <v>2001</v>
      </c>
      <c r="U18" s="9">
        <v>2000</v>
      </c>
      <c r="V18" s="9">
        <v>1999</v>
      </c>
      <c r="W18" s="8">
        <v>2003</v>
      </c>
      <c r="X18" s="8">
        <v>2002</v>
      </c>
      <c r="Y18" s="9">
        <v>2001</v>
      </c>
      <c r="Z18" s="9">
        <v>2000</v>
      </c>
      <c r="AA18" s="9">
        <v>1999</v>
      </c>
      <c r="AB18" s="10">
        <v>2003</v>
      </c>
      <c r="AC18" s="10">
        <v>2002</v>
      </c>
      <c r="AD18" s="11">
        <v>2001</v>
      </c>
      <c r="AE18" s="11">
        <v>2000</v>
      </c>
      <c r="AF18" s="11">
        <v>1999</v>
      </c>
      <c r="AG18" s="42">
        <v>2003</v>
      </c>
      <c r="AH18" s="11">
        <v>2002</v>
      </c>
      <c r="AI18" s="11">
        <v>2001</v>
      </c>
      <c r="AJ18" s="11">
        <v>2000</v>
      </c>
      <c r="AK18" s="11">
        <v>1999</v>
      </c>
    </row>
    <row r="19" spans="1:37" x14ac:dyDescent="0.3">
      <c r="A19" s="2">
        <v>1</v>
      </c>
      <c r="B19" s="4">
        <v>3428</v>
      </c>
      <c r="C19" s="4">
        <v>3377</v>
      </c>
      <c r="D19" s="4">
        <v>2961</v>
      </c>
      <c r="E19" s="4">
        <v>2852</v>
      </c>
      <c r="F19" s="4">
        <v>2668</v>
      </c>
      <c r="G19" s="4">
        <v>2623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f t="shared" ref="M19:Q24" si="12">C19-H19</f>
        <v>3377</v>
      </c>
      <c r="N19" s="4">
        <f t="shared" si="12"/>
        <v>2961</v>
      </c>
      <c r="O19" s="4">
        <f t="shared" si="12"/>
        <v>2852</v>
      </c>
      <c r="P19" s="4">
        <f t="shared" si="12"/>
        <v>2668</v>
      </c>
      <c r="Q19" s="4">
        <f t="shared" si="12"/>
        <v>2623</v>
      </c>
      <c r="R19" s="4">
        <f>1042+4</f>
        <v>1046</v>
      </c>
      <c r="S19" s="4">
        <v>840</v>
      </c>
      <c r="T19" s="4">
        <v>944</v>
      </c>
      <c r="U19" s="4">
        <v>742</v>
      </c>
      <c r="V19" s="4">
        <v>742</v>
      </c>
      <c r="W19" s="4">
        <v>164</v>
      </c>
      <c r="X19" s="4">
        <v>124</v>
      </c>
      <c r="Y19" s="4">
        <v>158</v>
      </c>
      <c r="Z19" s="4">
        <v>129</v>
      </c>
      <c r="AA19" s="4">
        <v>138</v>
      </c>
      <c r="AB19" s="4">
        <f t="shared" ref="AB19:AF24" si="13">M19-R19+W19</f>
        <v>2495</v>
      </c>
      <c r="AC19" s="4">
        <f t="shared" si="13"/>
        <v>2245</v>
      </c>
      <c r="AD19" s="4">
        <f t="shared" si="13"/>
        <v>2066</v>
      </c>
      <c r="AE19" s="4">
        <f t="shared" si="13"/>
        <v>2055</v>
      </c>
      <c r="AF19" s="4">
        <f t="shared" si="13"/>
        <v>2019</v>
      </c>
      <c r="AG19" s="37">
        <f t="shared" ref="AG19:AG31" si="14">AB19/M19</f>
        <v>0.73882143914717202</v>
      </c>
      <c r="AH19" s="40">
        <f t="shared" ref="AH19:AH31" si="15">AC19/N19</f>
        <v>0.75818980074299225</v>
      </c>
      <c r="AI19" s="5">
        <f t="shared" ref="AI19:AI31" si="16">AD19/O19</f>
        <v>0.7244039270687237</v>
      </c>
      <c r="AJ19" s="5">
        <f t="shared" ref="AJ19:AJ31" si="17">AE19/P19</f>
        <v>0.77023988005997002</v>
      </c>
      <c r="AK19" s="5">
        <f t="shared" ref="AK19:AK31" si="18">AF19/Q19</f>
        <v>0.7697293175752955</v>
      </c>
    </row>
    <row r="20" spans="1:37" x14ac:dyDescent="0.3">
      <c r="A20" s="2">
        <v>2</v>
      </c>
      <c r="B20" s="4">
        <v>3299</v>
      </c>
      <c r="C20" s="4">
        <v>3345</v>
      </c>
      <c r="D20" s="4">
        <v>3029</v>
      </c>
      <c r="E20" s="4">
        <v>2698</v>
      </c>
      <c r="F20" s="4">
        <v>2584</v>
      </c>
      <c r="G20" s="4">
        <v>2413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f t="shared" si="12"/>
        <v>3345</v>
      </c>
      <c r="N20" s="4">
        <f t="shared" si="12"/>
        <v>3029</v>
      </c>
      <c r="O20" s="4">
        <f t="shared" si="12"/>
        <v>2698</v>
      </c>
      <c r="P20" s="4">
        <f t="shared" si="12"/>
        <v>2584</v>
      </c>
      <c r="Q20" s="4">
        <f t="shared" si="12"/>
        <v>2412</v>
      </c>
      <c r="R20" s="4">
        <f>1016+1</f>
        <v>1017</v>
      </c>
      <c r="S20" s="4">
        <v>864</v>
      </c>
      <c r="T20" s="4">
        <v>798</v>
      </c>
      <c r="U20" s="4">
        <v>710</v>
      </c>
      <c r="V20" s="4">
        <v>617</v>
      </c>
      <c r="W20" s="4">
        <v>162</v>
      </c>
      <c r="X20" s="4">
        <v>159</v>
      </c>
      <c r="Y20" s="4">
        <v>141</v>
      </c>
      <c r="Z20" s="4">
        <v>112</v>
      </c>
      <c r="AA20" s="4">
        <v>130</v>
      </c>
      <c r="AB20" s="4">
        <f t="shared" si="13"/>
        <v>2490</v>
      </c>
      <c r="AC20" s="4">
        <f t="shared" si="13"/>
        <v>2324</v>
      </c>
      <c r="AD20" s="4">
        <f t="shared" si="13"/>
        <v>2041</v>
      </c>
      <c r="AE20" s="4">
        <f t="shared" si="13"/>
        <v>1986</v>
      </c>
      <c r="AF20" s="4">
        <f t="shared" si="13"/>
        <v>1925</v>
      </c>
      <c r="AG20" s="12">
        <f t="shared" si="14"/>
        <v>0.74439461883408076</v>
      </c>
      <c r="AH20" s="13">
        <f t="shared" si="15"/>
        <v>0.76724991746450977</v>
      </c>
      <c r="AI20" s="5">
        <f t="shared" si="16"/>
        <v>0.75648628613787994</v>
      </c>
      <c r="AJ20" s="5">
        <f t="shared" si="17"/>
        <v>0.76857585139318885</v>
      </c>
      <c r="AK20" s="5">
        <f t="shared" si="18"/>
        <v>0.79809286898839138</v>
      </c>
    </row>
    <row r="21" spans="1:37" x14ac:dyDescent="0.3">
      <c r="A21" s="2">
        <v>3</v>
      </c>
      <c r="B21" s="4">
        <v>4233</v>
      </c>
      <c r="C21" s="4">
        <v>4360</v>
      </c>
      <c r="D21" s="4">
        <v>3651</v>
      </c>
      <c r="E21" s="4">
        <v>3478</v>
      </c>
      <c r="F21" s="4">
        <v>3424</v>
      </c>
      <c r="G21" s="4">
        <v>3539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f t="shared" si="12"/>
        <v>4360</v>
      </c>
      <c r="N21" s="4">
        <f t="shared" si="12"/>
        <v>3651</v>
      </c>
      <c r="O21" s="4">
        <f t="shared" si="12"/>
        <v>3478</v>
      </c>
      <c r="P21" s="4">
        <f t="shared" si="12"/>
        <v>3424</v>
      </c>
      <c r="Q21" s="4">
        <f t="shared" si="12"/>
        <v>3539</v>
      </c>
      <c r="R21" s="4">
        <f>1379+7</f>
        <v>1386</v>
      </c>
      <c r="S21" s="4">
        <v>999</v>
      </c>
      <c r="T21" s="4">
        <v>1064</v>
      </c>
      <c r="U21" s="4">
        <v>1014</v>
      </c>
      <c r="V21" s="4">
        <v>1082</v>
      </c>
      <c r="W21" s="4">
        <v>196</v>
      </c>
      <c r="X21" s="4">
        <v>182</v>
      </c>
      <c r="Y21" s="4">
        <v>161</v>
      </c>
      <c r="Z21" s="4">
        <v>166</v>
      </c>
      <c r="AA21" s="4">
        <v>148</v>
      </c>
      <c r="AB21" s="4">
        <f t="shared" si="13"/>
        <v>3170</v>
      </c>
      <c r="AC21" s="4">
        <f t="shared" si="13"/>
        <v>2834</v>
      </c>
      <c r="AD21" s="4">
        <f t="shared" si="13"/>
        <v>2575</v>
      </c>
      <c r="AE21" s="4">
        <f t="shared" si="13"/>
        <v>2576</v>
      </c>
      <c r="AF21" s="4">
        <f t="shared" si="13"/>
        <v>2605</v>
      </c>
      <c r="AG21" s="12">
        <f t="shared" si="14"/>
        <v>0.72706422018348627</v>
      </c>
      <c r="AH21" s="13">
        <f t="shared" si="15"/>
        <v>0.7762256915913448</v>
      </c>
      <c r="AI21" s="5">
        <f t="shared" si="16"/>
        <v>0.7403680276020701</v>
      </c>
      <c r="AJ21" s="5">
        <f t="shared" si="17"/>
        <v>0.75233644859813087</v>
      </c>
      <c r="AK21" s="5">
        <f t="shared" si="18"/>
        <v>0.73608363944617128</v>
      </c>
    </row>
    <row r="22" spans="1:37" x14ac:dyDescent="0.3">
      <c r="A22" s="2">
        <v>4</v>
      </c>
      <c r="B22" s="4">
        <v>3492</v>
      </c>
      <c r="C22" s="4">
        <v>3529</v>
      </c>
      <c r="D22" s="4">
        <v>3192</v>
      </c>
      <c r="E22" s="4">
        <v>3166</v>
      </c>
      <c r="F22" s="4">
        <v>3149</v>
      </c>
      <c r="G22" s="4">
        <v>3227</v>
      </c>
      <c r="H22" s="4">
        <v>0</v>
      </c>
      <c r="I22" s="4">
        <v>0</v>
      </c>
      <c r="J22" s="4">
        <v>0</v>
      </c>
      <c r="K22" s="4">
        <v>1</v>
      </c>
      <c r="L22" s="4">
        <v>1</v>
      </c>
      <c r="M22" s="4">
        <f t="shared" si="12"/>
        <v>3529</v>
      </c>
      <c r="N22" s="4">
        <f t="shared" si="12"/>
        <v>3192</v>
      </c>
      <c r="O22" s="4">
        <f t="shared" si="12"/>
        <v>3166</v>
      </c>
      <c r="P22" s="4">
        <f t="shared" si="12"/>
        <v>3148</v>
      </c>
      <c r="Q22" s="4">
        <f t="shared" si="12"/>
        <v>3226</v>
      </c>
      <c r="R22" s="4">
        <f>1054+6</f>
        <v>1060</v>
      </c>
      <c r="S22" s="4">
        <v>941</v>
      </c>
      <c r="T22" s="4">
        <v>1019</v>
      </c>
      <c r="U22" s="4">
        <v>922</v>
      </c>
      <c r="V22" s="4">
        <v>923</v>
      </c>
      <c r="W22" s="4">
        <v>134</v>
      </c>
      <c r="X22" s="4">
        <v>130</v>
      </c>
      <c r="Y22" s="4">
        <v>138</v>
      </c>
      <c r="Z22" s="4">
        <v>150</v>
      </c>
      <c r="AA22" s="4">
        <v>128</v>
      </c>
      <c r="AB22" s="4">
        <f t="shared" si="13"/>
        <v>2603</v>
      </c>
      <c r="AC22" s="4">
        <f t="shared" si="13"/>
        <v>2381</v>
      </c>
      <c r="AD22" s="4">
        <f t="shared" si="13"/>
        <v>2285</v>
      </c>
      <c r="AE22" s="4">
        <f t="shared" si="13"/>
        <v>2376</v>
      </c>
      <c r="AF22" s="4">
        <f t="shared" si="13"/>
        <v>2431</v>
      </c>
      <c r="AG22" s="12">
        <f t="shared" si="14"/>
        <v>0.7376027203173704</v>
      </c>
      <c r="AH22" s="13">
        <f t="shared" si="15"/>
        <v>0.74592731829573933</v>
      </c>
      <c r="AI22" s="5">
        <f t="shared" si="16"/>
        <v>0.72173089071383445</v>
      </c>
      <c r="AJ22" s="5">
        <f t="shared" si="17"/>
        <v>0.7547649301143583</v>
      </c>
      <c r="AK22" s="5">
        <f t="shared" si="18"/>
        <v>0.75356478611283328</v>
      </c>
    </row>
    <row r="23" spans="1:37" x14ac:dyDescent="0.3">
      <c r="A23" s="2">
        <v>5</v>
      </c>
      <c r="B23" s="4">
        <v>3963</v>
      </c>
      <c r="C23" s="4">
        <v>3859</v>
      </c>
      <c r="D23" s="4">
        <v>3498</v>
      </c>
      <c r="E23" s="4">
        <v>3217</v>
      </c>
      <c r="F23" s="4">
        <v>3589</v>
      </c>
      <c r="G23" s="4">
        <v>3619</v>
      </c>
      <c r="H23" s="4">
        <v>1</v>
      </c>
      <c r="I23" s="4">
        <v>0</v>
      </c>
      <c r="J23" s="4">
        <v>0</v>
      </c>
      <c r="K23" s="4">
        <v>0</v>
      </c>
      <c r="L23" s="4">
        <v>1</v>
      </c>
      <c r="M23" s="4">
        <f t="shared" si="12"/>
        <v>3858</v>
      </c>
      <c r="N23" s="4">
        <f t="shared" si="12"/>
        <v>3498</v>
      </c>
      <c r="O23" s="4">
        <f t="shared" si="12"/>
        <v>3217</v>
      </c>
      <c r="P23" s="4">
        <f t="shared" si="12"/>
        <v>3589</v>
      </c>
      <c r="Q23" s="4">
        <f t="shared" si="12"/>
        <v>3618</v>
      </c>
      <c r="R23" s="4">
        <f>1302+5</f>
        <v>1307</v>
      </c>
      <c r="S23" s="4">
        <v>1134</v>
      </c>
      <c r="T23" s="4">
        <v>1144</v>
      </c>
      <c r="U23" s="4">
        <v>1214</v>
      </c>
      <c r="V23" s="4">
        <v>1186</v>
      </c>
      <c r="W23" s="4">
        <v>181</v>
      </c>
      <c r="X23" s="4">
        <v>171</v>
      </c>
      <c r="Y23" s="4">
        <v>169</v>
      </c>
      <c r="Z23" s="4">
        <v>155</v>
      </c>
      <c r="AA23" s="4">
        <v>160</v>
      </c>
      <c r="AB23" s="4">
        <f t="shared" si="13"/>
        <v>2732</v>
      </c>
      <c r="AC23" s="4">
        <f t="shared" si="13"/>
        <v>2535</v>
      </c>
      <c r="AD23" s="4">
        <f t="shared" si="13"/>
        <v>2242</v>
      </c>
      <c r="AE23" s="4">
        <f t="shared" si="13"/>
        <v>2530</v>
      </c>
      <c r="AF23" s="4">
        <f t="shared" si="13"/>
        <v>2592</v>
      </c>
      <c r="AG23" s="12">
        <f t="shared" si="14"/>
        <v>0.70813893208916534</v>
      </c>
      <c r="AH23" s="13">
        <f t="shared" si="15"/>
        <v>0.72469982847341341</v>
      </c>
      <c r="AI23" s="5">
        <f t="shared" si="16"/>
        <v>0.69692259869443585</v>
      </c>
      <c r="AJ23" s="5">
        <f t="shared" si="17"/>
        <v>0.70493173585957092</v>
      </c>
      <c r="AK23" s="5">
        <f t="shared" si="18"/>
        <v>0.71641791044776115</v>
      </c>
    </row>
    <row r="24" spans="1:37" x14ac:dyDescent="0.3">
      <c r="A24" s="2">
        <v>6</v>
      </c>
      <c r="B24" s="4">
        <v>5894</v>
      </c>
      <c r="C24" s="4">
        <v>6028</v>
      </c>
      <c r="D24" s="4">
        <v>5141</v>
      </c>
      <c r="E24" s="4">
        <v>4930</v>
      </c>
      <c r="F24" s="4">
        <v>4497</v>
      </c>
      <c r="G24" s="4">
        <v>4114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f t="shared" si="12"/>
        <v>6028</v>
      </c>
      <c r="N24" s="4">
        <f t="shared" si="12"/>
        <v>5140</v>
      </c>
      <c r="O24" s="4">
        <f t="shared" si="12"/>
        <v>4930</v>
      </c>
      <c r="P24" s="4">
        <f t="shared" si="12"/>
        <v>4497</v>
      </c>
      <c r="Q24" s="4">
        <f t="shared" si="12"/>
        <v>4114</v>
      </c>
      <c r="R24" s="4">
        <f>1903+11</f>
        <v>1914</v>
      </c>
      <c r="S24" s="4">
        <v>1387</v>
      </c>
      <c r="T24" s="4">
        <v>1575</v>
      </c>
      <c r="U24" s="4">
        <v>1351</v>
      </c>
      <c r="V24" s="4">
        <v>1058</v>
      </c>
      <c r="W24" s="4">
        <v>245</v>
      </c>
      <c r="X24" s="4">
        <v>244</v>
      </c>
      <c r="Y24" s="4">
        <v>240</v>
      </c>
      <c r="Z24" s="4">
        <v>188</v>
      </c>
      <c r="AA24" s="4">
        <v>190</v>
      </c>
      <c r="AB24" s="4">
        <f t="shared" si="13"/>
        <v>4359</v>
      </c>
      <c r="AC24" s="4">
        <f t="shared" si="13"/>
        <v>3997</v>
      </c>
      <c r="AD24" s="4">
        <f t="shared" si="13"/>
        <v>3595</v>
      </c>
      <c r="AE24" s="4">
        <f t="shared" si="13"/>
        <v>3334</v>
      </c>
      <c r="AF24" s="4">
        <f t="shared" si="13"/>
        <v>3246</v>
      </c>
      <c r="AG24" s="12">
        <f t="shared" si="14"/>
        <v>0.72312541473125413</v>
      </c>
      <c r="AH24" s="13">
        <f t="shared" si="15"/>
        <v>0.77762645914396888</v>
      </c>
      <c r="AI24" s="5">
        <f t="shared" si="16"/>
        <v>0.72920892494929002</v>
      </c>
      <c r="AJ24" s="5">
        <f t="shared" si="17"/>
        <v>0.74138314431843455</v>
      </c>
      <c r="AK24" s="5">
        <f t="shared" si="18"/>
        <v>0.78901312591152162</v>
      </c>
    </row>
    <row r="25" spans="1:37" s="14" customFormat="1" x14ac:dyDescent="0.3">
      <c r="A25" s="14" t="s">
        <v>13</v>
      </c>
      <c r="B25" s="29">
        <f t="shared" ref="B25:AF25" si="19">SUM(B19:B24)</f>
        <v>24309</v>
      </c>
      <c r="C25" s="29">
        <f t="shared" si="19"/>
        <v>24498</v>
      </c>
      <c r="D25" s="29">
        <f t="shared" si="19"/>
        <v>21472</v>
      </c>
      <c r="E25" s="29">
        <f t="shared" si="19"/>
        <v>20341</v>
      </c>
      <c r="F25" s="29">
        <f t="shared" si="19"/>
        <v>19911</v>
      </c>
      <c r="G25" s="29">
        <f t="shared" si="19"/>
        <v>19535</v>
      </c>
      <c r="H25" s="29">
        <f t="shared" si="19"/>
        <v>1</v>
      </c>
      <c r="I25" s="29">
        <f t="shared" si="19"/>
        <v>1</v>
      </c>
      <c r="J25" s="29">
        <f t="shared" si="19"/>
        <v>0</v>
      </c>
      <c r="K25" s="29">
        <f t="shared" si="19"/>
        <v>1</v>
      </c>
      <c r="L25" s="29">
        <f t="shared" si="19"/>
        <v>3</v>
      </c>
      <c r="M25" s="29">
        <f t="shared" si="19"/>
        <v>24497</v>
      </c>
      <c r="N25" s="29">
        <f t="shared" si="19"/>
        <v>21471</v>
      </c>
      <c r="O25" s="29">
        <f t="shared" si="19"/>
        <v>20341</v>
      </c>
      <c r="P25" s="29">
        <f t="shared" si="19"/>
        <v>19910</v>
      </c>
      <c r="Q25" s="29">
        <f t="shared" si="19"/>
        <v>19532</v>
      </c>
      <c r="R25" s="29">
        <f t="shared" si="19"/>
        <v>7730</v>
      </c>
      <c r="S25" s="29">
        <f t="shared" si="19"/>
        <v>6165</v>
      </c>
      <c r="T25" s="29">
        <f t="shared" si="19"/>
        <v>6544</v>
      </c>
      <c r="U25" s="29">
        <f t="shared" si="19"/>
        <v>5953</v>
      </c>
      <c r="V25" s="29">
        <f t="shared" si="19"/>
        <v>5608</v>
      </c>
      <c r="W25" s="29">
        <f t="shared" si="19"/>
        <v>1082</v>
      </c>
      <c r="X25" s="29">
        <f t="shared" si="19"/>
        <v>1010</v>
      </c>
      <c r="Y25" s="29">
        <f t="shared" si="19"/>
        <v>1007</v>
      </c>
      <c r="Z25" s="29">
        <f t="shared" si="19"/>
        <v>900</v>
      </c>
      <c r="AA25" s="29">
        <f t="shared" si="19"/>
        <v>894</v>
      </c>
      <c r="AB25" s="29">
        <f t="shared" si="19"/>
        <v>17849</v>
      </c>
      <c r="AC25" s="29">
        <f t="shared" si="19"/>
        <v>16316</v>
      </c>
      <c r="AD25" s="29">
        <f t="shared" si="19"/>
        <v>14804</v>
      </c>
      <c r="AE25" s="29">
        <f t="shared" si="19"/>
        <v>14857</v>
      </c>
      <c r="AF25" s="29">
        <f t="shared" si="19"/>
        <v>14818</v>
      </c>
      <c r="AG25" s="17">
        <f t="shared" si="14"/>
        <v>0.72861983099971428</v>
      </c>
      <c r="AH25" s="18">
        <f t="shared" si="15"/>
        <v>0.75990871407945604</v>
      </c>
      <c r="AI25" s="30">
        <f t="shared" si="16"/>
        <v>0.72779116070989625</v>
      </c>
      <c r="AJ25" s="30">
        <f t="shared" si="17"/>
        <v>0.7462079357106981</v>
      </c>
      <c r="AK25" s="30">
        <f t="shared" si="18"/>
        <v>0.75865246774523853</v>
      </c>
    </row>
    <row r="26" spans="1:37" x14ac:dyDescent="0.3">
      <c r="A26" s="2">
        <v>7</v>
      </c>
      <c r="B26" s="4">
        <v>2607</v>
      </c>
      <c r="C26" s="4">
        <v>2898</v>
      </c>
      <c r="D26" s="4">
        <v>2890</v>
      </c>
      <c r="E26" s="4">
        <v>2703</v>
      </c>
      <c r="F26" s="4">
        <v>2616</v>
      </c>
      <c r="G26" s="4">
        <v>2611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f t="shared" ref="M26:Q29" si="20">C26-H26</f>
        <v>2898</v>
      </c>
      <c r="N26" s="4">
        <f t="shared" si="20"/>
        <v>2890</v>
      </c>
      <c r="O26" s="4">
        <f t="shared" si="20"/>
        <v>2703</v>
      </c>
      <c r="P26" s="4">
        <f t="shared" si="20"/>
        <v>2616</v>
      </c>
      <c r="Q26" s="4">
        <f t="shared" si="20"/>
        <v>2610</v>
      </c>
      <c r="R26" s="4">
        <f>944+7</f>
        <v>951</v>
      </c>
      <c r="S26" s="4">
        <v>958</v>
      </c>
      <c r="T26" s="4">
        <v>1053</v>
      </c>
      <c r="U26" s="4">
        <v>916</v>
      </c>
      <c r="V26" s="4">
        <v>1131</v>
      </c>
      <c r="W26" s="4">
        <v>120</v>
      </c>
      <c r="X26" s="4">
        <v>114</v>
      </c>
      <c r="Y26" s="4">
        <v>207</v>
      </c>
      <c r="Z26" s="4">
        <v>167</v>
      </c>
      <c r="AA26" s="4">
        <v>165</v>
      </c>
      <c r="AB26" s="4">
        <f t="shared" ref="AB26:AF29" si="21">M26-R26+W26</f>
        <v>2067</v>
      </c>
      <c r="AC26" s="4">
        <f t="shared" si="21"/>
        <v>2046</v>
      </c>
      <c r="AD26" s="4">
        <f t="shared" si="21"/>
        <v>1857</v>
      </c>
      <c r="AE26" s="4">
        <f t="shared" si="21"/>
        <v>1867</v>
      </c>
      <c r="AF26" s="4">
        <f t="shared" si="21"/>
        <v>1644</v>
      </c>
      <c r="AG26" s="12">
        <f t="shared" si="14"/>
        <v>0.71325051759834368</v>
      </c>
      <c r="AH26" s="13">
        <f t="shared" si="15"/>
        <v>0.70795847750865049</v>
      </c>
      <c r="AI26" s="5">
        <f t="shared" si="16"/>
        <v>0.68701442841287463</v>
      </c>
      <c r="AJ26" s="5">
        <f t="shared" si="17"/>
        <v>0.71368501529051986</v>
      </c>
      <c r="AK26" s="5">
        <f t="shared" si="18"/>
        <v>0.62988505747126433</v>
      </c>
    </row>
    <row r="27" spans="1:37" x14ac:dyDescent="0.3">
      <c r="A27" s="2">
        <v>8</v>
      </c>
      <c r="B27" s="4">
        <v>10739</v>
      </c>
      <c r="C27" s="4">
        <v>11246</v>
      </c>
      <c r="D27" s="4">
        <v>12007</v>
      </c>
      <c r="E27" s="4">
        <v>9865</v>
      </c>
      <c r="F27" s="4">
        <v>8890</v>
      </c>
      <c r="G27" s="4">
        <v>7728</v>
      </c>
      <c r="H27" s="4">
        <v>1</v>
      </c>
      <c r="I27" s="4">
        <v>0</v>
      </c>
      <c r="J27" s="4">
        <v>1</v>
      </c>
      <c r="K27" s="4">
        <v>0</v>
      </c>
      <c r="L27" s="4">
        <v>0</v>
      </c>
      <c r="M27" s="4">
        <f t="shared" si="20"/>
        <v>11245</v>
      </c>
      <c r="N27" s="4">
        <f t="shared" si="20"/>
        <v>12007</v>
      </c>
      <c r="O27" s="4">
        <f t="shared" si="20"/>
        <v>9864</v>
      </c>
      <c r="P27" s="4">
        <f t="shared" si="20"/>
        <v>8890</v>
      </c>
      <c r="Q27" s="4">
        <f t="shared" si="20"/>
        <v>7728</v>
      </c>
      <c r="R27" s="4">
        <f>4362+14</f>
        <v>4376</v>
      </c>
      <c r="S27" s="4">
        <v>3532</v>
      </c>
      <c r="T27" s="4">
        <v>3108</v>
      </c>
      <c r="U27" s="4">
        <v>2652</v>
      </c>
      <c r="V27" s="4">
        <v>2003</v>
      </c>
      <c r="W27" s="4">
        <v>792</v>
      </c>
      <c r="X27" s="4">
        <v>328</v>
      </c>
      <c r="Y27" s="4">
        <v>322</v>
      </c>
      <c r="Z27" s="4">
        <v>305</v>
      </c>
      <c r="AA27" s="4">
        <v>234</v>
      </c>
      <c r="AB27" s="4">
        <f t="shared" si="21"/>
        <v>7661</v>
      </c>
      <c r="AC27" s="4">
        <f t="shared" si="21"/>
        <v>8803</v>
      </c>
      <c r="AD27" s="4">
        <f t="shared" si="21"/>
        <v>7078</v>
      </c>
      <c r="AE27" s="4">
        <f t="shared" si="21"/>
        <v>6543</v>
      </c>
      <c r="AF27" s="4">
        <f t="shared" si="21"/>
        <v>5959</v>
      </c>
      <c r="AG27" s="12">
        <f t="shared" si="14"/>
        <v>0.68128056914184076</v>
      </c>
      <c r="AH27" s="13">
        <f t="shared" si="15"/>
        <v>0.73315565919880066</v>
      </c>
      <c r="AI27" s="5">
        <f t="shared" si="16"/>
        <v>0.717558799675588</v>
      </c>
      <c r="AJ27" s="5">
        <f t="shared" si="17"/>
        <v>0.73599550056242968</v>
      </c>
      <c r="AK27" s="5">
        <f t="shared" si="18"/>
        <v>0.77109213250517594</v>
      </c>
    </row>
    <row r="28" spans="1:37" x14ac:dyDescent="0.3">
      <c r="A28" s="2">
        <v>9</v>
      </c>
      <c r="B28" s="4">
        <v>4980</v>
      </c>
      <c r="C28" s="4">
        <v>6383</v>
      </c>
      <c r="D28" s="4">
        <v>7141</v>
      </c>
      <c r="E28" s="4">
        <v>5780</v>
      </c>
      <c r="F28" s="4">
        <v>6402</v>
      </c>
      <c r="G28" s="4">
        <v>4465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f t="shared" si="20"/>
        <v>6383</v>
      </c>
      <c r="N28" s="4">
        <f t="shared" si="20"/>
        <v>7141</v>
      </c>
      <c r="O28" s="4">
        <f t="shared" si="20"/>
        <v>5780</v>
      </c>
      <c r="P28" s="4">
        <f t="shared" si="20"/>
        <v>6402</v>
      </c>
      <c r="Q28" s="4">
        <f t="shared" si="20"/>
        <v>4465</v>
      </c>
      <c r="R28" s="4">
        <f>4206+3</f>
        <v>4209</v>
      </c>
      <c r="S28" s="4">
        <v>4461</v>
      </c>
      <c r="T28" s="4">
        <v>2996</v>
      </c>
      <c r="U28" s="4">
        <v>3739</v>
      </c>
      <c r="V28" s="4">
        <v>2268</v>
      </c>
      <c r="W28" s="4">
        <v>513</v>
      </c>
      <c r="X28" s="4">
        <v>306</v>
      </c>
      <c r="Y28" s="4">
        <v>197</v>
      </c>
      <c r="Z28" s="4">
        <v>234</v>
      </c>
      <c r="AA28" s="4">
        <v>189</v>
      </c>
      <c r="AB28" s="4">
        <f t="shared" si="21"/>
        <v>2687</v>
      </c>
      <c r="AC28" s="4">
        <f t="shared" si="21"/>
        <v>2986</v>
      </c>
      <c r="AD28" s="4">
        <f t="shared" si="21"/>
        <v>2981</v>
      </c>
      <c r="AE28" s="4">
        <f t="shared" si="21"/>
        <v>2897</v>
      </c>
      <c r="AF28" s="4">
        <f t="shared" si="21"/>
        <v>2386</v>
      </c>
      <c r="AG28" s="12">
        <f t="shared" si="14"/>
        <v>0.42096193012689959</v>
      </c>
      <c r="AH28" s="13">
        <f t="shared" si="15"/>
        <v>0.41814871866685338</v>
      </c>
      <c r="AI28" s="5">
        <f t="shared" si="16"/>
        <v>0.51574394463667816</v>
      </c>
      <c r="AJ28" s="5">
        <f t="shared" si="17"/>
        <v>0.45251483911277723</v>
      </c>
      <c r="AK28" s="5">
        <f t="shared" si="18"/>
        <v>0.53437849944008964</v>
      </c>
    </row>
    <row r="29" spans="1:37" x14ac:dyDescent="0.3">
      <c r="A29" s="2">
        <v>10</v>
      </c>
      <c r="B29" s="4">
        <v>14971</v>
      </c>
      <c r="C29" s="4">
        <v>19289</v>
      </c>
      <c r="D29" s="4">
        <v>15660</v>
      </c>
      <c r="E29" s="4">
        <v>12206</v>
      </c>
      <c r="F29" s="4">
        <v>9031</v>
      </c>
      <c r="G29" s="4">
        <v>7910</v>
      </c>
      <c r="H29" s="4">
        <v>0</v>
      </c>
      <c r="I29" s="4">
        <v>0</v>
      </c>
      <c r="J29" s="4">
        <v>1</v>
      </c>
      <c r="K29" s="4">
        <v>1</v>
      </c>
      <c r="L29" s="4">
        <v>1</v>
      </c>
      <c r="M29" s="4">
        <f t="shared" si="20"/>
        <v>19289</v>
      </c>
      <c r="N29" s="4">
        <f t="shared" si="20"/>
        <v>15660</v>
      </c>
      <c r="O29" s="4">
        <f t="shared" si="20"/>
        <v>12205</v>
      </c>
      <c r="P29" s="4">
        <f t="shared" si="20"/>
        <v>9030</v>
      </c>
      <c r="Q29" s="4">
        <f t="shared" si="20"/>
        <v>7909</v>
      </c>
      <c r="R29" s="4">
        <f>13445+17</f>
        <v>13462</v>
      </c>
      <c r="S29" s="4">
        <v>9396</v>
      </c>
      <c r="T29" s="4">
        <v>7237</v>
      </c>
      <c r="U29" s="4">
        <v>4498</v>
      </c>
      <c r="V29" s="4">
        <v>3946</v>
      </c>
      <c r="W29" s="4">
        <v>1064</v>
      </c>
      <c r="X29" s="4">
        <v>408</v>
      </c>
      <c r="Y29" s="4">
        <v>429</v>
      </c>
      <c r="Z29" s="4">
        <v>262</v>
      </c>
      <c r="AA29" s="4">
        <v>489</v>
      </c>
      <c r="AB29" s="4">
        <f t="shared" si="21"/>
        <v>6891</v>
      </c>
      <c r="AC29" s="4">
        <f t="shared" si="21"/>
        <v>6672</v>
      </c>
      <c r="AD29" s="4">
        <f t="shared" si="21"/>
        <v>5397</v>
      </c>
      <c r="AE29" s="4">
        <f t="shared" si="21"/>
        <v>4794</v>
      </c>
      <c r="AF29" s="4">
        <f t="shared" si="21"/>
        <v>4452</v>
      </c>
      <c r="AG29" s="12">
        <f t="shared" si="14"/>
        <v>0.35725024625434187</v>
      </c>
      <c r="AH29" s="13">
        <f t="shared" si="15"/>
        <v>0.42605363984674327</v>
      </c>
      <c r="AI29" s="5">
        <f t="shared" si="16"/>
        <v>0.44219582138467839</v>
      </c>
      <c r="AJ29" s="5">
        <f t="shared" si="17"/>
        <v>0.53089700996677736</v>
      </c>
      <c r="AK29" s="5">
        <f t="shared" si="18"/>
        <v>0.56290302187381469</v>
      </c>
    </row>
    <row r="30" spans="1:37" s="19" customFormat="1" x14ac:dyDescent="0.3">
      <c r="A30" s="19" t="s">
        <v>12</v>
      </c>
      <c r="B30" s="31">
        <f t="shared" ref="B30:AF30" si="22">SUM(B26:B29)</f>
        <v>33297</v>
      </c>
      <c r="C30" s="31">
        <f t="shared" si="22"/>
        <v>39816</v>
      </c>
      <c r="D30" s="31">
        <f t="shared" si="22"/>
        <v>37698</v>
      </c>
      <c r="E30" s="31">
        <f t="shared" si="22"/>
        <v>30554</v>
      </c>
      <c r="F30" s="31">
        <f t="shared" si="22"/>
        <v>26939</v>
      </c>
      <c r="G30" s="31">
        <f t="shared" si="22"/>
        <v>22714</v>
      </c>
      <c r="H30" s="31">
        <f t="shared" si="22"/>
        <v>1</v>
      </c>
      <c r="I30" s="31">
        <f t="shared" si="22"/>
        <v>0</v>
      </c>
      <c r="J30" s="31">
        <f t="shared" si="22"/>
        <v>2</v>
      </c>
      <c r="K30" s="31">
        <f t="shared" si="22"/>
        <v>1</v>
      </c>
      <c r="L30" s="31">
        <f t="shared" si="22"/>
        <v>2</v>
      </c>
      <c r="M30" s="31">
        <f t="shared" si="22"/>
        <v>39815</v>
      </c>
      <c r="N30" s="31">
        <f t="shared" si="22"/>
        <v>37698</v>
      </c>
      <c r="O30" s="31">
        <f t="shared" si="22"/>
        <v>30552</v>
      </c>
      <c r="P30" s="31">
        <f t="shared" si="22"/>
        <v>26938</v>
      </c>
      <c r="Q30" s="31">
        <f t="shared" si="22"/>
        <v>22712</v>
      </c>
      <c r="R30" s="31">
        <f t="shared" si="22"/>
        <v>22998</v>
      </c>
      <c r="S30" s="31">
        <f t="shared" si="22"/>
        <v>18347</v>
      </c>
      <c r="T30" s="31">
        <f t="shared" si="22"/>
        <v>14394</v>
      </c>
      <c r="U30" s="31">
        <f t="shared" si="22"/>
        <v>11805</v>
      </c>
      <c r="V30" s="31">
        <f t="shared" si="22"/>
        <v>9348</v>
      </c>
      <c r="W30" s="31">
        <f t="shared" si="22"/>
        <v>2489</v>
      </c>
      <c r="X30" s="31">
        <f t="shared" si="22"/>
        <v>1156</v>
      </c>
      <c r="Y30" s="31">
        <f t="shared" si="22"/>
        <v>1155</v>
      </c>
      <c r="Z30" s="31">
        <f t="shared" si="22"/>
        <v>968</v>
      </c>
      <c r="AA30" s="31">
        <f t="shared" si="22"/>
        <v>1077</v>
      </c>
      <c r="AB30" s="31">
        <f t="shared" si="22"/>
        <v>19306</v>
      </c>
      <c r="AC30" s="31">
        <f t="shared" si="22"/>
        <v>20507</v>
      </c>
      <c r="AD30" s="31">
        <f t="shared" si="22"/>
        <v>17313</v>
      </c>
      <c r="AE30" s="31">
        <f t="shared" si="22"/>
        <v>16101</v>
      </c>
      <c r="AF30" s="31">
        <f t="shared" si="22"/>
        <v>14441</v>
      </c>
      <c r="AG30" s="22">
        <f t="shared" si="14"/>
        <v>0.48489262840637948</v>
      </c>
      <c r="AH30" s="23">
        <f t="shared" si="15"/>
        <v>0.54398111305639552</v>
      </c>
      <c r="AI30" s="32">
        <f t="shared" si="16"/>
        <v>0.56667321288295369</v>
      </c>
      <c r="AJ30" s="32">
        <f t="shared" si="17"/>
        <v>0.59770584304699681</v>
      </c>
      <c r="AK30" s="32">
        <f t="shared" si="18"/>
        <v>0.63583127861923217</v>
      </c>
    </row>
    <row r="31" spans="1:37" s="24" customFormat="1" ht="13.8" thickBot="1" x14ac:dyDescent="0.35">
      <c r="A31" s="24" t="s">
        <v>8</v>
      </c>
      <c r="B31" s="33">
        <f t="shared" ref="B31:AF31" si="23">SUM(B25+B30)</f>
        <v>57606</v>
      </c>
      <c r="C31" s="33">
        <f t="shared" si="23"/>
        <v>64314</v>
      </c>
      <c r="D31" s="33">
        <f t="shared" si="23"/>
        <v>59170</v>
      </c>
      <c r="E31" s="33">
        <f t="shared" si="23"/>
        <v>50895</v>
      </c>
      <c r="F31" s="33">
        <f t="shared" si="23"/>
        <v>46850</v>
      </c>
      <c r="G31" s="33">
        <f t="shared" si="23"/>
        <v>42249</v>
      </c>
      <c r="H31" s="33">
        <f t="shared" si="23"/>
        <v>2</v>
      </c>
      <c r="I31" s="33">
        <f t="shared" si="23"/>
        <v>1</v>
      </c>
      <c r="J31" s="33">
        <f t="shared" si="23"/>
        <v>2</v>
      </c>
      <c r="K31" s="33">
        <f t="shared" si="23"/>
        <v>2</v>
      </c>
      <c r="L31" s="33">
        <f t="shared" si="23"/>
        <v>5</v>
      </c>
      <c r="M31" s="33">
        <f t="shared" si="23"/>
        <v>64312</v>
      </c>
      <c r="N31" s="33">
        <f t="shared" si="23"/>
        <v>59169</v>
      </c>
      <c r="O31" s="33">
        <f t="shared" si="23"/>
        <v>50893</v>
      </c>
      <c r="P31" s="33">
        <f t="shared" si="23"/>
        <v>46848</v>
      </c>
      <c r="Q31" s="33">
        <f t="shared" si="23"/>
        <v>42244</v>
      </c>
      <c r="R31" s="33">
        <f t="shared" si="23"/>
        <v>30728</v>
      </c>
      <c r="S31" s="33">
        <f t="shared" si="23"/>
        <v>24512</v>
      </c>
      <c r="T31" s="33">
        <f t="shared" si="23"/>
        <v>20938</v>
      </c>
      <c r="U31" s="33">
        <f t="shared" si="23"/>
        <v>17758</v>
      </c>
      <c r="V31" s="33">
        <f t="shared" si="23"/>
        <v>14956</v>
      </c>
      <c r="W31" s="33">
        <f t="shared" si="23"/>
        <v>3571</v>
      </c>
      <c r="X31" s="33">
        <f t="shared" si="23"/>
        <v>2166</v>
      </c>
      <c r="Y31" s="33">
        <f t="shared" si="23"/>
        <v>2162</v>
      </c>
      <c r="Z31" s="33">
        <f t="shared" si="23"/>
        <v>1868</v>
      </c>
      <c r="AA31" s="33">
        <f t="shared" si="23"/>
        <v>1971</v>
      </c>
      <c r="AB31" s="33">
        <f t="shared" si="23"/>
        <v>37155</v>
      </c>
      <c r="AC31" s="33">
        <f t="shared" si="23"/>
        <v>36823</v>
      </c>
      <c r="AD31" s="33">
        <f t="shared" si="23"/>
        <v>32117</v>
      </c>
      <c r="AE31" s="33">
        <f t="shared" si="23"/>
        <v>30958</v>
      </c>
      <c r="AF31" s="33">
        <f t="shared" si="23"/>
        <v>29259</v>
      </c>
      <c r="AG31" s="27">
        <f t="shared" si="14"/>
        <v>0.57773043910934196</v>
      </c>
      <c r="AH31" s="41">
        <f t="shared" si="15"/>
        <v>0.62233602055130222</v>
      </c>
      <c r="AI31" s="34">
        <f t="shared" si="16"/>
        <v>0.63106910577093112</v>
      </c>
      <c r="AJ31" s="34">
        <f t="shared" si="17"/>
        <v>0.66081796448087426</v>
      </c>
      <c r="AK31" s="34">
        <f t="shared" si="18"/>
        <v>0.69261907016381019</v>
      </c>
    </row>
    <row r="32" spans="1:37" ht="4.5" customHeight="1" thickBot="1" x14ac:dyDescent="0.35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5"/>
      <c r="AJ32" s="5"/>
      <c r="AK32" s="5"/>
    </row>
    <row r="33" spans="1:37" ht="13.8" thickBot="1" x14ac:dyDescent="0.35">
      <c r="A33" s="2" t="s">
        <v>5</v>
      </c>
      <c r="B33" s="58" t="s">
        <v>9</v>
      </c>
      <c r="C33" s="59"/>
      <c r="D33" s="59"/>
      <c r="E33" s="59"/>
      <c r="F33" s="59"/>
      <c r="G33" s="60"/>
      <c r="H33" s="51" t="s">
        <v>11</v>
      </c>
      <c r="I33" s="52"/>
      <c r="J33" s="52"/>
      <c r="K33" s="52"/>
      <c r="L33" s="53"/>
      <c r="M33" s="51" t="s">
        <v>16</v>
      </c>
      <c r="N33" s="52"/>
      <c r="O33" s="52"/>
      <c r="P33" s="52"/>
      <c r="Q33" s="53"/>
      <c r="R33" s="51" t="s">
        <v>2</v>
      </c>
      <c r="S33" s="52"/>
      <c r="T33" s="52"/>
      <c r="U33" s="52"/>
      <c r="V33" s="53"/>
      <c r="W33" s="48" t="s">
        <v>10</v>
      </c>
      <c r="X33" s="49"/>
      <c r="Y33" s="49"/>
      <c r="Z33" s="49"/>
      <c r="AA33" s="50"/>
      <c r="AB33" s="51" t="s">
        <v>3</v>
      </c>
      <c r="AC33" s="52"/>
      <c r="AD33" s="52"/>
      <c r="AE33" s="52"/>
      <c r="AF33" s="53"/>
      <c r="AG33" s="51" t="s">
        <v>4</v>
      </c>
      <c r="AH33" s="52"/>
      <c r="AI33" s="52"/>
      <c r="AJ33" s="52"/>
      <c r="AK33" s="53"/>
    </row>
    <row r="34" spans="1:37" x14ac:dyDescent="0.3">
      <c r="A34" s="3">
        <v>37134</v>
      </c>
      <c r="B34" s="38">
        <v>2003</v>
      </c>
      <c r="C34" s="36">
        <v>2002</v>
      </c>
      <c r="D34" s="36">
        <v>2001</v>
      </c>
      <c r="E34" s="36">
        <v>2000</v>
      </c>
      <c r="F34" s="36">
        <v>1999</v>
      </c>
      <c r="G34" s="36">
        <v>1998</v>
      </c>
      <c r="H34" s="38">
        <v>2003</v>
      </c>
      <c r="I34" s="36">
        <v>2002</v>
      </c>
      <c r="J34" s="36">
        <v>2001</v>
      </c>
      <c r="K34" s="36">
        <v>2000</v>
      </c>
      <c r="L34" s="36">
        <v>1999</v>
      </c>
      <c r="M34" s="38">
        <v>2002</v>
      </c>
      <c r="N34" s="36">
        <v>2001</v>
      </c>
      <c r="O34" s="36">
        <v>2000</v>
      </c>
      <c r="P34" s="36">
        <v>1999</v>
      </c>
      <c r="Q34" s="36">
        <v>1998</v>
      </c>
      <c r="R34" s="38">
        <v>2003</v>
      </c>
      <c r="S34" s="36">
        <v>2002</v>
      </c>
      <c r="T34" s="36">
        <v>2001</v>
      </c>
      <c r="U34" s="36">
        <v>2000</v>
      </c>
      <c r="V34" s="36">
        <v>1999</v>
      </c>
      <c r="W34" s="35">
        <v>2003</v>
      </c>
      <c r="X34" s="36">
        <v>2002</v>
      </c>
      <c r="Y34" s="36">
        <v>2001</v>
      </c>
      <c r="Z34" s="36">
        <v>2000</v>
      </c>
      <c r="AA34" s="36">
        <v>1999</v>
      </c>
      <c r="AB34" s="38">
        <v>2003</v>
      </c>
      <c r="AC34" s="36">
        <v>2002</v>
      </c>
      <c r="AD34" s="36">
        <v>2001</v>
      </c>
      <c r="AE34" s="36">
        <v>2000</v>
      </c>
      <c r="AF34" s="36">
        <v>1999</v>
      </c>
      <c r="AG34" s="38">
        <v>2003</v>
      </c>
      <c r="AH34" s="36">
        <v>2002</v>
      </c>
      <c r="AI34" s="36">
        <v>2001</v>
      </c>
      <c r="AJ34" s="36">
        <v>2000</v>
      </c>
      <c r="AK34" s="36">
        <v>1999</v>
      </c>
    </row>
    <row r="35" spans="1:37" x14ac:dyDescent="0.3">
      <c r="A35" s="2">
        <v>1</v>
      </c>
      <c r="B35" s="4">
        <v>39965</v>
      </c>
      <c r="C35" s="7">
        <v>42576</v>
      </c>
      <c r="D35" s="7">
        <v>42359</v>
      </c>
      <c r="E35" s="7">
        <v>42253</v>
      </c>
      <c r="F35" s="7">
        <v>41949</v>
      </c>
      <c r="G35" s="7">
        <f>41614</f>
        <v>41614</v>
      </c>
      <c r="H35" s="6">
        <f t="shared" ref="H35:L40" si="24">H3+H19</f>
        <v>90</v>
      </c>
      <c r="I35" s="7">
        <f t="shared" si="24"/>
        <v>78</v>
      </c>
      <c r="J35" s="7">
        <f t="shared" si="24"/>
        <v>78</v>
      </c>
      <c r="K35" s="7">
        <f t="shared" si="24"/>
        <v>64</v>
      </c>
      <c r="L35" s="7">
        <f t="shared" si="24"/>
        <v>67</v>
      </c>
      <c r="M35" s="6">
        <f t="shared" ref="M35:Q40" si="25">C35-H35</f>
        <v>42486</v>
      </c>
      <c r="N35" s="7">
        <f t="shared" si="25"/>
        <v>42281</v>
      </c>
      <c r="O35" s="7">
        <f t="shared" si="25"/>
        <v>42175</v>
      </c>
      <c r="P35" s="7">
        <f t="shared" si="25"/>
        <v>41885</v>
      </c>
      <c r="Q35" s="7">
        <f t="shared" si="25"/>
        <v>41547</v>
      </c>
      <c r="R35" s="6">
        <f t="shared" ref="R35:V40" si="26">R3+R19</f>
        <v>8412</v>
      </c>
      <c r="S35" s="7">
        <f t="shared" si="26"/>
        <v>6547</v>
      </c>
      <c r="T35" s="7">
        <f t="shared" si="26"/>
        <v>6854</v>
      </c>
      <c r="U35" s="7">
        <f t="shared" si="26"/>
        <v>6531</v>
      </c>
      <c r="V35" s="7">
        <f t="shared" si="26"/>
        <v>6046</v>
      </c>
      <c r="W35" s="6">
        <f t="shared" ref="W35:AA47" si="27">W3+W19</f>
        <v>1800</v>
      </c>
      <c r="X35" s="7">
        <f t="shared" si="27"/>
        <v>1574</v>
      </c>
      <c r="Y35" s="7">
        <f t="shared" si="27"/>
        <v>2061</v>
      </c>
      <c r="Z35" s="7">
        <f t="shared" si="27"/>
        <v>2004</v>
      </c>
      <c r="AA35" s="7">
        <f t="shared" si="27"/>
        <v>2085</v>
      </c>
      <c r="AB35" s="6">
        <f t="shared" ref="AB35:AF40" si="28">M35-R35+W35</f>
        <v>35874</v>
      </c>
      <c r="AC35" s="7">
        <f t="shared" si="28"/>
        <v>37308</v>
      </c>
      <c r="AD35" s="7">
        <f t="shared" si="28"/>
        <v>37382</v>
      </c>
      <c r="AE35" s="7">
        <f t="shared" si="28"/>
        <v>37358</v>
      </c>
      <c r="AF35" s="7">
        <f t="shared" si="28"/>
        <v>37586</v>
      </c>
      <c r="AG35" s="12">
        <f t="shared" ref="AG35:AG47" si="29">AB35/M35</f>
        <v>0.84437226380454733</v>
      </c>
      <c r="AH35" s="13">
        <f t="shared" ref="AH35:AH47" si="30">AC35/N35</f>
        <v>0.8823821574702585</v>
      </c>
      <c r="AI35" s="13">
        <f t="shared" ref="AI35:AI47" si="31">AD35/O35</f>
        <v>0.88635447540011858</v>
      </c>
      <c r="AJ35" s="13">
        <f t="shared" ref="AJ35:AJ47" si="32">AE35/P35</f>
        <v>0.89191834785722812</v>
      </c>
      <c r="AK35" s="13">
        <f t="shared" ref="AK35:AK47" si="33">AF35/Q35</f>
        <v>0.90466218980913182</v>
      </c>
    </row>
    <row r="36" spans="1:37" x14ac:dyDescent="0.3">
      <c r="A36" s="2">
        <v>2</v>
      </c>
      <c r="B36" s="4">
        <v>33045</v>
      </c>
      <c r="C36" s="7">
        <v>34574</v>
      </c>
      <c r="D36" s="7">
        <v>34450</v>
      </c>
      <c r="E36" s="7">
        <v>33918</v>
      </c>
      <c r="F36" s="7">
        <v>33799</v>
      </c>
      <c r="G36" s="7">
        <f>33290</f>
        <v>33290</v>
      </c>
      <c r="H36" s="6">
        <f t="shared" si="24"/>
        <v>86</v>
      </c>
      <c r="I36" s="7">
        <f t="shared" si="24"/>
        <v>69</v>
      </c>
      <c r="J36" s="7">
        <f t="shared" si="24"/>
        <v>58</v>
      </c>
      <c r="K36" s="7">
        <f t="shared" si="24"/>
        <v>59</v>
      </c>
      <c r="L36" s="7">
        <f t="shared" si="24"/>
        <v>53</v>
      </c>
      <c r="M36" s="6">
        <f t="shared" si="25"/>
        <v>34488</v>
      </c>
      <c r="N36" s="7">
        <f t="shared" si="25"/>
        <v>34381</v>
      </c>
      <c r="O36" s="7">
        <f t="shared" si="25"/>
        <v>33860</v>
      </c>
      <c r="P36" s="7">
        <f t="shared" si="25"/>
        <v>33740</v>
      </c>
      <c r="Q36" s="7">
        <f t="shared" si="25"/>
        <v>33237</v>
      </c>
      <c r="R36" s="6">
        <f t="shared" si="26"/>
        <v>6583</v>
      </c>
      <c r="S36" s="7">
        <f t="shared" si="26"/>
        <v>5339</v>
      </c>
      <c r="T36" s="7">
        <f t="shared" si="26"/>
        <v>5199</v>
      </c>
      <c r="U36" s="7">
        <f t="shared" si="26"/>
        <v>5082</v>
      </c>
      <c r="V36" s="7">
        <f t="shared" si="26"/>
        <v>4871</v>
      </c>
      <c r="W36" s="6">
        <f t="shared" ref="W36:W47" si="34">W4+W20</f>
        <v>1364</v>
      </c>
      <c r="X36" s="7">
        <f t="shared" si="27"/>
        <v>1259</v>
      </c>
      <c r="Y36" s="7">
        <f t="shared" si="27"/>
        <v>1536</v>
      </c>
      <c r="Z36" s="7">
        <f t="shared" si="27"/>
        <v>1377</v>
      </c>
      <c r="AA36" s="7">
        <f t="shared" si="27"/>
        <v>1693</v>
      </c>
      <c r="AB36" s="6">
        <f t="shared" si="28"/>
        <v>29269</v>
      </c>
      <c r="AC36" s="7">
        <f t="shared" si="28"/>
        <v>30301</v>
      </c>
      <c r="AD36" s="7">
        <f t="shared" si="28"/>
        <v>30197</v>
      </c>
      <c r="AE36" s="7">
        <f t="shared" si="28"/>
        <v>30035</v>
      </c>
      <c r="AF36" s="7">
        <f t="shared" si="28"/>
        <v>30059</v>
      </c>
      <c r="AG36" s="12">
        <f t="shared" si="29"/>
        <v>0.84867200185571789</v>
      </c>
      <c r="AH36" s="13">
        <f t="shared" si="30"/>
        <v>0.88132980425234864</v>
      </c>
      <c r="AI36" s="13">
        <f t="shared" si="31"/>
        <v>0.89181925575900767</v>
      </c>
      <c r="AJ36" s="13">
        <f t="shared" si="32"/>
        <v>0.89018968583283931</v>
      </c>
      <c r="AK36" s="13">
        <f t="shared" si="33"/>
        <v>0.90438366880284016</v>
      </c>
    </row>
    <row r="37" spans="1:37" x14ac:dyDescent="0.3">
      <c r="A37" s="2">
        <v>3</v>
      </c>
      <c r="B37" s="4">
        <v>29533</v>
      </c>
      <c r="C37" s="7">
        <v>30832</v>
      </c>
      <c r="D37" s="7">
        <v>30059</v>
      </c>
      <c r="E37" s="7">
        <v>29564</v>
      </c>
      <c r="F37" s="7">
        <v>29285</v>
      </c>
      <c r="G37" s="7">
        <v>29116</v>
      </c>
      <c r="H37" s="6">
        <f t="shared" si="24"/>
        <v>69</v>
      </c>
      <c r="I37" s="7">
        <f t="shared" si="24"/>
        <v>59</v>
      </c>
      <c r="J37" s="7">
        <f t="shared" si="24"/>
        <v>46</v>
      </c>
      <c r="K37" s="7">
        <f t="shared" si="24"/>
        <v>63</v>
      </c>
      <c r="L37" s="7">
        <f t="shared" si="24"/>
        <v>62</v>
      </c>
      <c r="M37" s="6">
        <f t="shared" si="25"/>
        <v>30763</v>
      </c>
      <c r="N37" s="7">
        <f t="shared" si="25"/>
        <v>30000</v>
      </c>
      <c r="O37" s="7">
        <f t="shared" si="25"/>
        <v>29518</v>
      </c>
      <c r="P37" s="7">
        <f t="shared" si="25"/>
        <v>29222</v>
      </c>
      <c r="Q37" s="7">
        <f t="shared" si="25"/>
        <v>29054</v>
      </c>
      <c r="R37" s="6">
        <f t="shared" si="26"/>
        <v>6979</v>
      </c>
      <c r="S37" s="7">
        <f t="shared" si="26"/>
        <v>5519</v>
      </c>
      <c r="T37" s="7">
        <f t="shared" si="26"/>
        <v>5532</v>
      </c>
      <c r="U37" s="7">
        <f t="shared" si="26"/>
        <v>5331</v>
      </c>
      <c r="V37" s="7">
        <f t="shared" si="26"/>
        <v>5537</v>
      </c>
      <c r="W37" s="6">
        <f t="shared" si="34"/>
        <v>1270</v>
      </c>
      <c r="X37" s="7">
        <f t="shared" si="27"/>
        <v>1115</v>
      </c>
      <c r="Y37" s="7">
        <f t="shared" si="27"/>
        <v>1395</v>
      </c>
      <c r="Z37" s="7">
        <f t="shared" si="27"/>
        <v>1294</v>
      </c>
      <c r="AA37" s="7">
        <f t="shared" si="27"/>
        <v>1542</v>
      </c>
      <c r="AB37" s="6">
        <f t="shared" si="28"/>
        <v>25054</v>
      </c>
      <c r="AC37" s="7">
        <f t="shared" si="28"/>
        <v>25596</v>
      </c>
      <c r="AD37" s="7">
        <f t="shared" si="28"/>
        <v>25381</v>
      </c>
      <c r="AE37" s="7">
        <f t="shared" si="28"/>
        <v>25185</v>
      </c>
      <c r="AF37" s="7">
        <f t="shared" si="28"/>
        <v>25059</v>
      </c>
      <c r="AG37" s="12">
        <f t="shared" si="29"/>
        <v>0.81441992003380681</v>
      </c>
      <c r="AH37" s="13">
        <f t="shared" si="30"/>
        <v>0.85319999999999996</v>
      </c>
      <c r="AI37" s="13">
        <f t="shared" si="31"/>
        <v>0.85984822819974249</v>
      </c>
      <c r="AJ37" s="13">
        <f t="shared" si="32"/>
        <v>0.86185066046129633</v>
      </c>
      <c r="AK37" s="13">
        <f t="shared" si="33"/>
        <v>0.86249741859984852</v>
      </c>
    </row>
    <row r="38" spans="1:37" x14ac:dyDescent="0.3">
      <c r="A38" s="2">
        <v>4</v>
      </c>
      <c r="B38" s="4">
        <v>23640</v>
      </c>
      <c r="C38" s="7">
        <v>24511</v>
      </c>
      <c r="D38" s="7">
        <v>24196</v>
      </c>
      <c r="E38" s="7">
        <v>24378</v>
      </c>
      <c r="F38" s="7">
        <v>24309</v>
      </c>
      <c r="G38" s="7">
        <v>24125</v>
      </c>
      <c r="H38" s="6">
        <f t="shared" si="24"/>
        <v>38</v>
      </c>
      <c r="I38" s="7">
        <f t="shared" si="24"/>
        <v>34</v>
      </c>
      <c r="J38" s="7">
        <f t="shared" si="24"/>
        <v>31</v>
      </c>
      <c r="K38" s="7">
        <f t="shared" si="24"/>
        <v>33</v>
      </c>
      <c r="L38" s="7">
        <f t="shared" si="24"/>
        <v>42</v>
      </c>
      <c r="M38" s="6">
        <f t="shared" si="25"/>
        <v>24473</v>
      </c>
      <c r="N38" s="7">
        <f t="shared" si="25"/>
        <v>24162</v>
      </c>
      <c r="O38" s="7">
        <f t="shared" si="25"/>
        <v>24347</v>
      </c>
      <c r="P38" s="7">
        <f t="shared" si="25"/>
        <v>24276</v>
      </c>
      <c r="Q38" s="7">
        <f t="shared" si="25"/>
        <v>24083</v>
      </c>
      <c r="R38" s="6">
        <f t="shared" si="26"/>
        <v>5283</v>
      </c>
      <c r="S38" s="7">
        <f t="shared" si="26"/>
        <v>4410</v>
      </c>
      <c r="T38" s="7">
        <f t="shared" si="26"/>
        <v>4635</v>
      </c>
      <c r="U38" s="7">
        <f t="shared" si="26"/>
        <v>4499</v>
      </c>
      <c r="V38" s="7">
        <f t="shared" si="26"/>
        <v>4448</v>
      </c>
      <c r="W38" s="6">
        <f t="shared" si="34"/>
        <v>910</v>
      </c>
      <c r="X38" s="7">
        <f t="shared" si="27"/>
        <v>935</v>
      </c>
      <c r="Y38" s="7">
        <f t="shared" si="27"/>
        <v>1114</v>
      </c>
      <c r="Z38" s="7">
        <f t="shared" si="27"/>
        <v>1156</v>
      </c>
      <c r="AA38" s="7">
        <f t="shared" si="27"/>
        <v>1279</v>
      </c>
      <c r="AB38" s="6">
        <f t="shared" si="28"/>
        <v>20100</v>
      </c>
      <c r="AC38" s="7">
        <f t="shared" si="28"/>
        <v>20687</v>
      </c>
      <c r="AD38" s="7">
        <f t="shared" si="28"/>
        <v>20826</v>
      </c>
      <c r="AE38" s="7">
        <f t="shared" si="28"/>
        <v>20933</v>
      </c>
      <c r="AF38" s="7">
        <f t="shared" si="28"/>
        <v>20914</v>
      </c>
      <c r="AG38" s="12">
        <f t="shared" si="29"/>
        <v>0.82131328402729542</v>
      </c>
      <c r="AH38" s="13">
        <f t="shared" si="30"/>
        <v>0.85617912424468168</v>
      </c>
      <c r="AI38" s="13">
        <f t="shared" si="31"/>
        <v>0.85538259333798827</v>
      </c>
      <c r="AJ38" s="13">
        <f t="shared" si="32"/>
        <v>0.86229197561377491</v>
      </c>
      <c r="AK38" s="13">
        <f t="shared" si="33"/>
        <v>0.86841340364572517</v>
      </c>
    </row>
    <row r="39" spans="1:37" x14ac:dyDescent="0.3">
      <c r="A39" s="2">
        <v>5</v>
      </c>
      <c r="B39" s="4">
        <v>29031</v>
      </c>
      <c r="C39" s="7">
        <v>30170</v>
      </c>
      <c r="D39" s="7">
        <v>29909</v>
      </c>
      <c r="E39" s="7">
        <v>29383</v>
      </c>
      <c r="F39" s="7">
        <v>29426</v>
      </c>
      <c r="G39" s="7">
        <v>29147</v>
      </c>
      <c r="H39" s="6">
        <f t="shared" si="24"/>
        <v>54</v>
      </c>
      <c r="I39" s="7">
        <f t="shared" si="24"/>
        <v>36</v>
      </c>
      <c r="J39" s="7">
        <f t="shared" si="24"/>
        <v>30</v>
      </c>
      <c r="K39" s="7">
        <f t="shared" si="24"/>
        <v>33</v>
      </c>
      <c r="L39" s="7">
        <f t="shared" si="24"/>
        <v>42</v>
      </c>
      <c r="M39" s="6">
        <f t="shared" si="25"/>
        <v>30116</v>
      </c>
      <c r="N39" s="7">
        <f t="shared" si="25"/>
        <v>29873</v>
      </c>
      <c r="O39" s="7">
        <f t="shared" si="25"/>
        <v>29353</v>
      </c>
      <c r="P39" s="7">
        <f t="shared" si="25"/>
        <v>29393</v>
      </c>
      <c r="Q39" s="7">
        <f t="shared" si="25"/>
        <v>29105</v>
      </c>
      <c r="R39" s="6">
        <f t="shared" si="26"/>
        <v>6881</v>
      </c>
      <c r="S39" s="7">
        <f t="shared" si="26"/>
        <v>5963</v>
      </c>
      <c r="T39" s="7">
        <f t="shared" si="26"/>
        <v>6080</v>
      </c>
      <c r="U39" s="7">
        <f t="shared" si="26"/>
        <v>5905</v>
      </c>
      <c r="V39" s="7">
        <f t="shared" si="26"/>
        <v>5928</v>
      </c>
      <c r="W39" s="6">
        <f t="shared" si="34"/>
        <v>1275</v>
      </c>
      <c r="X39" s="7">
        <f t="shared" si="27"/>
        <v>1268</v>
      </c>
      <c r="Y39" s="7">
        <f t="shared" si="27"/>
        <v>1505</v>
      </c>
      <c r="Z39" s="7">
        <f t="shared" si="27"/>
        <v>1428</v>
      </c>
      <c r="AA39" s="7">
        <f t="shared" si="27"/>
        <v>1627</v>
      </c>
      <c r="AB39" s="6">
        <f t="shared" si="28"/>
        <v>24510</v>
      </c>
      <c r="AC39" s="7">
        <f t="shared" si="28"/>
        <v>25178</v>
      </c>
      <c r="AD39" s="7">
        <f t="shared" si="28"/>
        <v>24778</v>
      </c>
      <c r="AE39" s="7">
        <f t="shared" si="28"/>
        <v>24916</v>
      </c>
      <c r="AF39" s="7">
        <f t="shared" si="28"/>
        <v>24804</v>
      </c>
      <c r="AG39" s="12">
        <f t="shared" si="29"/>
        <v>0.81385310134147959</v>
      </c>
      <c r="AH39" s="13">
        <f t="shared" si="30"/>
        <v>0.84283466675593344</v>
      </c>
      <c r="AI39" s="13">
        <f t="shared" si="31"/>
        <v>0.84413858890062343</v>
      </c>
      <c r="AJ39" s="13">
        <f t="shared" si="32"/>
        <v>0.84768482291702107</v>
      </c>
      <c r="AK39" s="13">
        <f t="shared" si="33"/>
        <v>0.85222470365916514</v>
      </c>
    </row>
    <row r="40" spans="1:37" x14ac:dyDescent="0.3">
      <c r="A40" s="2">
        <v>6</v>
      </c>
      <c r="B40" s="4">
        <v>59360</v>
      </c>
      <c r="C40" s="7">
        <v>62965</v>
      </c>
      <c r="D40" s="7">
        <v>62089</v>
      </c>
      <c r="E40" s="7">
        <v>60800</v>
      </c>
      <c r="F40" s="7">
        <v>58135</v>
      </c>
      <c r="G40" s="7">
        <v>56904</v>
      </c>
      <c r="H40" s="6">
        <f t="shared" si="24"/>
        <v>103</v>
      </c>
      <c r="I40" s="7">
        <f t="shared" si="24"/>
        <v>99</v>
      </c>
      <c r="J40" s="7">
        <f t="shared" si="24"/>
        <v>94</v>
      </c>
      <c r="K40" s="7">
        <f t="shared" si="24"/>
        <v>87</v>
      </c>
      <c r="L40" s="7">
        <f t="shared" si="24"/>
        <v>82</v>
      </c>
      <c r="M40" s="6">
        <f t="shared" si="25"/>
        <v>62862</v>
      </c>
      <c r="N40" s="7">
        <f t="shared" si="25"/>
        <v>61990</v>
      </c>
      <c r="O40" s="7">
        <f t="shared" si="25"/>
        <v>60706</v>
      </c>
      <c r="P40" s="7">
        <f t="shared" si="25"/>
        <v>58048</v>
      </c>
      <c r="Q40" s="7">
        <f t="shared" si="25"/>
        <v>56822</v>
      </c>
      <c r="R40" s="6">
        <f t="shared" si="26"/>
        <v>13808</v>
      </c>
      <c r="S40" s="7">
        <f t="shared" si="26"/>
        <v>11291</v>
      </c>
      <c r="T40" s="7">
        <f t="shared" si="26"/>
        <v>11660</v>
      </c>
      <c r="U40" s="7">
        <f t="shared" si="26"/>
        <v>10083</v>
      </c>
      <c r="V40" s="7">
        <f t="shared" si="26"/>
        <v>9837</v>
      </c>
      <c r="W40" s="6">
        <f t="shared" si="34"/>
        <v>2628</v>
      </c>
      <c r="X40" s="7">
        <f t="shared" si="27"/>
        <v>2561</v>
      </c>
      <c r="Y40" s="7">
        <f t="shared" si="27"/>
        <v>3145</v>
      </c>
      <c r="Z40" s="7">
        <f t="shared" si="27"/>
        <v>2749</v>
      </c>
      <c r="AA40" s="7">
        <f t="shared" si="27"/>
        <v>3082</v>
      </c>
      <c r="AB40" s="6">
        <f t="shared" si="28"/>
        <v>51682</v>
      </c>
      <c r="AC40" s="7">
        <f t="shared" si="28"/>
        <v>53260</v>
      </c>
      <c r="AD40" s="7">
        <f t="shared" si="28"/>
        <v>52191</v>
      </c>
      <c r="AE40" s="7">
        <f t="shared" si="28"/>
        <v>50714</v>
      </c>
      <c r="AF40" s="7">
        <f t="shared" si="28"/>
        <v>50067</v>
      </c>
      <c r="AG40" s="12">
        <f t="shared" si="29"/>
        <v>0.82215010658267318</v>
      </c>
      <c r="AH40" s="13">
        <f t="shared" si="30"/>
        <v>0.85917083400548477</v>
      </c>
      <c r="AI40" s="13">
        <f t="shared" si="31"/>
        <v>0.85973379896550584</v>
      </c>
      <c r="AJ40" s="13">
        <f t="shared" si="32"/>
        <v>0.87365628445424481</v>
      </c>
      <c r="AK40" s="13">
        <f t="shared" si="33"/>
        <v>0.8811199887367569</v>
      </c>
    </row>
    <row r="41" spans="1:37" s="14" customFormat="1" x14ac:dyDescent="0.3">
      <c r="A41" s="14" t="s">
        <v>6</v>
      </c>
      <c r="B41" s="15">
        <f t="shared" ref="B41:V41" si="35">SUM(B35:B40)</f>
        <v>214574</v>
      </c>
      <c r="C41" s="16">
        <f t="shared" si="35"/>
        <v>225628</v>
      </c>
      <c r="D41" s="16">
        <f t="shared" si="35"/>
        <v>223062</v>
      </c>
      <c r="E41" s="16">
        <f t="shared" si="35"/>
        <v>220296</v>
      </c>
      <c r="F41" s="16">
        <f t="shared" si="35"/>
        <v>216903</v>
      </c>
      <c r="G41" s="16">
        <f t="shared" si="35"/>
        <v>214196</v>
      </c>
      <c r="H41" s="15">
        <f t="shared" si="35"/>
        <v>440</v>
      </c>
      <c r="I41" s="16">
        <f t="shared" si="35"/>
        <v>375</v>
      </c>
      <c r="J41" s="16">
        <f t="shared" si="35"/>
        <v>337</v>
      </c>
      <c r="K41" s="16">
        <f t="shared" si="35"/>
        <v>339</v>
      </c>
      <c r="L41" s="16">
        <f t="shared" si="35"/>
        <v>348</v>
      </c>
      <c r="M41" s="15">
        <f t="shared" si="35"/>
        <v>225188</v>
      </c>
      <c r="N41" s="16">
        <f t="shared" si="35"/>
        <v>222687</v>
      </c>
      <c r="O41" s="16">
        <f t="shared" si="35"/>
        <v>219959</v>
      </c>
      <c r="P41" s="16">
        <f t="shared" si="35"/>
        <v>216564</v>
      </c>
      <c r="Q41" s="16">
        <f t="shared" si="35"/>
        <v>213848</v>
      </c>
      <c r="R41" s="15">
        <f t="shared" si="35"/>
        <v>47946</v>
      </c>
      <c r="S41" s="16">
        <f t="shared" si="35"/>
        <v>39069</v>
      </c>
      <c r="T41" s="16">
        <f t="shared" si="35"/>
        <v>39960</v>
      </c>
      <c r="U41" s="16">
        <f t="shared" si="35"/>
        <v>37431</v>
      </c>
      <c r="V41" s="16">
        <f t="shared" si="35"/>
        <v>36667</v>
      </c>
      <c r="W41" s="15">
        <f t="shared" si="34"/>
        <v>9247</v>
      </c>
      <c r="X41" s="16">
        <f t="shared" si="27"/>
        <v>8712</v>
      </c>
      <c r="Y41" s="16">
        <f t="shared" si="27"/>
        <v>10756</v>
      </c>
      <c r="Z41" s="16">
        <f t="shared" si="27"/>
        <v>10008</v>
      </c>
      <c r="AA41" s="16">
        <f t="shared" si="27"/>
        <v>11308</v>
      </c>
      <c r="AB41" s="15">
        <f>SUM(AB35:AB40)</f>
        <v>186489</v>
      </c>
      <c r="AC41" s="16">
        <f>SUM(AC35:AC40)</f>
        <v>192330</v>
      </c>
      <c r="AD41" s="16">
        <f>SUM(AD35:AD40)</f>
        <v>190755</v>
      </c>
      <c r="AE41" s="16">
        <f>SUM(AE35:AE40)</f>
        <v>189141</v>
      </c>
      <c r="AF41" s="16">
        <f>SUM(AF35:AF40)</f>
        <v>188489</v>
      </c>
      <c r="AG41" s="17">
        <f t="shared" si="29"/>
        <v>0.82814803630744094</v>
      </c>
      <c r="AH41" s="18">
        <f t="shared" si="30"/>
        <v>0.86367861617427155</v>
      </c>
      <c r="AI41" s="18">
        <f t="shared" si="31"/>
        <v>0.86722980191763011</v>
      </c>
      <c r="AJ41" s="18">
        <f t="shared" si="32"/>
        <v>0.87337230564636781</v>
      </c>
      <c r="AK41" s="18">
        <f t="shared" si="33"/>
        <v>0.88141577195017018</v>
      </c>
    </row>
    <row r="42" spans="1:37" x14ac:dyDescent="0.3">
      <c r="A42" s="2">
        <v>7</v>
      </c>
      <c r="B42" s="4">
        <v>13770</v>
      </c>
      <c r="C42" s="7">
        <v>14707</v>
      </c>
      <c r="D42" s="7">
        <v>14738</v>
      </c>
      <c r="E42" s="7">
        <v>14199</v>
      </c>
      <c r="F42" s="7">
        <v>13531</v>
      </c>
      <c r="G42" s="7">
        <v>13690</v>
      </c>
      <c r="H42" s="6">
        <f t="shared" ref="H42:L45" si="36">H10+H26</f>
        <v>20</v>
      </c>
      <c r="I42" s="7">
        <f t="shared" si="36"/>
        <v>20</v>
      </c>
      <c r="J42" s="7">
        <f t="shared" si="36"/>
        <v>11</v>
      </c>
      <c r="K42" s="7">
        <f t="shared" si="36"/>
        <v>19</v>
      </c>
      <c r="L42" s="7">
        <f t="shared" si="36"/>
        <v>22</v>
      </c>
      <c r="M42" s="6">
        <f t="shared" ref="M42:Q45" si="37">C42-H42</f>
        <v>14687</v>
      </c>
      <c r="N42" s="7">
        <f t="shared" si="37"/>
        <v>14718</v>
      </c>
      <c r="O42" s="7">
        <f t="shared" si="37"/>
        <v>14188</v>
      </c>
      <c r="P42" s="7">
        <f t="shared" si="37"/>
        <v>13512</v>
      </c>
      <c r="Q42" s="7">
        <f t="shared" si="37"/>
        <v>13668</v>
      </c>
      <c r="R42" s="6">
        <f t="shared" ref="R42:V45" si="38">R10+R26</f>
        <v>3950</v>
      </c>
      <c r="S42" s="7">
        <f t="shared" si="38"/>
        <v>3797</v>
      </c>
      <c r="T42" s="7">
        <f t="shared" si="38"/>
        <v>3882</v>
      </c>
      <c r="U42" s="7">
        <f t="shared" si="38"/>
        <v>3292</v>
      </c>
      <c r="V42" s="7">
        <f t="shared" si="38"/>
        <v>3842</v>
      </c>
      <c r="W42" s="6">
        <f t="shared" si="34"/>
        <v>672</v>
      </c>
      <c r="X42" s="7">
        <f t="shared" si="27"/>
        <v>715</v>
      </c>
      <c r="Y42" s="7">
        <f t="shared" si="27"/>
        <v>1140</v>
      </c>
      <c r="Z42" s="7">
        <f t="shared" si="27"/>
        <v>855</v>
      </c>
      <c r="AA42" s="7">
        <f t="shared" si="27"/>
        <v>946</v>
      </c>
      <c r="AB42" s="6">
        <f t="shared" ref="AB42:AF45" si="39">M42-R42+W42</f>
        <v>11409</v>
      </c>
      <c r="AC42" s="7">
        <f t="shared" si="39"/>
        <v>11636</v>
      </c>
      <c r="AD42" s="7">
        <f t="shared" si="39"/>
        <v>11446</v>
      </c>
      <c r="AE42" s="7">
        <f t="shared" si="39"/>
        <v>11075</v>
      </c>
      <c r="AF42" s="7">
        <f t="shared" si="39"/>
        <v>10772</v>
      </c>
      <c r="AG42" s="12">
        <f t="shared" si="29"/>
        <v>0.77680942329951663</v>
      </c>
      <c r="AH42" s="13">
        <f t="shared" si="30"/>
        <v>0.79059654844408211</v>
      </c>
      <c r="AI42" s="13">
        <f t="shared" si="31"/>
        <v>0.80673808852551454</v>
      </c>
      <c r="AJ42" s="13">
        <f t="shared" si="32"/>
        <v>0.8196417998815867</v>
      </c>
      <c r="AK42" s="13">
        <f t="shared" si="33"/>
        <v>0.78811823236757395</v>
      </c>
    </row>
    <row r="43" spans="1:37" x14ac:dyDescent="0.3">
      <c r="A43" s="2">
        <v>8</v>
      </c>
      <c r="B43" s="4">
        <v>47325</v>
      </c>
      <c r="C43" s="7">
        <v>48532</v>
      </c>
      <c r="D43" s="7">
        <v>49796</v>
      </c>
      <c r="E43" s="7">
        <v>45113</v>
      </c>
      <c r="F43" s="7">
        <v>41913</v>
      </c>
      <c r="G43" s="7">
        <v>38057</v>
      </c>
      <c r="H43" s="6">
        <f t="shared" si="36"/>
        <v>21</v>
      </c>
      <c r="I43" s="7">
        <f t="shared" si="36"/>
        <v>22</v>
      </c>
      <c r="J43" s="7">
        <f t="shared" si="36"/>
        <v>22</v>
      </c>
      <c r="K43" s="7">
        <f t="shared" si="36"/>
        <v>20</v>
      </c>
      <c r="L43" s="7">
        <f t="shared" si="36"/>
        <v>25</v>
      </c>
      <c r="M43" s="6">
        <f t="shared" si="37"/>
        <v>48511</v>
      </c>
      <c r="N43" s="7">
        <f t="shared" si="37"/>
        <v>49774</v>
      </c>
      <c r="O43" s="7">
        <f t="shared" si="37"/>
        <v>45091</v>
      </c>
      <c r="P43" s="7">
        <f t="shared" si="37"/>
        <v>41893</v>
      </c>
      <c r="Q43" s="7">
        <f t="shared" si="37"/>
        <v>38032</v>
      </c>
      <c r="R43" s="6">
        <f t="shared" si="38"/>
        <v>14126</v>
      </c>
      <c r="S43" s="7">
        <f t="shared" si="38"/>
        <v>12316</v>
      </c>
      <c r="T43" s="7">
        <f t="shared" si="38"/>
        <v>10092</v>
      </c>
      <c r="U43" s="7">
        <f t="shared" si="38"/>
        <v>8679</v>
      </c>
      <c r="V43" s="7">
        <f t="shared" si="38"/>
        <v>6962</v>
      </c>
      <c r="W43" s="6">
        <f t="shared" si="34"/>
        <v>3633</v>
      </c>
      <c r="X43" s="7">
        <f t="shared" si="27"/>
        <v>1765</v>
      </c>
      <c r="Y43" s="7">
        <f t="shared" si="27"/>
        <v>1506</v>
      </c>
      <c r="Z43" s="7">
        <f t="shared" si="27"/>
        <v>1407</v>
      </c>
      <c r="AA43" s="7">
        <f t="shared" si="27"/>
        <v>1138</v>
      </c>
      <c r="AB43" s="6">
        <f t="shared" si="39"/>
        <v>38018</v>
      </c>
      <c r="AC43" s="7">
        <f t="shared" si="39"/>
        <v>39223</v>
      </c>
      <c r="AD43" s="7">
        <f t="shared" si="39"/>
        <v>36505</v>
      </c>
      <c r="AE43" s="7">
        <f t="shared" si="39"/>
        <v>34621</v>
      </c>
      <c r="AF43" s="7">
        <f t="shared" si="39"/>
        <v>32208</v>
      </c>
      <c r="AG43" s="12">
        <f t="shared" si="29"/>
        <v>0.78369854259858585</v>
      </c>
      <c r="AH43" s="13">
        <f t="shared" si="30"/>
        <v>0.7880218588017841</v>
      </c>
      <c r="AI43" s="13">
        <f t="shared" si="31"/>
        <v>0.80958506132044084</v>
      </c>
      <c r="AJ43" s="13">
        <f t="shared" si="32"/>
        <v>0.82641491418614088</v>
      </c>
      <c r="AK43" s="13">
        <f t="shared" si="33"/>
        <v>0.84686579722339084</v>
      </c>
    </row>
    <row r="44" spans="1:37" x14ac:dyDescent="0.3">
      <c r="A44" s="2">
        <v>9</v>
      </c>
      <c r="B44" s="4">
        <v>10663</v>
      </c>
      <c r="C44" s="7">
        <v>12720</v>
      </c>
      <c r="D44" s="7">
        <v>13593</v>
      </c>
      <c r="E44" s="7">
        <v>12338</v>
      </c>
      <c r="F44" s="7">
        <v>12696</v>
      </c>
      <c r="G44" s="7">
        <v>10455</v>
      </c>
      <c r="H44" s="6">
        <f t="shared" si="36"/>
        <v>1</v>
      </c>
      <c r="I44" s="7">
        <f t="shared" si="36"/>
        <v>2</v>
      </c>
      <c r="J44" s="7">
        <f t="shared" si="36"/>
        <v>2</v>
      </c>
      <c r="K44" s="7">
        <f t="shared" si="36"/>
        <v>4</v>
      </c>
      <c r="L44" s="7">
        <f t="shared" si="36"/>
        <v>1</v>
      </c>
      <c r="M44" s="6">
        <f t="shared" si="37"/>
        <v>12719</v>
      </c>
      <c r="N44" s="7">
        <f t="shared" si="37"/>
        <v>13591</v>
      </c>
      <c r="O44" s="7">
        <f t="shared" si="37"/>
        <v>12336</v>
      </c>
      <c r="P44" s="7">
        <f t="shared" si="37"/>
        <v>12692</v>
      </c>
      <c r="Q44" s="7">
        <f t="shared" si="37"/>
        <v>10454</v>
      </c>
      <c r="R44" s="6">
        <f t="shared" si="38"/>
        <v>7452</v>
      </c>
      <c r="S44" s="7">
        <f t="shared" si="38"/>
        <v>7183</v>
      </c>
      <c r="T44" s="7">
        <f t="shared" si="38"/>
        <v>5482</v>
      </c>
      <c r="U44" s="7">
        <f t="shared" si="38"/>
        <v>6189</v>
      </c>
      <c r="V44" s="7">
        <f t="shared" si="38"/>
        <v>4368</v>
      </c>
      <c r="W44" s="6">
        <f t="shared" si="34"/>
        <v>1126</v>
      </c>
      <c r="X44" s="7">
        <f>X12+X28</f>
        <v>668</v>
      </c>
      <c r="Y44" s="7">
        <f t="shared" si="27"/>
        <v>488</v>
      </c>
      <c r="Z44" s="7">
        <f t="shared" si="27"/>
        <v>601</v>
      </c>
      <c r="AA44" s="7">
        <f t="shared" si="27"/>
        <v>423</v>
      </c>
      <c r="AB44" s="6">
        <f t="shared" si="39"/>
        <v>6393</v>
      </c>
      <c r="AC44" s="7">
        <f t="shared" si="39"/>
        <v>7076</v>
      </c>
      <c r="AD44" s="7">
        <f t="shared" si="39"/>
        <v>7342</v>
      </c>
      <c r="AE44" s="7">
        <f t="shared" si="39"/>
        <v>7104</v>
      </c>
      <c r="AF44" s="7">
        <f t="shared" si="39"/>
        <v>6509</v>
      </c>
      <c r="AG44" s="12">
        <f t="shared" si="29"/>
        <v>0.50263385486280365</v>
      </c>
      <c r="AH44" s="13">
        <f t="shared" si="30"/>
        <v>0.52063865793539843</v>
      </c>
      <c r="AI44" s="13">
        <f t="shared" si="31"/>
        <v>0.59516861219195849</v>
      </c>
      <c r="AJ44" s="13">
        <f t="shared" si="32"/>
        <v>0.55972265994327131</v>
      </c>
      <c r="AK44" s="13">
        <f t="shared" si="33"/>
        <v>0.62263248517313952</v>
      </c>
    </row>
    <row r="45" spans="1:37" x14ac:dyDescent="0.3">
      <c r="A45" s="2">
        <v>10</v>
      </c>
      <c r="B45" s="4">
        <v>54006</v>
      </c>
      <c r="C45" s="1">
        <v>57474</v>
      </c>
      <c r="D45" s="7">
        <v>53431</v>
      </c>
      <c r="E45" s="7">
        <v>49874</v>
      </c>
      <c r="F45" s="7">
        <v>45159</v>
      </c>
      <c r="G45" s="7">
        <v>37898</v>
      </c>
      <c r="H45" s="6">
        <f t="shared" si="36"/>
        <v>8</v>
      </c>
      <c r="I45" s="7">
        <f t="shared" si="36"/>
        <v>14</v>
      </c>
      <c r="J45" s="7">
        <f t="shared" si="36"/>
        <v>29</v>
      </c>
      <c r="K45" s="7">
        <f t="shared" si="36"/>
        <v>20</v>
      </c>
      <c r="L45" s="7">
        <f t="shared" si="36"/>
        <v>15</v>
      </c>
      <c r="M45" s="6">
        <f t="shared" si="37"/>
        <v>57466</v>
      </c>
      <c r="N45" s="7">
        <f t="shared" si="37"/>
        <v>53417</v>
      </c>
      <c r="O45" s="7">
        <f t="shared" si="37"/>
        <v>49845</v>
      </c>
      <c r="P45" s="7">
        <f t="shared" si="37"/>
        <v>45139</v>
      </c>
      <c r="Q45" s="7">
        <f t="shared" si="37"/>
        <v>37883</v>
      </c>
      <c r="R45" s="6">
        <f t="shared" si="38"/>
        <v>26055</v>
      </c>
      <c r="S45" s="7">
        <f t="shared" si="38"/>
        <v>20983</v>
      </c>
      <c r="T45" s="7">
        <f t="shared" si="38"/>
        <v>18984</v>
      </c>
      <c r="U45" s="7">
        <f t="shared" si="38"/>
        <v>15020</v>
      </c>
      <c r="V45" s="7">
        <f t="shared" si="38"/>
        <v>10174</v>
      </c>
      <c r="W45" s="6">
        <f t="shared" si="34"/>
        <v>3570</v>
      </c>
      <c r="X45" s="7">
        <f>X13+X29</f>
        <v>1880</v>
      </c>
      <c r="Y45" s="7">
        <f t="shared" si="27"/>
        <v>1703</v>
      </c>
      <c r="Z45" s="7">
        <f t="shared" si="27"/>
        <v>1656</v>
      </c>
      <c r="AA45" s="7">
        <f t="shared" si="27"/>
        <v>1376</v>
      </c>
      <c r="AB45" s="6">
        <f t="shared" si="39"/>
        <v>34981</v>
      </c>
      <c r="AC45" s="7">
        <f t="shared" si="39"/>
        <v>34314</v>
      </c>
      <c r="AD45" s="7">
        <f t="shared" si="39"/>
        <v>32564</v>
      </c>
      <c r="AE45" s="7">
        <f t="shared" si="39"/>
        <v>31775</v>
      </c>
      <c r="AF45" s="7">
        <f t="shared" si="39"/>
        <v>29085</v>
      </c>
      <c r="AG45" s="12">
        <f t="shared" si="29"/>
        <v>0.60872515922458492</v>
      </c>
      <c r="AH45" s="13">
        <f t="shared" si="30"/>
        <v>0.64237976674092523</v>
      </c>
      <c r="AI45" s="13">
        <f t="shared" si="31"/>
        <v>0.65330524626341657</v>
      </c>
      <c r="AJ45" s="13">
        <f t="shared" si="32"/>
        <v>0.70393672877112923</v>
      </c>
      <c r="AK45" s="13">
        <f t="shared" si="33"/>
        <v>0.76775862524087324</v>
      </c>
    </row>
    <row r="46" spans="1:37" s="19" customFormat="1" x14ac:dyDescent="0.3">
      <c r="A46" s="19" t="s">
        <v>12</v>
      </c>
      <c r="B46" s="20">
        <f t="shared" ref="B46:V46" si="40">SUM(B42:B45)</f>
        <v>125764</v>
      </c>
      <c r="C46" s="21">
        <f t="shared" si="40"/>
        <v>133433</v>
      </c>
      <c r="D46" s="21">
        <f t="shared" si="40"/>
        <v>131558</v>
      </c>
      <c r="E46" s="21">
        <f t="shared" si="40"/>
        <v>121524</v>
      </c>
      <c r="F46" s="21">
        <f t="shared" si="40"/>
        <v>113299</v>
      </c>
      <c r="G46" s="21">
        <f t="shared" si="40"/>
        <v>100100</v>
      </c>
      <c r="H46" s="20">
        <f t="shared" si="40"/>
        <v>50</v>
      </c>
      <c r="I46" s="21">
        <f t="shared" si="40"/>
        <v>58</v>
      </c>
      <c r="J46" s="21">
        <f t="shared" si="40"/>
        <v>64</v>
      </c>
      <c r="K46" s="21">
        <f t="shared" si="40"/>
        <v>63</v>
      </c>
      <c r="L46" s="21">
        <f t="shared" si="40"/>
        <v>63</v>
      </c>
      <c r="M46" s="20">
        <f t="shared" si="40"/>
        <v>133383</v>
      </c>
      <c r="N46" s="21">
        <f t="shared" si="40"/>
        <v>131500</v>
      </c>
      <c r="O46" s="21">
        <f t="shared" si="40"/>
        <v>121460</v>
      </c>
      <c r="P46" s="21">
        <f t="shared" si="40"/>
        <v>113236</v>
      </c>
      <c r="Q46" s="21">
        <f t="shared" si="40"/>
        <v>100037</v>
      </c>
      <c r="R46" s="20">
        <f t="shared" si="40"/>
        <v>51583</v>
      </c>
      <c r="S46" s="21">
        <f t="shared" si="40"/>
        <v>44279</v>
      </c>
      <c r="T46" s="21">
        <f t="shared" si="40"/>
        <v>38440</v>
      </c>
      <c r="U46" s="21">
        <f t="shared" si="40"/>
        <v>33180</v>
      </c>
      <c r="V46" s="21">
        <f t="shared" si="40"/>
        <v>25346</v>
      </c>
      <c r="W46" s="20">
        <f t="shared" si="34"/>
        <v>9001</v>
      </c>
      <c r="X46" s="21">
        <f t="shared" si="27"/>
        <v>5028</v>
      </c>
      <c r="Y46" s="21">
        <f t="shared" si="27"/>
        <v>4837</v>
      </c>
      <c r="Z46" s="21">
        <f t="shared" si="27"/>
        <v>4519</v>
      </c>
      <c r="AA46" s="21">
        <f t="shared" si="27"/>
        <v>3883</v>
      </c>
      <c r="AB46" s="20">
        <f>SUM(AB42:AB45)</f>
        <v>90801</v>
      </c>
      <c r="AC46" s="21">
        <f>SUM(AC42:AC45)</f>
        <v>92249</v>
      </c>
      <c r="AD46" s="21">
        <f>SUM(AD42:AD45)</f>
        <v>87857</v>
      </c>
      <c r="AE46" s="21">
        <f>SUM(AE42:AE45)</f>
        <v>84575</v>
      </c>
      <c r="AF46" s="21">
        <f>SUM(AF42:AF45)</f>
        <v>78574</v>
      </c>
      <c r="AG46" s="22">
        <f t="shared" si="29"/>
        <v>0.68075391916511097</v>
      </c>
      <c r="AH46" s="23">
        <f t="shared" si="30"/>
        <v>0.70151330798479083</v>
      </c>
      <c r="AI46" s="23">
        <f t="shared" si="31"/>
        <v>0.72334101761896918</v>
      </c>
      <c r="AJ46" s="23">
        <f t="shared" si="32"/>
        <v>0.74689144794941542</v>
      </c>
      <c r="AK46" s="23">
        <f t="shared" si="33"/>
        <v>0.78544938372802064</v>
      </c>
    </row>
    <row r="47" spans="1:37" s="24" customFormat="1" ht="13.8" thickBot="1" x14ac:dyDescent="0.35">
      <c r="A47" s="24" t="s">
        <v>8</v>
      </c>
      <c r="B47" s="25">
        <f t="shared" ref="B47:V47" si="41">SUM(B41+B46)</f>
        <v>340338</v>
      </c>
      <c r="C47" s="26">
        <f t="shared" si="41"/>
        <v>359061</v>
      </c>
      <c r="D47" s="26">
        <f t="shared" si="41"/>
        <v>354620</v>
      </c>
      <c r="E47" s="26">
        <f t="shared" si="41"/>
        <v>341820</v>
      </c>
      <c r="F47" s="26">
        <f t="shared" si="41"/>
        <v>330202</v>
      </c>
      <c r="G47" s="26">
        <f t="shared" si="41"/>
        <v>314296</v>
      </c>
      <c r="H47" s="25">
        <f t="shared" si="41"/>
        <v>490</v>
      </c>
      <c r="I47" s="26">
        <f t="shared" si="41"/>
        <v>433</v>
      </c>
      <c r="J47" s="26">
        <f t="shared" si="41"/>
        <v>401</v>
      </c>
      <c r="K47" s="26">
        <f t="shared" si="41"/>
        <v>402</v>
      </c>
      <c r="L47" s="26">
        <f t="shared" si="41"/>
        <v>411</v>
      </c>
      <c r="M47" s="25">
        <f t="shared" si="41"/>
        <v>358571</v>
      </c>
      <c r="N47" s="26">
        <f t="shared" si="41"/>
        <v>354187</v>
      </c>
      <c r="O47" s="26">
        <f t="shared" si="41"/>
        <v>341419</v>
      </c>
      <c r="P47" s="26">
        <f t="shared" si="41"/>
        <v>329800</v>
      </c>
      <c r="Q47" s="26">
        <f t="shared" si="41"/>
        <v>313885</v>
      </c>
      <c r="R47" s="25">
        <f t="shared" si="41"/>
        <v>99529</v>
      </c>
      <c r="S47" s="26">
        <f t="shared" si="41"/>
        <v>83348</v>
      </c>
      <c r="T47" s="26">
        <f t="shared" si="41"/>
        <v>78400</v>
      </c>
      <c r="U47" s="26">
        <f t="shared" si="41"/>
        <v>70611</v>
      </c>
      <c r="V47" s="26">
        <f t="shared" si="41"/>
        <v>62013</v>
      </c>
      <c r="W47" s="25">
        <f t="shared" si="34"/>
        <v>18248</v>
      </c>
      <c r="X47" s="26">
        <f t="shared" si="27"/>
        <v>13740</v>
      </c>
      <c r="Y47" s="26">
        <f t="shared" si="27"/>
        <v>15593</v>
      </c>
      <c r="Z47" s="26">
        <f t="shared" si="27"/>
        <v>14527</v>
      </c>
      <c r="AA47" s="26">
        <f t="shared" si="27"/>
        <v>15191</v>
      </c>
      <c r="AB47" s="25">
        <f>SUM(AB41+AB46)</f>
        <v>277290</v>
      </c>
      <c r="AC47" s="26">
        <f>SUM(AC41+AC46)</f>
        <v>284579</v>
      </c>
      <c r="AD47" s="26">
        <f>SUM(AD41+AD46)</f>
        <v>278612</v>
      </c>
      <c r="AE47" s="26">
        <f>SUM(AE41+AE46)</f>
        <v>273716</v>
      </c>
      <c r="AF47" s="26">
        <f>SUM(AF41+AF46)</f>
        <v>267063</v>
      </c>
      <c r="AG47" s="27">
        <f t="shared" si="29"/>
        <v>0.77331964938603515</v>
      </c>
      <c r="AH47" s="28">
        <f t="shared" si="30"/>
        <v>0.80347104777984513</v>
      </c>
      <c r="AI47" s="28">
        <f t="shared" si="31"/>
        <v>0.81604128651305285</v>
      </c>
      <c r="AJ47" s="28">
        <f t="shared" si="32"/>
        <v>0.82994542146755612</v>
      </c>
      <c r="AK47" s="28">
        <f t="shared" si="33"/>
        <v>0.85083071825668632</v>
      </c>
    </row>
  </sheetData>
  <mergeCells count="21">
    <mergeCell ref="R33:V33"/>
    <mergeCell ref="AG17:AK17"/>
    <mergeCell ref="AB17:AF17"/>
    <mergeCell ref="W17:AA17"/>
    <mergeCell ref="B17:G17"/>
    <mergeCell ref="B33:G33"/>
    <mergeCell ref="R17:V17"/>
    <mergeCell ref="M17:Q17"/>
    <mergeCell ref="H17:L17"/>
    <mergeCell ref="H33:L33"/>
    <mergeCell ref="M33:Q33"/>
    <mergeCell ref="W33:AA33"/>
    <mergeCell ref="AB33:AF33"/>
    <mergeCell ref="AG33:AK33"/>
    <mergeCell ref="B1:G1"/>
    <mergeCell ref="H1:L1"/>
    <mergeCell ref="M1:Q1"/>
    <mergeCell ref="R1:V1"/>
    <mergeCell ref="W1:AA1"/>
    <mergeCell ref="AB1:AF1"/>
    <mergeCell ref="AG1:AK1"/>
  </mergeCells>
  <phoneticPr fontId="0" type="noConversion"/>
  <printOptions gridLines="1"/>
  <pageMargins left="0.5" right="0.5" top="1" bottom="1" header="0" footer="0"/>
  <pageSetup paperSize="5" pageOrder="overThenDown" orientation="landscape" r:id="rId1"/>
  <headerFooter alignWithMargins="0">
    <oddHeader>&amp;C&amp;"System,Bold"RETENTION STATS 2002-1998</oddHeader>
  </headerFooter>
  <rowBreaks count="1" manualBreakCount="1">
    <brk id="31" max="16383" man="1"/>
  </rowBreaks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HG</vt:lpstr>
      <vt:lpstr>Students</vt:lpstr>
      <vt:lpstr>All Members</vt:lpstr>
      <vt:lpstr>Data!Print_Titles</vt:lpstr>
    </vt:vector>
  </TitlesOfParts>
  <Company>IEEE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September 1998 Membership Development Progress Report</dc:title>
  <dc:creator>William C. Hunter</dc:creator>
  <cp:lastModifiedBy>Aniket Gupta</cp:lastModifiedBy>
  <cp:lastPrinted>2002-10-24T19:37:39Z</cp:lastPrinted>
  <dcterms:created xsi:type="dcterms:W3CDTF">2001-01-25T18:22:40Z</dcterms:created>
  <dcterms:modified xsi:type="dcterms:W3CDTF">2024-02-03T22:18:10Z</dcterms:modified>
</cp:coreProperties>
</file>