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A6EE879A-90B2-4D51-B549-B51A9D96ECC2}" xr6:coauthVersionLast="47" xr6:coauthVersionMax="47" xr10:uidLastSave="{00000000-0000-0000-0000-000000000000}"/>
  <bookViews>
    <workbookView xWindow="3348" yWindow="3348" windowWidth="17280" windowHeight="8880" activeTab="3"/>
  </bookViews>
  <sheets>
    <sheet name="World 1996" sheetId="1" r:id="rId1"/>
    <sheet name="Developed 96" sheetId="2" r:id="rId2"/>
    <sheet name="Developing 96" sheetId="3" r:id="rId3"/>
    <sheet name="World 2002" sheetId="6" r:id="rId4"/>
    <sheet name="Developed 00" sheetId="5" r:id="rId5"/>
    <sheet name="Developing 00" sheetId="4" r:id="rId6"/>
  </sheets>
  <definedNames>
    <definedName name="TABLE" localSheetId="1">'Developed 96'!$E$1:$E$1</definedName>
    <definedName name="TABLE" localSheetId="2">'Developing 96'!$E$1:$E$1</definedName>
    <definedName name="TABLE_2" localSheetId="2">'Developing 96'!$E$1:$E$1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6" l="1"/>
  <c r="D6" i="6"/>
  <c r="D20" i="6"/>
  <c r="D28" i="6" s="1"/>
  <c r="D21" i="6"/>
  <c r="D22" i="6"/>
  <c r="D23" i="6"/>
  <c r="D24" i="6"/>
  <c r="D25" i="6"/>
  <c r="D26" i="6"/>
  <c r="D27" i="6"/>
  <c r="F17" i="6"/>
  <c r="G12" i="6"/>
  <c r="H12" i="6"/>
  <c r="G11" i="6"/>
  <c r="H11" i="6"/>
  <c r="G10" i="6"/>
  <c r="H10" i="6"/>
  <c r="G13" i="6"/>
  <c r="H13" i="6"/>
  <c r="G14" i="6"/>
  <c r="H14" i="6"/>
  <c r="G15" i="6"/>
  <c r="H15" i="6"/>
  <c r="G16" i="6"/>
  <c r="H16" i="6"/>
  <c r="G9" i="6"/>
  <c r="H9" i="6"/>
  <c r="E3" i="2"/>
  <c r="E16" i="2"/>
  <c r="E17" i="2"/>
  <c r="E24" i="2" s="1"/>
  <c r="E18" i="2"/>
  <c r="E19" i="2"/>
  <c r="E20" i="2"/>
  <c r="E21" i="2"/>
  <c r="E22" i="2"/>
  <c r="E23" i="2"/>
  <c r="E13" i="2"/>
  <c r="E3" i="3"/>
  <c r="E16" i="3"/>
  <c r="E17" i="3"/>
  <c r="E18" i="3"/>
  <c r="E19" i="3"/>
  <c r="E20" i="3"/>
  <c r="E21" i="3"/>
  <c r="E22" i="3"/>
  <c r="E23" i="3"/>
  <c r="E24" i="3"/>
  <c r="E26" i="3" s="1"/>
  <c r="E13" i="3"/>
  <c r="H9" i="1"/>
  <c r="H10" i="1"/>
  <c r="H11" i="1"/>
  <c r="H12" i="1"/>
  <c r="H13" i="1"/>
  <c r="E17" i="1"/>
  <c r="E18" i="1"/>
  <c r="E25" i="1" s="1"/>
  <c r="E19" i="1"/>
  <c r="E20" i="1"/>
  <c r="E21" i="1"/>
  <c r="E22" i="1"/>
  <c r="E23" i="1"/>
  <c r="E24" i="1"/>
  <c r="E4" i="1"/>
  <c r="E14" i="1"/>
  <c r="H7" i="1"/>
  <c r="H8" i="1"/>
  <c r="H6" i="1"/>
  <c r="D17" i="6"/>
  <c r="E28" i="1" l="1"/>
  <c r="E30" i="1" s="1"/>
  <c r="E27" i="1"/>
  <c r="E32" i="1"/>
  <c r="E26" i="2"/>
  <c r="E27" i="2"/>
  <c r="D31" i="6"/>
  <c r="D30" i="6"/>
  <c r="E27" i="3"/>
  <c r="E29" i="3" s="1"/>
  <c r="D36" i="6" l="1"/>
  <c r="D33" i="6"/>
  <c r="E29" i="2"/>
  <c r="E31" i="2"/>
  <c r="E37" i="1"/>
  <c r="E33" i="1"/>
  <c r="G33" i="1" s="1"/>
  <c r="E34" i="1"/>
  <c r="G34" i="1" s="1"/>
  <c r="E31" i="3"/>
  <c r="D44" i="6"/>
  <c r="E32" i="2" l="1"/>
  <c r="E35" i="2"/>
  <c r="E36" i="2" s="1"/>
  <c r="E32" i="3"/>
  <c r="E35" i="3"/>
  <c r="E36" i="3" s="1"/>
  <c r="E38" i="1"/>
  <c r="E39" i="1"/>
  <c r="D46" i="6"/>
  <c r="F46" i="6" s="1"/>
  <c r="D49" i="6"/>
  <c r="D45" i="6"/>
  <c r="F45" i="6" s="1"/>
  <c r="D50" i="6" l="1"/>
  <c r="D51" i="6"/>
</calcChain>
</file>

<file path=xl/sharedStrings.xml><?xml version="1.0" encoding="utf-8"?>
<sst xmlns="http://schemas.openxmlformats.org/spreadsheetml/2006/main" count="322" uniqueCount="102">
  <si>
    <t>Wheat</t>
  </si>
  <si>
    <t>Corn</t>
  </si>
  <si>
    <t>Rice</t>
  </si>
  <si>
    <t>23700 BTU required to produce one lb N as NH3 (Hood and Kidder, 1992)</t>
  </si>
  <si>
    <t>52249 BTU required to produce one kg N as NH3</t>
  </si>
  <si>
    <t>1075 BTU in one cubic foot of natural gas (http://www.irrsupply.com/btu.htm)</t>
  </si>
  <si>
    <t>requires 48.6 cubic ft of natural gas to produce 1 kg N as NH3</t>
  </si>
  <si>
    <t>36,183 cubic ft of natural gas to produce 2000 lb anhydrous ammonia</t>
  </si>
  <si>
    <t>$3.02/ 1000 cubic feet of natural gas (http//www.tded.state.ex.us/maproom/18-cgas.htm)</t>
  </si>
  <si>
    <t>$0.146 to produce 1 kg N  (3.02/1000=x/48.6)</t>
  </si>
  <si>
    <t xml:space="preserve">$0.146 * 442,275,000 kg = $64,572,150 </t>
  </si>
  <si>
    <t>savings in natural gas expenditures for each 1% increase in NUE (same yield)</t>
  </si>
  <si>
    <t>savings of 2,490,000,000 cubic feet of natural gas for each 1% increase in NUE</t>
  </si>
  <si>
    <t>Sorghum</t>
  </si>
  <si>
    <t>Millet</t>
  </si>
  <si>
    <t>World cereal production, MT</t>
  </si>
  <si>
    <t>Total N removed in cereals</t>
  </si>
  <si>
    <t>N fertilizer savings per year for each 1% increase in NUE (same yield)</t>
  </si>
  <si>
    <t>1998 value using $479/metric Ton of actual N</t>
  </si>
  <si>
    <t>N fertilizer savings per year for a 20% increase in NUE (same yield)</t>
  </si>
  <si>
    <t xml:space="preserve">1998 value using $479/metric Ton of actual N </t>
  </si>
  <si>
    <t>Area, ha</t>
  </si>
  <si>
    <t>Avg. yield Mg/ha</t>
  </si>
  <si>
    <t>N removed in cereals coming from the soil (50% of total)</t>
  </si>
  <si>
    <t>N removed in cereals coming from the fertilizer (50% of total)</t>
  </si>
  <si>
    <t>mT</t>
  </si>
  <si>
    <t>World cereal grain N removal (production * %N)</t>
  </si>
  <si>
    <t>%N</t>
  </si>
  <si>
    <t>0.60 * 82,906,340 = 49,743,804 MT in cereals</t>
  </si>
  <si>
    <t>Barley</t>
  </si>
  <si>
    <t>Rye</t>
  </si>
  <si>
    <t>Oats</t>
  </si>
  <si>
    <t xml:space="preserve"> 6.25 for corn and 5.95 for rice to determine %N</t>
  </si>
  <si>
    <t xml:space="preserve">Estimated NUE = cereal fertilizer N removed/total N applied </t>
  </si>
  <si>
    <t>World consumption of fertilizer-N</t>
  </si>
  <si>
    <t>Cereal consumption of fertilizer-N (60% of total)</t>
  </si>
  <si>
    <t>average of hard and soft wheat grain</t>
  </si>
  <si>
    <t>corn yellow grain</t>
  </si>
  <si>
    <t>rice grain, rough</t>
  </si>
  <si>
    <t>sorghum, milo, grain</t>
  </si>
  <si>
    <t>millet,grain</t>
  </si>
  <si>
    <t>barley grain</t>
  </si>
  <si>
    <t>oats grain</t>
  </si>
  <si>
    <t>rye grain</t>
  </si>
  <si>
    <t>crude protein divided by 5.7, for wheat, barley, sorghum, millet, oats and rye,</t>
  </si>
  <si>
    <t>Total cereal production</t>
  </si>
  <si>
    <t>(51)-1, (52)</t>
  </si>
  <si>
    <t>(51)-2, (52)</t>
  </si>
  <si>
    <t>(51)-3, (52)</t>
  </si>
  <si>
    <t>(51)-4, (52)</t>
  </si>
  <si>
    <t>(51)-5, (52)</t>
  </si>
  <si>
    <t>(51)-6, (52)</t>
  </si>
  <si>
    <t>(51)-7, (52)</t>
  </si>
  <si>
    <t>(51)-8, (52)</t>
  </si>
  <si>
    <t>(51)-1</t>
  </si>
  <si>
    <t>(51)-2</t>
  </si>
  <si>
    <t>(51)-3</t>
  </si>
  <si>
    <t>(51)-4</t>
  </si>
  <si>
    <t>(51)-5</t>
  </si>
  <si>
    <t>(51)-6</t>
  </si>
  <si>
    <t>(51)-7</t>
  </si>
  <si>
    <t>(51)-8</t>
  </si>
  <si>
    <t>49743804*0.343 - 16,572,232</t>
  </si>
  <si>
    <t>Developed world consumption of fertilizer-N</t>
  </si>
  <si>
    <t>WORLD</t>
  </si>
  <si>
    <t>2001 value using $636/metric Ton of actual N</t>
  </si>
  <si>
    <t>0.60 * 82,421,368 = 49,452,821 MT in cereals</t>
  </si>
  <si>
    <t>BNF</t>
  </si>
  <si>
    <t xml:space="preserve">1 - FAO, 1996 </t>
  </si>
  <si>
    <t>2 - FAO, 1995</t>
  </si>
  <si>
    <t>3 - Dale, 1997</t>
  </si>
  <si>
    <t xml:space="preserve">3-1, average of hard and soft wheat grain; 3-2, corn yellow grain; 3-3, rice grain, rough; 3-4, barley grain; 3-5 sorghum, milo, grain; 3-6, millet, grain, 3-7, oats grain, 3-8, rye grain; </t>
  </si>
  <si>
    <r>
      <t>4 - Tkachuk, 1977, to determine %N, crude protein was divided by 5.7, for wheat, barley, sorghum, millet, oats and rye, 6.25 for corn and 5.95 for rice (%N * 10 = g kg</t>
    </r>
    <r>
      <rPr>
        <vertAlign val="superscript"/>
        <sz val="8"/>
        <color indexed="8"/>
        <rFont val="Arial"/>
        <family val="2"/>
      </rPr>
      <t>-1</t>
    </r>
    <r>
      <rPr>
        <sz val="8"/>
        <color indexed="8"/>
        <rFont val="Arial"/>
        <family val="2"/>
      </rPr>
      <t>)</t>
    </r>
  </si>
  <si>
    <t>5 - Keeney, 1982</t>
  </si>
  <si>
    <t>3-1</t>
  </si>
  <si>
    <t>3-2</t>
  </si>
  <si>
    <t>3-3</t>
  </si>
  <si>
    <t>3-4</t>
  </si>
  <si>
    <t>3-5</t>
  </si>
  <si>
    <t>3-6</t>
  </si>
  <si>
    <t>3-7</t>
  </si>
  <si>
    <t>3-8</t>
  </si>
  <si>
    <t>1. FAO. 1996. FAOSTAT. www.fao.org.</t>
  </si>
  <si>
    <t>2. FAO. 1995. World agriculture: towards 2010 an FAO study. Nikos Alexandratos (ed.). Food and Agriculture Organization of the United Nations and John Wily &amp; Sons, West Sussex, England. p. 190.</t>
  </si>
  <si>
    <t>3. Dale, Nick. 1997. Ingredient analysis table:1997 edition. Feedstuffs. 69(30):24-31.</t>
  </si>
  <si>
    <r>
      <t xml:space="preserve">4. Tkachuk, R. 1977. Calculation of the nitrogen-to-protein conversion factor.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Hulse, J.H., K.O. Rachie and L.W. Billingsley (ed.) Nutritional standards and methods of evaluation for food legume breeders. International Development Research Centre: Ottawa, p. 78-82.</t>
    </r>
  </si>
  <si>
    <r>
      <t xml:space="preserve">5. Keeney, Dennis R. 1982. Nitrogen management for maximum efficiency and minimum pollution. </t>
    </r>
    <r>
      <rPr>
        <i/>
        <sz val="9"/>
        <rFont val="Arial"/>
        <family val="2"/>
      </rPr>
      <t>In</t>
    </r>
    <r>
      <rPr>
        <sz val="9"/>
        <rFont val="Arial"/>
        <family val="2"/>
      </rPr>
      <t xml:space="preserve"> Frank J. Stevenson (ed.)  Nitrogen in agricultural soils. Agron. Monogr. 22. ASA, CSSA and SSSA, Madison, WI.</t>
    </r>
  </si>
  <si>
    <t>bu/ac</t>
  </si>
  <si>
    <t>Total</t>
  </si>
  <si>
    <t>2002 value using $550/metric Ton of actual N</t>
  </si>
  <si>
    <t>Ref</t>
  </si>
  <si>
    <t>Avg. yld Mg/ha</t>
  </si>
  <si>
    <t>Homework:</t>
  </si>
  <si>
    <t>1.  Calculate NUE if only 40,000,000 mT of fertilizer were applied each year</t>
  </si>
  <si>
    <t>2.  If the 67% of all fertilizer N lost could be retained, reaching a 100% use efficiency, how much would this be worth annually ($550/mT)?</t>
  </si>
  <si>
    <t>*cereal consumption is 60% of the total</t>
  </si>
  <si>
    <t xml:space="preserve">  =  16,015,537/(40,000,000 * 0.60)</t>
  </si>
  <si>
    <t>49,181,742 mT consumed for cereals</t>
  </si>
  <si>
    <t>16,015,537 fertilizer N removed in cereals</t>
  </si>
  <si>
    <t>N Loss</t>
  </si>
  <si>
    <t xml:space="preserve">33,166,205 lost 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</si>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</sst>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.000"/>
    <numFmt numFmtId="167" formatCode="&quot;$&quot;#,##0"/>
    <numFmt numFmtId="168" formatCode="0_);\(0\)"/>
    <numFmt numFmtId="169" formatCode="&quot;$&quot;#,##0.00"/>
  </numFmts>
  <fonts count="18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sz val="14"/>
      <color indexed="17"/>
      <name val="Arial"/>
      <family val="2"/>
    </font>
    <font>
      <b/>
      <sz val="14"/>
      <name val="Arial"/>
      <family val="2"/>
    </font>
    <font>
      <b/>
      <sz val="12"/>
      <color indexed="12"/>
      <name val="Arial"/>
      <family val="2"/>
    </font>
    <font>
      <sz val="11"/>
      <color indexed="17"/>
      <name val="Arial"/>
      <family val="2"/>
    </font>
    <font>
      <sz val="10"/>
      <color indexed="17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4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right"/>
    </xf>
    <xf numFmtId="166" fontId="2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8" fontId="2" fillId="0" borderId="0" xfId="0" applyNumberFormat="1" applyFont="1" applyAlignment="1">
      <alignment horizontal="left"/>
    </xf>
    <xf numFmtId="3" fontId="0" fillId="0" borderId="1" xfId="0" applyNumberFormat="1" applyBorder="1" applyAlignment="1">
      <alignment horizontal="right" wrapText="1"/>
    </xf>
    <xf numFmtId="0" fontId="0" fillId="0" borderId="0" xfId="0" applyAlignment="1">
      <alignment horizontal="right"/>
    </xf>
    <xf numFmtId="0" fontId="3" fillId="0" borderId="0" xfId="0" applyFont="1"/>
    <xf numFmtId="168" fontId="4" fillId="0" borderId="0" xfId="0" applyNumberFormat="1" applyFont="1"/>
    <xf numFmtId="0" fontId="4" fillId="0" borderId="0" xfId="0" applyFont="1"/>
    <xf numFmtId="167" fontId="4" fillId="0" borderId="0" xfId="0" applyNumberFormat="1" applyFont="1"/>
    <xf numFmtId="169" fontId="2" fillId="0" borderId="0" xfId="0" applyNumberFormat="1" applyFont="1"/>
    <xf numFmtId="9" fontId="2" fillId="0" borderId="0" xfId="0" applyNumberFormat="1" applyFont="1"/>
    <xf numFmtId="3" fontId="4" fillId="0" borderId="0" xfId="0" applyNumberFormat="1" applyFont="1"/>
    <xf numFmtId="3" fontId="0" fillId="0" borderId="2" xfId="0" applyNumberFormat="1" applyBorder="1" applyAlignment="1">
      <alignment horizontal="right" wrapText="1"/>
    </xf>
    <xf numFmtId="0" fontId="5" fillId="0" borderId="0" xfId="0" applyFont="1"/>
    <xf numFmtId="0" fontId="6" fillId="0" borderId="0" xfId="0" applyFont="1"/>
    <xf numFmtId="0" fontId="2" fillId="2" borderId="3" xfId="0" applyFont="1" applyFill="1" applyBorder="1"/>
    <xf numFmtId="0" fontId="2" fillId="2" borderId="4" xfId="0" applyFont="1" applyFill="1" applyBorder="1"/>
    <xf numFmtId="3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/>
    <xf numFmtId="168" fontId="2" fillId="2" borderId="3" xfId="0" applyNumberFormat="1" applyFont="1" applyFill="1" applyBorder="1" applyAlignment="1">
      <alignment horizontal="right"/>
    </xf>
    <xf numFmtId="168" fontId="2" fillId="0" borderId="0" xfId="0" applyNumberFormat="1" applyFont="1" applyAlignment="1">
      <alignment horizontal="right"/>
    </xf>
    <xf numFmtId="168" fontId="3" fillId="0" borderId="0" xfId="0" applyNumberFormat="1" applyFont="1" applyAlignment="1">
      <alignment horizontal="right"/>
    </xf>
    <xf numFmtId="3" fontId="3" fillId="0" borderId="0" xfId="0" applyNumberFormat="1" applyFont="1"/>
    <xf numFmtId="0" fontId="8" fillId="0" borderId="0" xfId="0" applyFont="1"/>
    <xf numFmtId="49" fontId="2" fillId="0" borderId="0" xfId="0" applyNumberFormat="1" applyFont="1" applyAlignment="1">
      <alignment horizontal="right"/>
    </xf>
    <xf numFmtId="0" fontId="10" fillId="0" borderId="0" xfId="0" applyFont="1"/>
    <xf numFmtId="3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8" fontId="6" fillId="0" borderId="0" xfId="0" applyNumberFormat="1" applyFont="1" applyAlignment="1">
      <alignment horizontal="right"/>
    </xf>
    <xf numFmtId="3" fontId="6" fillId="0" borderId="0" xfId="0" applyNumberFormat="1" applyFont="1"/>
    <xf numFmtId="169" fontId="10" fillId="0" borderId="0" xfId="0" applyNumberFormat="1" applyFont="1"/>
    <xf numFmtId="10" fontId="3" fillId="0" borderId="0" xfId="0" applyNumberFormat="1" applyFont="1"/>
    <xf numFmtId="0" fontId="12" fillId="0" borderId="0" xfId="0" applyFont="1"/>
    <xf numFmtId="0" fontId="13" fillId="2" borderId="5" xfId="0" applyFont="1" applyFill="1" applyBorder="1"/>
    <xf numFmtId="0" fontId="14" fillId="2" borderId="3" xfId="0" applyFont="1" applyFill="1" applyBorder="1"/>
    <xf numFmtId="0" fontId="15" fillId="0" borderId="0" xfId="0" applyFont="1"/>
    <xf numFmtId="0" fontId="16" fillId="0" borderId="0" xfId="0" applyFont="1"/>
    <xf numFmtId="166" fontId="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4" fillId="2" borderId="3" xfId="0" applyFont="1" applyFill="1" applyBorder="1" applyAlignment="1">
      <alignment horizontal="left"/>
    </xf>
    <xf numFmtId="3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6" fontId="3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167" fontId="6" fillId="0" borderId="0" xfId="0" applyNumberFormat="1" applyFont="1" applyAlignment="1">
      <alignment horizontal="left"/>
    </xf>
    <xf numFmtId="3" fontId="6" fillId="0" borderId="0" xfId="0" applyNumberFormat="1" applyFont="1" applyAlignment="1">
      <alignment horizontal="left"/>
    </xf>
    <xf numFmtId="0" fontId="17" fillId="0" borderId="0" xfId="0" applyFont="1" applyAlignment="1">
      <alignment horizontal="left"/>
    </xf>
    <xf numFmtId="0" fontId="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502920</xdr:colOff>
      <xdr:row>18</xdr:row>
      <xdr:rowOff>7620</xdr:rowOff>
    </xdr:from>
    <xdr:to>
      <xdr:col>7</xdr:col>
      <xdr:colOff>99060</xdr:colOff>
      <xdr:row>28</xdr:row>
      <xdr:rowOff>99060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C89DECD-CEAB-4054-A4E9-C9F7B808BD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093720"/>
          <a:ext cx="1760220" cy="1767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B1" workbookViewId="0">
      <selection activeCell="L5" sqref="L5"/>
    </sheetView>
  </sheetViews>
  <sheetFormatPr defaultColWidth="9.109375" defaultRowHeight="13.2" x14ac:dyDescent="0.25"/>
  <cols>
    <col min="1" max="1" width="9.109375" style="9"/>
    <col min="2" max="2" width="41.109375" style="2" customWidth="1"/>
    <col min="3" max="3" width="11.44140625" style="2" customWidth="1"/>
    <col min="4" max="4" width="9.6640625" style="9" customWidth="1"/>
    <col min="5" max="5" width="16.44140625" style="2" customWidth="1"/>
    <col min="6" max="6" width="5.44140625" style="2" customWidth="1"/>
    <col min="7" max="7" width="17.5546875" style="2" bestFit="1" customWidth="1"/>
    <col min="8" max="16384" width="9.109375" style="2"/>
  </cols>
  <sheetData>
    <row r="1" spans="2:8" x14ac:dyDescent="0.25">
      <c r="B1" s="13" t="s">
        <v>64</v>
      </c>
    </row>
    <row r="2" spans="2:8" x14ac:dyDescent="0.25">
      <c r="B2" s="2" t="s">
        <v>34</v>
      </c>
      <c r="D2" s="9">
        <v>-1</v>
      </c>
      <c r="E2" s="3">
        <v>82906340</v>
      </c>
      <c r="F2" s="2" t="s">
        <v>25</v>
      </c>
    </row>
    <row r="3" spans="2:8" x14ac:dyDescent="0.25">
      <c r="B3" s="2" t="s">
        <v>35</v>
      </c>
      <c r="D3" s="9">
        <v>-2</v>
      </c>
    </row>
    <row r="4" spans="2:8" x14ac:dyDescent="0.25">
      <c r="B4" s="2" t="s">
        <v>28</v>
      </c>
      <c r="E4" s="3">
        <f>0.6*82906340</f>
        <v>49743804</v>
      </c>
      <c r="F4" s="2" t="s">
        <v>25</v>
      </c>
    </row>
    <row r="5" spans="2:8" x14ac:dyDescent="0.25">
      <c r="B5" s="1" t="s">
        <v>15</v>
      </c>
      <c r="G5" s="2" t="s">
        <v>21</v>
      </c>
      <c r="H5" s="2" t="s">
        <v>22</v>
      </c>
    </row>
    <row r="6" spans="2:8" x14ac:dyDescent="0.25">
      <c r="B6" s="2" t="s">
        <v>0</v>
      </c>
      <c r="D6" s="9">
        <v>-1</v>
      </c>
      <c r="E6" s="20">
        <v>584275447</v>
      </c>
      <c r="F6" s="2" t="s">
        <v>25</v>
      </c>
      <c r="G6" s="20">
        <v>226757133</v>
      </c>
      <c r="H6" s="5">
        <f t="shared" ref="H6:H13" si="0">E6/G6</f>
        <v>2.5766574099347075</v>
      </c>
    </row>
    <row r="7" spans="2:8" x14ac:dyDescent="0.25">
      <c r="B7" s="2" t="s">
        <v>1</v>
      </c>
      <c r="D7" s="9">
        <v>-1</v>
      </c>
      <c r="E7" s="20">
        <v>588951689</v>
      </c>
      <c r="F7" s="2" t="s">
        <v>25</v>
      </c>
      <c r="G7" s="20">
        <v>139378491</v>
      </c>
      <c r="H7" s="5">
        <f t="shared" si="0"/>
        <v>4.2255565028322772</v>
      </c>
    </row>
    <row r="8" spans="2:8" x14ac:dyDescent="0.25">
      <c r="B8" s="2" t="s">
        <v>2</v>
      </c>
      <c r="D8" s="9">
        <v>-1</v>
      </c>
      <c r="E8" s="20">
        <v>568425714</v>
      </c>
      <c r="F8" s="2" t="s">
        <v>25</v>
      </c>
      <c r="G8" s="20">
        <v>150261627</v>
      </c>
      <c r="H8" s="5">
        <f t="shared" si="0"/>
        <v>3.7829066898097676</v>
      </c>
    </row>
    <row r="9" spans="2:8" x14ac:dyDescent="0.25">
      <c r="B9" s="2" t="s">
        <v>29</v>
      </c>
      <c r="D9" s="9">
        <v>-1</v>
      </c>
      <c r="E9" s="20">
        <v>155288809</v>
      </c>
      <c r="F9" s="2" t="s">
        <v>25</v>
      </c>
      <c r="G9" s="20">
        <v>65635839</v>
      </c>
      <c r="H9" s="5">
        <f t="shared" si="0"/>
        <v>2.3659148929291511</v>
      </c>
    </row>
    <row r="10" spans="2:8" x14ac:dyDescent="0.25">
      <c r="B10" s="2" t="s">
        <v>13</v>
      </c>
      <c r="D10" s="9">
        <v>-1</v>
      </c>
      <c r="E10" s="20">
        <v>71639803</v>
      </c>
      <c r="F10" s="2" t="s">
        <v>25</v>
      </c>
      <c r="G10" s="20">
        <v>46992364</v>
      </c>
      <c r="H10" s="5">
        <f t="shared" si="0"/>
        <v>1.5244988100619923</v>
      </c>
    </row>
    <row r="11" spans="2:8" x14ac:dyDescent="0.25">
      <c r="B11" s="2" t="s">
        <v>14</v>
      </c>
      <c r="D11" s="9">
        <v>-1</v>
      </c>
      <c r="E11" s="20">
        <v>28582167</v>
      </c>
      <c r="F11" s="2" t="s">
        <v>25</v>
      </c>
      <c r="G11" s="20">
        <v>36062952</v>
      </c>
      <c r="H11" s="5">
        <f t="shared" si="0"/>
        <v>0.79256315456371962</v>
      </c>
    </row>
    <row r="12" spans="2:8" x14ac:dyDescent="0.25">
      <c r="B12" s="2" t="s">
        <v>31</v>
      </c>
      <c r="D12" s="9">
        <v>-1</v>
      </c>
      <c r="E12" s="20">
        <v>30894254</v>
      </c>
      <c r="F12" s="2" t="s">
        <v>25</v>
      </c>
      <c r="G12" s="20">
        <v>16708129</v>
      </c>
      <c r="H12" s="5">
        <f t="shared" si="0"/>
        <v>1.8490552712395265</v>
      </c>
    </row>
    <row r="13" spans="2:8" x14ac:dyDescent="0.25">
      <c r="B13" s="2" t="s">
        <v>30</v>
      </c>
      <c r="D13" s="9">
        <v>-1</v>
      </c>
      <c r="E13" s="20">
        <v>22929742</v>
      </c>
      <c r="F13" s="2" t="s">
        <v>25</v>
      </c>
      <c r="G13" s="20">
        <v>11055817</v>
      </c>
      <c r="H13" s="5">
        <f t="shared" si="0"/>
        <v>2.0739979686711529</v>
      </c>
    </row>
    <row r="14" spans="2:8" x14ac:dyDescent="0.25">
      <c r="B14" s="2" t="s">
        <v>45</v>
      </c>
      <c r="E14" s="3">
        <f>SUM(E6:E13)</f>
        <v>2050987625</v>
      </c>
      <c r="G14" s="4"/>
      <c r="H14" s="5"/>
    </row>
    <row r="16" spans="2:8" x14ac:dyDescent="0.25">
      <c r="B16" s="1" t="s">
        <v>26</v>
      </c>
      <c r="C16" s="6" t="s">
        <v>27</v>
      </c>
    </row>
    <row r="17" spans="2:7" x14ac:dyDescent="0.25">
      <c r="B17" s="2" t="s">
        <v>0</v>
      </c>
      <c r="C17" s="2">
        <v>2.13</v>
      </c>
      <c r="D17" s="9" t="s">
        <v>46</v>
      </c>
      <c r="E17" s="3">
        <f t="shared" ref="E17:E24" si="1">E6*(C17/100)</f>
        <v>12445067.0211</v>
      </c>
      <c r="F17" s="2" t="s">
        <v>25</v>
      </c>
    </row>
    <row r="18" spans="2:7" x14ac:dyDescent="0.25">
      <c r="B18" s="2" t="s">
        <v>1</v>
      </c>
      <c r="C18" s="2">
        <v>1.26</v>
      </c>
      <c r="D18" s="9" t="s">
        <v>47</v>
      </c>
      <c r="E18" s="3">
        <f t="shared" si="1"/>
        <v>7420791.2813999997</v>
      </c>
      <c r="F18" s="2" t="s">
        <v>25</v>
      </c>
    </row>
    <row r="19" spans="2:7" x14ac:dyDescent="0.25">
      <c r="B19" s="2" t="s">
        <v>2</v>
      </c>
      <c r="C19" s="2">
        <v>1.23</v>
      </c>
      <c r="D19" s="9" t="s">
        <v>48</v>
      </c>
      <c r="E19" s="3">
        <f t="shared" si="1"/>
        <v>6991636.2822000002</v>
      </c>
      <c r="F19" s="2" t="s">
        <v>25</v>
      </c>
    </row>
    <row r="20" spans="2:7" x14ac:dyDescent="0.25">
      <c r="B20" s="2" t="s">
        <v>29</v>
      </c>
      <c r="C20" s="2">
        <v>2.02</v>
      </c>
      <c r="D20" s="9" t="s">
        <v>49</v>
      </c>
      <c r="E20" s="3">
        <f t="shared" si="1"/>
        <v>3136833.9417999997</v>
      </c>
      <c r="F20" s="2" t="s">
        <v>25</v>
      </c>
    </row>
    <row r="21" spans="2:7" x14ac:dyDescent="0.25">
      <c r="B21" s="2" t="s">
        <v>13</v>
      </c>
      <c r="C21" s="2">
        <v>1.92</v>
      </c>
      <c r="D21" s="9" t="s">
        <v>50</v>
      </c>
      <c r="E21" s="3">
        <f t="shared" si="1"/>
        <v>1375484.2175999999</v>
      </c>
      <c r="F21" s="2" t="s">
        <v>25</v>
      </c>
    </row>
    <row r="22" spans="2:7" x14ac:dyDescent="0.25">
      <c r="B22" s="2" t="s">
        <v>14</v>
      </c>
      <c r="C22" s="2">
        <v>2.0099999999999998</v>
      </c>
      <c r="D22" s="9" t="s">
        <v>51</v>
      </c>
      <c r="E22" s="3">
        <f t="shared" si="1"/>
        <v>574501.55669999984</v>
      </c>
      <c r="F22" s="2" t="s">
        <v>25</v>
      </c>
    </row>
    <row r="23" spans="2:7" x14ac:dyDescent="0.25">
      <c r="B23" s="2" t="s">
        <v>31</v>
      </c>
      <c r="C23" s="2">
        <v>1.93</v>
      </c>
      <c r="D23" s="9" t="s">
        <v>52</v>
      </c>
      <c r="E23" s="3">
        <f t="shared" si="1"/>
        <v>596259.10219999996</v>
      </c>
      <c r="F23" s="2" t="s">
        <v>25</v>
      </c>
    </row>
    <row r="24" spans="2:7" x14ac:dyDescent="0.25">
      <c r="B24" s="2" t="s">
        <v>30</v>
      </c>
      <c r="C24" s="2">
        <v>2.21</v>
      </c>
      <c r="D24" s="9" t="s">
        <v>53</v>
      </c>
      <c r="E24" s="3">
        <f t="shared" si="1"/>
        <v>506747.29819999996</v>
      </c>
      <c r="F24" s="2" t="s">
        <v>25</v>
      </c>
    </row>
    <row r="25" spans="2:7" x14ac:dyDescent="0.25">
      <c r="B25" s="2" t="s">
        <v>16</v>
      </c>
      <c r="E25" s="3">
        <f>SUM(E17:E24)</f>
        <v>33047320.701199997</v>
      </c>
      <c r="F25" s="2" t="s">
        <v>25</v>
      </c>
    </row>
    <row r="26" spans="2:7" x14ac:dyDescent="0.25">
      <c r="E26" s="3"/>
    </row>
    <row r="27" spans="2:7" x14ac:dyDescent="0.25">
      <c r="B27" s="2" t="s">
        <v>23</v>
      </c>
      <c r="D27" s="9">
        <v>-53</v>
      </c>
      <c r="E27" s="3">
        <f>E25*0.5</f>
        <v>16523660.350599999</v>
      </c>
      <c r="F27" s="2" t="s">
        <v>25</v>
      </c>
    </row>
    <row r="28" spans="2:7" x14ac:dyDescent="0.25">
      <c r="B28" s="2" t="s">
        <v>24</v>
      </c>
      <c r="E28" s="3">
        <f>E25*(1-0.5)</f>
        <v>16523660.350599999</v>
      </c>
      <c r="F28" s="2" t="s">
        <v>25</v>
      </c>
    </row>
    <row r="30" spans="2:7" x14ac:dyDescent="0.25">
      <c r="B30" s="2" t="s">
        <v>33</v>
      </c>
      <c r="E30" s="7">
        <f>E28/E4</f>
        <v>0.33217524640053658</v>
      </c>
    </row>
    <row r="32" spans="2:7" x14ac:dyDescent="0.25">
      <c r="B32" s="2" t="s">
        <v>17</v>
      </c>
      <c r="E32" s="3">
        <f>(E4*(0.343)-E28)</f>
        <v>538464.42140000127</v>
      </c>
      <c r="F32" s="2" t="s">
        <v>25</v>
      </c>
      <c r="G32" s="18">
        <v>0.67</v>
      </c>
    </row>
    <row r="33" spans="1:9" x14ac:dyDescent="0.25">
      <c r="B33" s="2" t="s">
        <v>18</v>
      </c>
      <c r="E33" s="8">
        <f>E32*479</f>
        <v>257924457.8506006</v>
      </c>
      <c r="G33" s="17">
        <f>E33*67</f>
        <v>17280938675.990242</v>
      </c>
      <c r="I33" s="3" t="s">
        <v>62</v>
      </c>
    </row>
    <row r="34" spans="1:9" s="15" customFormat="1" x14ac:dyDescent="0.25">
      <c r="A34" s="14"/>
      <c r="B34" s="15" t="s">
        <v>65</v>
      </c>
      <c r="D34" s="14"/>
      <c r="E34" s="16">
        <f>E32*636</f>
        <v>342463372.01040083</v>
      </c>
      <c r="G34" s="19">
        <f>E34*67</f>
        <v>22945045924.696857</v>
      </c>
    </row>
    <row r="36" spans="1:9" x14ac:dyDescent="0.25">
      <c r="B36" s="3"/>
    </row>
    <row r="37" spans="1:9" x14ac:dyDescent="0.25">
      <c r="B37" s="2" t="s">
        <v>19</v>
      </c>
      <c r="E37" s="3">
        <f>E32*20</f>
        <v>10769288.428000025</v>
      </c>
      <c r="F37" s="2" t="s">
        <v>25</v>
      </c>
    </row>
    <row r="38" spans="1:9" x14ac:dyDescent="0.25">
      <c r="B38" s="2" t="s">
        <v>20</v>
      </c>
      <c r="E38" s="8">
        <f>E37*479</f>
        <v>5158489157.0120125</v>
      </c>
    </row>
    <row r="39" spans="1:9" s="15" customFormat="1" x14ac:dyDescent="0.25">
      <c r="A39" s="14"/>
      <c r="B39" s="15" t="s">
        <v>65</v>
      </c>
      <c r="D39" s="14"/>
      <c r="E39" s="16">
        <f>E37*636</f>
        <v>6849267440.2080164</v>
      </c>
    </row>
    <row r="40" spans="1:9" x14ac:dyDescent="0.25">
      <c r="E40" s="8"/>
    </row>
    <row r="41" spans="1:9" x14ac:dyDescent="0.25">
      <c r="A41" s="9" t="s">
        <v>54</v>
      </c>
      <c r="B41" s="2" t="s">
        <v>36</v>
      </c>
    </row>
    <row r="42" spans="1:9" x14ac:dyDescent="0.25">
      <c r="A42" s="9" t="s">
        <v>55</v>
      </c>
      <c r="B42" s="2" t="s">
        <v>37</v>
      </c>
    </row>
    <row r="43" spans="1:9" x14ac:dyDescent="0.25">
      <c r="A43" s="9" t="s">
        <v>56</v>
      </c>
      <c r="B43" s="2" t="s">
        <v>38</v>
      </c>
    </row>
    <row r="44" spans="1:9" x14ac:dyDescent="0.25">
      <c r="A44" s="9" t="s">
        <v>57</v>
      </c>
      <c r="B44" s="2" t="s">
        <v>41</v>
      </c>
    </row>
    <row r="45" spans="1:9" x14ac:dyDescent="0.25">
      <c r="A45" s="9" t="s">
        <v>58</v>
      </c>
      <c r="B45" s="2" t="s">
        <v>39</v>
      </c>
    </row>
    <row r="46" spans="1:9" x14ac:dyDescent="0.25">
      <c r="A46" s="9" t="s">
        <v>59</v>
      </c>
      <c r="B46" s="2" t="s">
        <v>40</v>
      </c>
    </row>
    <row r="47" spans="1:9" x14ac:dyDescent="0.25">
      <c r="A47" s="9" t="s">
        <v>60</v>
      </c>
      <c r="B47" s="2" t="s">
        <v>42</v>
      </c>
    </row>
    <row r="48" spans="1:9" x14ac:dyDescent="0.25">
      <c r="A48" s="9" t="s">
        <v>61</v>
      </c>
      <c r="B48" s="2" t="s">
        <v>43</v>
      </c>
    </row>
    <row r="49" spans="1:2" x14ac:dyDescent="0.25">
      <c r="A49" s="10">
        <v>-52</v>
      </c>
      <c r="B49" s="2" t="s">
        <v>44</v>
      </c>
    </row>
    <row r="50" spans="1:2" x14ac:dyDescent="0.25">
      <c r="B50" s="2" t="s">
        <v>32</v>
      </c>
    </row>
    <row r="52" spans="1:2" x14ac:dyDescent="0.25">
      <c r="B52" s="2" t="s">
        <v>3</v>
      </c>
    </row>
    <row r="53" spans="1:2" x14ac:dyDescent="0.25">
      <c r="B53" s="2" t="s">
        <v>4</v>
      </c>
    </row>
    <row r="54" spans="1:2" x14ac:dyDescent="0.25">
      <c r="B54" s="2" t="s">
        <v>5</v>
      </c>
    </row>
    <row r="55" spans="1:2" x14ac:dyDescent="0.25">
      <c r="B55" s="2" t="s">
        <v>6</v>
      </c>
    </row>
    <row r="56" spans="1:2" x14ac:dyDescent="0.25">
      <c r="B56" s="2" t="s">
        <v>7</v>
      </c>
    </row>
    <row r="57" spans="1:2" x14ac:dyDescent="0.25">
      <c r="B57" s="2" t="s">
        <v>8</v>
      </c>
    </row>
    <row r="58" spans="1:2" x14ac:dyDescent="0.25">
      <c r="B58" s="2" t="s">
        <v>9</v>
      </c>
    </row>
    <row r="59" spans="1:2" x14ac:dyDescent="0.25">
      <c r="B59" s="2" t="s">
        <v>10</v>
      </c>
    </row>
    <row r="60" spans="1:2" x14ac:dyDescent="0.25">
      <c r="B60" s="2" t="s">
        <v>11</v>
      </c>
    </row>
    <row r="61" spans="1:2" x14ac:dyDescent="0.25">
      <c r="B61" s="2" t="s">
        <v>12</v>
      </c>
    </row>
  </sheetData>
  <phoneticPr fontId="0" type="noConversion"/>
  <printOptions gridLines="1"/>
  <pageMargins left="0.25" right="0.25" top="0.25" bottom="0.25" header="0.5" footer="0.5"/>
  <pageSetup scale="9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A33" sqref="A33:A34"/>
    </sheetView>
  </sheetViews>
  <sheetFormatPr defaultRowHeight="13.2" x14ac:dyDescent="0.25"/>
  <cols>
    <col min="2" max="2" width="25.44140625" customWidth="1"/>
    <col min="5" max="5" width="17.6640625" customWidth="1"/>
    <col min="6" max="6" width="11.44140625" customWidth="1"/>
  </cols>
  <sheetData>
    <row r="1" spans="2:6" x14ac:dyDescent="0.25">
      <c r="B1" t="s">
        <v>34</v>
      </c>
      <c r="D1">
        <v>-1</v>
      </c>
      <c r="E1" s="11">
        <v>29967560</v>
      </c>
      <c r="F1" t="s">
        <v>25</v>
      </c>
    </row>
    <row r="2" spans="2:6" x14ac:dyDescent="0.25">
      <c r="B2" t="s">
        <v>35</v>
      </c>
      <c r="D2">
        <v>-2</v>
      </c>
    </row>
    <row r="3" spans="2:6" x14ac:dyDescent="0.25">
      <c r="B3" t="s">
        <v>28</v>
      </c>
      <c r="E3">
        <f>0.6*E1</f>
        <v>17980536</v>
      </c>
      <c r="F3" t="s">
        <v>25</v>
      </c>
    </row>
    <row r="4" spans="2:6" x14ac:dyDescent="0.25">
      <c r="B4" t="s">
        <v>15</v>
      </c>
    </row>
    <row r="5" spans="2:6" x14ac:dyDescent="0.25">
      <c r="B5" t="s">
        <v>0</v>
      </c>
      <c r="D5">
        <v>-1</v>
      </c>
      <c r="E5">
        <v>310302800</v>
      </c>
      <c r="F5" t="s">
        <v>25</v>
      </c>
    </row>
    <row r="6" spans="2:6" x14ac:dyDescent="0.25">
      <c r="B6" t="s">
        <v>1</v>
      </c>
      <c r="D6">
        <v>-1</v>
      </c>
      <c r="E6">
        <v>321563600</v>
      </c>
      <c r="F6" t="s">
        <v>25</v>
      </c>
    </row>
    <row r="7" spans="2:6" x14ac:dyDescent="0.25">
      <c r="B7" t="s">
        <v>2</v>
      </c>
      <c r="D7">
        <v>-1</v>
      </c>
      <c r="E7">
        <v>25671510</v>
      </c>
      <c r="F7" t="s">
        <v>25</v>
      </c>
    </row>
    <row r="8" spans="2:6" x14ac:dyDescent="0.25">
      <c r="B8" t="s">
        <v>29</v>
      </c>
      <c r="D8">
        <v>-1</v>
      </c>
      <c r="E8">
        <v>124630800</v>
      </c>
      <c r="F8" t="s">
        <v>25</v>
      </c>
    </row>
    <row r="9" spans="2:6" x14ac:dyDescent="0.25">
      <c r="B9" t="s">
        <v>13</v>
      </c>
      <c r="D9">
        <v>-1</v>
      </c>
      <c r="E9">
        <v>23177020</v>
      </c>
      <c r="F9" t="s">
        <v>25</v>
      </c>
    </row>
    <row r="10" spans="2:6" x14ac:dyDescent="0.25">
      <c r="B10" t="s">
        <v>14</v>
      </c>
      <c r="D10">
        <v>-1</v>
      </c>
      <c r="E10">
        <v>835819</v>
      </c>
      <c r="F10" t="s">
        <v>25</v>
      </c>
    </row>
    <row r="11" spans="2:6" x14ac:dyDescent="0.25">
      <c r="B11" t="s">
        <v>31</v>
      </c>
      <c r="D11">
        <v>-1</v>
      </c>
      <c r="E11">
        <v>28672890</v>
      </c>
      <c r="F11" t="s">
        <v>25</v>
      </c>
    </row>
    <row r="12" spans="2:6" x14ac:dyDescent="0.25">
      <c r="B12" t="s">
        <v>30</v>
      </c>
      <c r="D12">
        <v>-1</v>
      </c>
      <c r="E12">
        <v>21843460</v>
      </c>
      <c r="F12" t="s">
        <v>25</v>
      </c>
    </row>
    <row r="13" spans="2:6" x14ac:dyDescent="0.25">
      <c r="B13" t="s">
        <v>45</v>
      </c>
      <c r="E13">
        <f>SUM(E5:E12)</f>
        <v>856697899</v>
      </c>
    </row>
    <row r="15" spans="2:6" x14ac:dyDescent="0.25">
      <c r="B15" t="s">
        <v>26</v>
      </c>
      <c r="C15" t="s">
        <v>27</v>
      </c>
    </row>
    <row r="16" spans="2:6" x14ac:dyDescent="0.25">
      <c r="B16" t="s">
        <v>0</v>
      </c>
      <c r="C16">
        <v>2.13</v>
      </c>
      <c r="D16" t="s">
        <v>46</v>
      </c>
      <c r="E16">
        <f t="shared" ref="E16:E23" si="0">E5*(C16/100)</f>
        <v>6609449.6399999997</v>
      </c>
      <c r="F16" t="s">
        <v>25</v>
      </c>
    </row>
    <row r="17" spans="2:6" x14ac:dyDescent="0.25">
      <c r="B17" t="s">
        <v>1</v>
      </c>
      <c r="C17">
        <v>1.26</v>
      </c>
      <c r="D17" t="s">
        <v>47</v>
      </c>
      <c r="E17">
        <f t="shared" si="0"/>
        <v>4051701.36</v>
      </c>
      <c r="F17" t="s">
        <v>25</v>
      </c>
    </row>
    <row r="18" spans="2:6" x14ac:dyDescent="0.25">
      <c r="B18" t="s">
        <v>2</v>
      </c>
      <c r="C18">
        <v>1.23</v>
      </c>
      <c r="D18" t="s">
        <v>48</v>
      </c>
      <c r="E18">
        <f t="shared" si="0"/>
        <v>315759.57300000003</v>
      </c>
      <c r="F18" t="s">
        <v>25</v>
      </c>
    </row>
    <row r="19" spans="2:6" x14ac:dyDescent="0.25">
      <c r="B19" t="s">
        <v>29</v>
      </c>
      <c r="C19">
        <v>2.02</v>
      </c>
      <c r="D19" t="s">
        <v>49</v>
      </c>
      <c r="E19">
        <f t="shared" si="0"/>
        <v>2517542.1599999997</v>
      </c>
      <c r="F19" t="s">
        <v>25</v>
      </c>
    </row>
    <row r="20" spans="2:6" x14ac:dyDescent="0.25">
      <c r="B20" t="s">
        <v>13</v>
      </c>
      <c r="C20">
        <v>1.92</v>
      </c>
      <c r="D20" t="s">
        <v>50</v>
      </c>
      <c r="E20">
        <f t="shared" si="0"/>
        <v>444998.78399999999</v>
      </c>
      <c r="F20" t="s">
        <v>25</v>
      </c>
    </row>
    <row r="21" spans="2:6" x14ac:dyDescent="0.25">
      <c r="B21" t="s">
        <v>14</v>
      </c>
      <c r="C21">
        <v>2.0099999999999998</v>
      </c>
      <c r="D21" t="s">
        <v>51</v>
      </c>
      <c r="E21">
        <f t="shared" si="0"/>
        <v>16799.961899999998</v>
      </c>
      <c r="F21" t="s">
        <v>25</v>
      </c>
    </row>
    <row r="22" spans="2:6" x14ac:dyDescent="0.25">
      <c r="B22" t="s">
        <v>31</v>
      </c>
      <c r="C22">
        <v>1.93</v>
      </c>
      <c r="D22" t="s">
        <v>52</v>
      </c>
      <c r="E22">
        <f t="shared" si="0"/>
        <v>553386.77699999989</v>
      </c>
      <c r="F22" t="s">
        <v>25</v>
      </c>
    </row>
    <row r="23" spans="2:6" x14ac:dyDescent="0.25">
      <c r="B23" t="s">
        <v>30</v>
      </c>
      <c r="C23">
        <v>2.21</v>
      </c>
      <c r="D23" t="s">
        <v>53</v>
      </c>
      <c r="E23">
        <f t="shared" si="0"/>
        <v>482740.46599999996</v>
      </c>
      <c r="F23" t="s">
        <v>25</v>
      </c>
    </row>
    <row r="24" spans="2:6" x14ac:dyDescent="0.25">
      <c r="B24" t="s">
        <v>16</v>
      </c>
      <c r="E24">
        <f>SUM(E16:E23)</f>
        <v>14992378.721900001</v>
      </c>
      <c r="F24" t="s">
        <v>25</v>
      </c>
    </row>
    <row r="26" spans="2:6" x14ac:dyDescent="0.25">
      <c r="B26" t="s">
        <v>23</v>
      </c>
      <c r="D26">
        <v>-53</v>
      </c>
      <c r="E26">
        <f>E24*0.5</f>
        <v>7496189.3609500006</v>
      </c>
      <c r="F26" t="s">
        <v>25</v>
      </c>
    </row>
    <row r="27" spans="2:6" x14ac:dyDescent="0.25">
      <c r="B27" t="s">
        <v>24</v>
      </c>
      <c r="E27">
        <f>E24*(1-0.5)</f>
        <v>7496189.3609500006</v>
      </c>
      <c r="F27" t="s">
        <v>25</v>
      </c>
    </row>
    <row r="29" spans="2:6" x14ac:dyDescent="0.25">
      <c r="B29" t="s">
        <v>33</v>
      </c>
      <c r="E29">
        <f>E27/E3</f>
        <v>0.41690577861249523</v>
      </c>
    </row>
    <row r="31" spans="2:6" x14ac:dyDescent="0.25">
      <c r="B31" t="s">
        <v>17</v>
      </c>
      <c r="E31">
        <f>(E3*(0.426)-E27)</f>
        <v>163518.97504999954</v>
      </c>
      <c r="F31" t="s">
        <v>25</v>
      </c>
    </row>
    <row r="32" spans="2:6" x14ac:dyDescent="0.25">
      <c r="B32" t="s">
        <v>18</v>
      </c>
      <c r="E32">
        <f>E31*479</f>
        <v>78325589.048949778</v>
      </c>
    </row>
    <row r="35" spans="2:6" x14ac:dyDescent="0.25">
      <c r="B35" t="s">
        <v>19</v>
      </c>
      <c r="E35">
        <f>E31*20</f>
        <v>3270379.5009999909</v>
      </c>
      <c r="F35" t="s">
        <v>25</v>
      </c>
    </row>
    <row r="36" spans="2:6" x14ac:dyDescent="0.25">
      <c r="B36" t="s">
        <v>20</v>
      </c>
      <c r="E36">
        <f>E35*479</f>
        <v>1566511780.9789956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36"/>
  <sheetViews>
    <sheetView workbookViewId="0">
      <selection activeCell="F42" sqref="F42"/>
    </sheetView>
  </sheetViews>
  <sheetFormatPr defaultRowHeight="13.2" x14ac:dyDescent="0.25"/>
  <cols>
    <col min="2" max="2" width="24.5546875" customWidth="1"/>
    <col min="4" max="4" width="10" customWidth="1"/>
    <col min="5" max="5" width="15.109375" customWidth="1"/>
  </cols>
  <sheetData>
    <row r="1" spans="2:6" x14ac:dyDescent="0.25">
      <c r="B1" t="s">
        <v>63</v>
      </c>
      <c r="D1">
        <v>-1</v>
      </c>
      <c r="E1" s="11">
        <v>52938780</v>
      </c>
      <c r="F1" t="s">
        <v>25</v>
      </c>
    </row>
    <row r="2" spans="2:6" x14ac:dyDescent="0.25">
      <c r="B2" t="s">
        <v>35</v>
      </c>
      <c r="D2">
        <v>-2</v>
      </c>
    </row>
    <row r="3" spans="2:6" x14ac:dyDescent="0.25">
      <c r="B3" t="s">
        <v>28</v>
      </c>
      <c r="E3" s="12">
        <f>0.6*E1</f>
        <v>31763268</v>
      </c>
      <c r="F3" t="s">
        <v>25</v>
      </c>
    </row>
    <row r="4" spans="2:6" x14ac:dyDescent="0.25">
      <c r="B4" t="s">
        <v>15</v>
      </c>
    </row>
    <row r="5" spans="2:6" x14ac:dyDescent="0.25">
      <c r="B5" t="s">
        <v>0</v>
      </c>
      <c r="D5">
        <v>-1</v>
      </c>
      <c r="E5">
        <v>276658100</v>
      </c>
      <c r="F5" t="s">
        <v>25</v>
      </c>
    </row>
    <row r="6" spans="2:6" x14ac:dyDescent="0.25">
      <c r="B6" t="s">
        <v>1</v>
      </c>
      <c r="D6">
        <v>-1</v>
      </c>
      <c r="E6">
        <v>268854300</v>
      </c>
      <c r="F6" t="s">
        <v>25</v>
      </c>
    </row>
    <row r="7" spans="2:6" x14ac:dyDescent="0.25">
      <c r="B7" t="s">
        <v>2</v>
      </c>
      <c r="D7">
        <v>-1</v>
      </c>
      <c r="E7">
        <v>544011500</v>
      </c>
      <c r="F7" t="s">
        <v>25</v>
      </c>
    </row>
    <row r="8" spans="2:6" x14ac:dyDescent="0.25">
      <c r="B8" t="s">
        <v>29</v>
      </c>
      <c r="D8">
        <v>-1</v>
      </c>
      <c r="E8">
        <v>31517320</v>
      </c>
      <c r="F8" t="s">
        <v>25</v>
      </c>
    </row>
    <row r="9" spans="2:6" x14ac:dyDescent="0.25">
      <c r="B9" t="s">
        <v>13</v>
      </c>
      <c r="D9">
        <v>-1</v>
      </c>
      <c r="E9">
        <v>47490020</v>
      </c>
      <c r="F9" t="s">
        <v>25</v>
      </c>
    </row>
    <row r="10" spans="2:6" x14ac:dyDescent="0.25">
      <c r="B10" t="s">
        <v>14</v>
      </c>
      <c r="D10">
        <v>-1</v>
      </c>
      <c r="E10">
        <v>28021500</v>
      </c>
      <c r="F10" t="s">
        <v>25</v>
      </c>
    </row>
    <row r="11" spans="2:6" x14ac:dyDescent="0.25">
      <c r="B11" t="s">
        <v>31</v>
      </c>
      <c r="D11">
        <v>-1</v>
      </c>
      <c r="E11">
        <v>2208549</v>
      </c>
      <c r="F11" t="s">
        <v>25</v>
      </c>
    </row>
    <row r="12" spans="2:6" x14ac:dyDescent="0.25">
      <c r="B12" t="s">
        <v>30</v>
      </c>
      <c r="D12">
        <v>-1</v>
      </c>
      <c r="E12">
        <v>1178633</v>
      </c>
      <c r="F12" t="s">
        <v>25</v>
      </c>
    </row>
    <row r="13" spans="2:6" x14ac:dyDescent="0.25">
      <c r="B13" t="s">
        <v>45</v>
      </c>
      <c r="E13">
        <f>SUM(E5:E12)</f>
        <v>1199939922</v>
      </c>
    </row>
    <row r="15" spans="2:6" x14ac:dyDescent="0.25">
      <c r="B15" t="s">
        <v>26</v>
      </c>
      <c r="C15" t="s">
        <v>27</v>
      </c>
    </row>
    <row r="16" spans="2:6" x14ac:dyDescent="0.25">
      <c r="B16" t="s">
        <v>0</v>
      </c>
      <c r="C16">
        <v>2.13</v>
      </c>
      <c r="D16" t="s">
        <v>46</v>
      </c>
      <c r="E16">
        <f t="shared" ref="E16:E23" si="0">E5*(C16/100)</f>
        <v>5892817.5300000003</v>
      </c>
      <c r="F16" t="s">
        <v>25</v>
      </c>
    </row>
    <row r="17" spans="2:6" x14ac:dyDescent="0.25">
      <c r="B17" t="s">
        <v>1</v>
      </c>
      <c r="C17">
        <v>1.26</v>
      </c>
      <c r="D17" t="s">
        <v>47</v>
      </c>
      <c r="E17">
        <f t="shared" si="0"/>
        <v>3387564.18</v>
      </c>
      <c r="F17" t="s">
        <v>25</v>
      </c>
    </row>
    <row r="18" spans="2:6" x14ac:dyDescent="0.25">
      <c r="B18" t="s">
        <v>2</v>
      </c>
      <c r="C18">
        <v>1.23</v>
      </c>
      <c r="D18" t="s">
        <v>48</v>
      </c>
      <c r="E18">
        <f t="shared" si="0"/>
        <v>6691341.4500000002</v>
      </c>
      <c r="F18" t="s">
        <v>25</v>
      </c>
    </row>
    <row r="19" spans="2:6" x14ac:dyDescent="0.25">
      <c r="B19" t="s">
        <v>29</v>
      </c>
      <c r="C19">
        <v>2.02</v>
      </c>
      <c r="D19" t="s">
        <v>49</v>
      </c>
      <c r="E19">
        <f t="shared" si="0"/>
        <v>636649.86399999994</v>
      </c>
      <c r="F19" t="s">
        <v>25</v>
      </c>
    </row>
    <row r="20" spans="2:6" x14ac:dyDescent="0.25">
      <c r="B20" t="s">
        <v>13</v>
      </c>
      <c r="C20">
        <v>1.92</v>
      </c>
      <c r="D20" t="s">
        <v>50</v>
      </c>
      <c r="E20">
        <f t="shared" si="0"/>
        <v>911808.38399999996</v>
      </c>
      <c r="F20" t="s">
        <v>25</v>
      </c>
    </row>
    <row r="21" spans="2:6" x14ac:dyDescent="0.25">
      <c r="B21" t="s">
        <v>14</v>
      </c>
      <c r="C21">
        <v>2.0099999999999998</v>
      </c>
      <c r="D21" t="s">
        <v>51</v>
      </c>
      <c r="E21">
        <f t="shared" si="0"/>
        <v>563232.14999999991</v>
      </c>
      <c r="F21" t="s">
        <v>25</v>
      </c>
    </row>
    <row r="22" spans="2:6" x14ac:dyDescent="0.25">
      <c r="B22" t="s">
        <v>31</v>
      </c>
      <c r="C22">
        <v>1.93</v>
      </c>
      <c r="D22" t="s">
        <v>52</v>
      </c>
      <c r="E22">
        <f t="shared" si="0"/>
        <v>42624.995699999992</v>
      </c>
      <c r="F22" t="s">
        <v>25</v>
      </c>
    </row>
    <row r="23" spans="2:6" x14ac:dyDescent="0.25">
      <c r="B23" t="s">
        <v>30</v>
      </c>
      <c r="C23">
        <v>2.21</v>
      </c>
      <c r="D23" t="s">
        <v>53</v>
      </c>
      <c r="E23">
        <f t="shared" si="0"/>
        <v>26047.789299999997</v>
      </c>
      <c r="F23" t="s">
        <v>25</v>
      </c>
    </row>
    <row r="24" spans="2:6" x14ac:dyDescent="0.25">
      <c r="B24" t="s">
        <v>16</v>
      </c>
      <c r="E24">
        <f>SUM(E16:E23)</f>
        <v>18152086.342999998</v>
      </c>
      <c r="F24" t="s">
        <v>25</v>
      </c>
    </row>
    <row r="26" spans="2:6" x14ac:dyDescent="0.25">
      <c r="B26" t="s">
        <v>23</v>
      </c>
      <c r="D26">
        <v>-53</v>
      </c>
      <c r="E26">
        <f>E24*0.5</f>
        <v>9076043.1714999992</v>
      </c>
      <c r="F26" t="s">
        <v>25</v>
      </c>
    </row>
    <row r="27" spans="2:6" x14ac:dyDescent="0.25">
      <c r="B27" t="s">
        <v>24</v>
      </c>
      <c r="E27">
        <f>E24*(1-0.5)</f>
        <v>9076043.1714999992</v>
      </c>
      <c r="F27" t="s">
        <v>25</v>
      </c>
    </row>
    <row r="29" spans="2:6" x14ac:dyDescent="0.25">
      <c r="B29" t="s">
        <v>33</v>
      </c>
      <c r="E29">
        <f>E27/E3</f>
        <v>0.28574021953597467</v>
      </c>
    </row>
    <row r="31" spans="2:6" x14ac:dyDescent="0.25">
      <c r="B31" t="s">
        <v>17</v>
      </c>
      <c r="E31">
        <f>(E3*(0.295)-E27)</f>
        <v>294120.88849999942</v>
      </c>
      <c r="F31" t="s">
        <v>25</v>
      </c>
    </row>
    <row r="32" spans="2:6" x14ac:dyDescent="0.25">
      <c r="B32" t="s">
        <v>18</v>
      </c>
      <c r="E32">
        <f>E31*479</f>
        <v>140883905.59149972</v>
      </c>
    </row>
    <row r="35" spans="2:6" x14ac:dyDescent="0.25">
      <c r="B35" t="s">
        <v>19</v>
      </c>
      <c r="E35">
        <f>E31*20</f>
        <v>5882417.7699999884</v>
      </c>
      <c r="F35" t="s">
        <v>25</v>
      </c>
    </row>
    <row r="36" spans="2:6" x14ac:dyDescent="0.25">
      <c r="B36" t="s">
        <v>20</v>
      </c>
      <c r="E36">
        <f>E35*479</f>
        <v>2817678111.8299942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workbookViewId="0">
      <selection activeCell="F42" sqref="F42"/>
    </sheetView>
  </sheetViews>
  <sheetFormatPr defaultRowHeight="13.2" x14ac:dyDescent="0.25"/>
  <cols>
    <col min="1" max="1" width="44.33203125" customWidth="1"/>
    <col min="2" max="2" width="6.33203125" customWidth="1"/>
    <col min="3" max="3" width="5.33203125" style="12" customWidth="1"/>
    <col min="4" max="4" width="18.88671875" style="48" customWidth="1"/>
    <col min="5" max="5" width="7.5546875" customWidth="1"/>
    <col min="6" max="6" width="17" customWidth="1"/>
    <col min="7" max="7" width="14.5546875" customWidth="1"/>
    <col min="8" max="8" width="7.88671875" style="12" customWidth="1"/>
    <col min="11" max="12" width="16.109375" customWidth="1"/>
    <col min="13" max="13" width="10" bestFit="1" customWidth="1"/>
  </cols>
  <sheetData>
    <row r="1" spans="1:9" ht="13.8" thickBot="1" x14ac:dyDescent="0.3"/>
    <row r="2" spans="1:9" ht="18" thickBot="1" x14ac:dyDescent="0.35">
      <c r="A2" s="43" t="s">
        <v>64</v>
      </c>
      <c r="B2" s="23"/>
      <c r="C2" s="29"/>
      <c r="D2" s="49">
        <v>2002</v>
      </c>
      <c r="E2" s="23"/>
      <c r="F2" s="44">
        <v>2002</v>
      </c>
      <c r="G2" s="24"/>
      <c r="H2" s="6"/>
      <c r="I2" s="2"/>
    </row>
    <row r="3" spans="1:9" x14ac:dyDescent="0.25">
      <c r="C3" s="12" t="s">
        <v>90</v>
      </c>
      <c r="F3" s="6" t="s">
        <v>67</v>
      </c>
      <c r="H3" s="6"/>
      <c r="I3" s="2"/>
    </row>
    <row r="4" spans="1:9" x14ac:dyDescent="0.25">
      <c r="A4" s="2" t="s">
        <v>34</v>
      </c>
      <c r="B4" s="21"/>
      <c r="C4" s="30">
        <v>1</v>
      </c>
      <c r="D4" s="50">
        <v>81969570</v>
      </c>
      <c r="E4" s="2" t="s">
        <v>25</v>
      </c>
      <c r="F4" s="25">
        <v>89000000</v>
      </c>
      <c r="G4" s="21"/>
      <c r="H4" s="6"/>
      <c r="I4" s="2"/>
    </row>
    <row r="5" spans="1:9" x14ac:dyDescent="0.25">
      <c r="A5" s="2" t="s">
        <v>35</v>
      </c>
      <c r="B5" s="2"/>
      <c r="C5" s="30">
        <v>2</v>
      </c>
      <c r="D5" s="51"/>
      <c r="E5" s="2"/>
      <c r="G5" s="2"/>
      <c r="H5" s="6"/>
      <c r="I5" s="2"/>
    </row>
    <row r="6" spans="1:9" x14ac:dyDescent="0.25">
      <c r="A6" s="2" t="s">
        <v>66</v>
      </c>
      <c r="B6" s="2"/>
      <c r="C6" s="30"/>
      <c r="D6" s="50">
        <f>0.6*D4</f>
        <v>49181742</v>
      </c>
      <c r="E6" s="2" t="s">
        <v>25</v>
      </c>
      <c r="F6" s="2"/>
      <c r="G6" s="2"/>
      <c r="H6" s="6"/>
      <c r="I6" s="2"/>
    </row>
    <row r="7" spans="1:9" x14ac:dyDescent="0.25">
      <c r="A7" s="2"/>
      <c r="B7" s="2"/>
      <c r="C7" s="30"/>
      <c r="D7" s="52"/>
      <c r="E7" s="2"/>
      <c r="F7" s="2"/>
      <c r="G7" s="2"/>
      <c r="H7" s="6"/>
      <c r="I7" s="2"/>
    </row>
    <row r="8" spans="1:9" x14ac:dyDescent="0.25">
      <c r="A8" s="28" t="s">
        <v>15</v>
      </c>
      <c r="B8" s="2"/>
      <c r="C8" s="30"/>
      <c r="D8" s="51"/>
      <c r="E8" s="2"/>
      <c r="F8" s="27" t="s">
        <v>21</v>
      </c>
      <c r="G8" s="27" t="s">
        <v>91</v>
      </c>
      <c r="H8" s="27" t="s">
        <v>87</v>
      </c>
      <c r="I8" s="2"/>
    </row>
    <row r="9" spans="1:9" x14ac:dyDescent="0.25">
      <c r="A9" s="2" t="s">
        <v>0</v>
      </c>
      <c r="B9" s="2"/>
      <c r="C9" s="30">
        <v>1</v>
      </c>
      <c r="D9" s="53">
        <v>572878902</v>
      </c>
      <c r="E9" s="2" t="s">
        <v>25</v>
      </c>
      <c r="F9" s="25">
        <v>210598797</v>
      </c>
      <c r="G9" s="26">
        <f>D9/F9</f>
        <v>2.7202382452355605</v>
      </c>
      <c r="H9" s="26">
        <f>G9*1000/1.12/60</f>
        <v>40.479735792195832</v>
      </c>
      <c r="I9" s="2"/>
    </row>
    <row r="10" spans="1:9" x14ac:dyDescent="0.25">
      <c r="A10" s="2" t="s">
        <v>1</v>
      </c>
      <c r="B10" s="2"/>
      <c r="C10" s="30">
        <v>1</v>
      </c>
      <c r="D10" s="53">
        <v>602589189</v>
      </c>
      <c r="E10" s="2" t="s">
        <v>25</v>
      </c>
      <c r="F10" s="25">
        <v>138755400</v>
      </c>
      <c r="G10" s="26">
        <f t="shared" ref="G10:G16" si="0">D10/F10</f>
        <v>4.3428161282371711</v>
      </c>
      <c r="H10" s="26">
        <f>G10*1000/1.12/56</f>
        <v>69.241328575209991</v>
      </c>
      <c r="I10" s="2"/>
    </row>
    <row r="11" spans="1:9" x14ac:dyDescent="0.25">
      <c r="A11" s="2" t="s">
        <v>2</v>
      </c>
      <c r="B11" s="2"/>
      <c r="C11" s="30">
        <v>1</v>
      </c>
      <c r="D11" s="53">
        <v>576280153</v>
      </c>
      <c r="E11" s="2" t="s">
        <v>25</v>
      </c>
      <c r="F11" s="25">
        <v>147144157</v>
      </c>
      <c r="G11" s="26">
        <f t="shared" si="0"/>
        <v>3.916432461534983</v>
      </c>
      <c r="H11" s="26">
        <f>G11*1000/1.12/56</f>
        <v>62.443119603555203</v>
      </c>
      <c r="I11" s="2"/>
    </row>
    <row r="12" spans="1:9" x14ac:dyDescent="0.25">
      <c r="A12" s="2" t="s">
        <v>29</v>
      </c>
      <c r="B12" s="2"/>
      <c r="C12" s="30">
        <v>1</v>
      </c>
      <c r="D12" s="53">
        <v>132215617</v>
      </c>
      <c r="E12" s="2" t="s">
        <v>25</v>
      </c>
      <c r="F12" s="25">
        <v>52157286</v>
      </c>
      <c r="G12" s="26">
        <f t="shared" si="0"/>
        <v>2.5349405066820387</v>
      </c>
      <c r="H12" s="26">
        <f>G12*1000/1.12/60</f>
        <v>37.722328968482721</v>
      </c>
      <c r="I12" s="2"/>
    </row>
    <row r="13" spans="1:9" x14ac:dyDescent="0.25">
      <c r="A13" s="2" t="s">
        <v>13</v>
      </c>
      <c r="B13" s="2"/>
      <c r="C13" s="30">
        <v>1</v>
      </c>
      <c r="D13" s="53">
        <v>54501076</v>
      </c>
      <c r="E13" s="2" t="s">
        <v>25</v>
      </c>
      <c r="F13" s="25">
        <v>42566329</v>
      </c>
      <c r="G13" s="26">
        <f t="shared" si="0"/>
        <v>1.2803799923643873</v>
      </c>
      <c r="H13" s="26">
        <f>G13*1000/1.12/60</f>
        <v>19.053273695898618</v>
      </c>
      <c r="I13" s="2"/>
    </row>
    <row r="14" spans="1:9" x14ac:dyDescent="0.25">
      <c r="A14" s="2" t="s">
        <v>14</v>
      </c>
      <c r="B14" s="2"/>
      <c r="C14" s="30">
        <v>1</v>
      </c>
      <c r="D14" s="53">
        <v>23338332</v>
      </c>
      <c r="E14" s="2" t="s">
        <v>25</v>
      </c>
      <c r="F14" s="25">
        <v>33395686</v>
      </c>
      <c r="G14" s="26">
        <f t="shared" si="0"/>
        <v>0.69884271878709125</v>
      </c>
      <c r="H14" s="26">
        <f>G14*1000/1.12/60</f>
        <v>10.399445220046001</v>
      </c>
      <c r="I14" s="2"/>
    </row>
    <row r="15" spans="1:9" x14ac:dyDescent="0.25">
      <c r="A15" s="2" t="s">
        <v>31</v>
      </c>
      <c r="B15" s="2"/>
      <c r="C15" s="30">
        <v>1</v>
      </c>
      <c r="D15" s="53">
        <v>25534599</v>
      </c>
      <c r="E15" s="2" t="s">
        <v>25</v>
      </c>
      <c r="F15" s="25">
        <v>13458084</v>
      </c>
      <c r="G15" s="26">
        <f t="shared" si="0"/>
        <v>1.8973428164068527</v>
      </c>
      <c r="H15" s="26">
        <f>G15*1000/1.12/60</f>
        <v>28.23426810129245</v>
      </c>
      <c r="I15" s="2"/>
    </row>
    <row r="16" spans="1:9" x14ac:dyDescent="0.25">
      <c r="A16" s="2" t="s">
        <v>30</v>
      </c>
      <c r="B16" s="2"/>
      <c r="C16" s="30">
        <v>1</v>
      </c>
      <c r="D16" s="53">
        <v>21212151</v>
      </c>
      <c r="E16" s="2" t="s">
        <v>25</v>
      </c>
      <c r="F16" s="25">
        <v>9519040</v>
      </c>
      <c r="G16" s="26">
        <f t="shared" si="0"/>
        <v>2.2283918336302819</v>
      </c>
      <c r="H16" s="26">
        <f>G16*1000/1.12/60</f>
        <v>33.160592762355378</v>
      </c>
      <c r="I16" s="2"/>
    </row>
    <row r="17" spans="1:13" x14ac:dyDescent="0.25">
      <c r="A17" s="13" t="s">
        <v>88</v>
      </c>
      <c r="B17" s="2"/>
      <c r="C17" s="30"/>
      <c r="D17" s="50">
        <f>SUM(D9:D16)</f>
        <v>2008550019</v>
      </c>
      <c r="E17" s="3"/>
      <c r="F17" s="32">
        <f>SUM(F9:F16)</f>
        <v>647594779</v>
      </c>
      <c r="G17" s="5"/>
      <c r="H17" s="6"/>
      <c r="I17" s="2"/>
    </row>
    <row r="18" spans="1:13" x14ac:dyDescent="0.25">
      <c r="A18" s="2"/>
      <c r="B18" s="2"/>
      <c r="C18" s="30"/>
      <c r="D18" s="51"/>
      <c r="E18" s="2"/>
      <c r="F18" s="2"/>
      <c r="G18" s="2"/>
      <c r="H18" s="6"/>
      <c r="I18" s="2"/>
    </row>
    <row r="19" spans="1:13" x14ac:dyDescent="0.25">
      <c r="A19" s="28" t="s">
        <v>26</v>
      </c>
      <c r="B19" s="27" t="s">
        <v>27</v>
      </c>
      <c r="C19" s="30">
        <v>4</v>
      </c>
      <c r="D19" s="51"/>
      <c r="E19" s="2"/>
      <c r="F19" s="2"/>
      <c r="G19" s="2"/>
      <c r="H19" s="6"/>
      <c r="I19" s="2"/>
    </row>
    <row r="20" spans="1:13" x14ac:dyDescent="0.25">
      <c r="A20" s="2" t="s">
        <v>0</v>
      </c>
      <c r="B20" s="2">
        <v>2.13</v>
      </c>
      <c r="C20" s="34" t="s">
        <v>74</v>
      </c>
      <c r="D20" s="52">
        <f t="shared" ref="D20:D27" si="1">D9*(B20/100)</f>
        <v>12202320.612600001</v>
      </c>
      <c r="E20" s="2" t="s">
        <v>25</v>
      </c>
      <c r="F20" s="2"/>
      <c r="G20" s="2"/>
      <c r="H20" s="6"/>
      <c r="I20" s="2"/>
    </row>
    <row r="21" spans="1:13" x14ac:dyDescent="0.25">
      <c r="A21" s="2" t="s">
        <v>1</v>
      </c>
      <c r="B21" s="2">
        <v>1.26</v>
      </c>
      <c r="C21" s="34" t="s">
        <v>75</v>
      </c>
      <c r="D21" s="52">
        <f t="shared" si="1"/>
        <v>7592623.7813999997</v>
      </c>
      <c r="E21" s="2" t="s">
        <v>25</v>
      </c>
      <c r="F21" s="2"/>
      <c r="G21" s="2"/>
      <c r="H21" s="6"/>
      <c r="I21" s="2"/>
    </row>
    <row r="22" spans="1:13" x14ac:dyDescent="0.25">
      <c r="A22" s="2" t="s">
        <v>2</v>
      </c>
      <c r="B22" s="2">
        <v>1.23</v>
      </c>
      <c r="C22" s="34" t="s">
        <v>76</v>
      </c>
      <c r="D22" s="52">
        <f t="shared" si="1"/>
        <v>7088245.8819000004</v>
      </c>
      <c r="E22" s="2" t="s">
        <v>25</v>
      </c>
      <c r="F22" s="2"/>
      <c r="G22" s="2"/>
      <c r="H22" s="6"/>
      <c r="I22" s="2"/>
    </row>
    <row r="23" spans="1:13" x14ac:dyDescent="0.25">
      <c r="A23" s="2" t="s">
        <v>29</v>
      </c>
      <c r="B23" s="2">
        <v>2.02</v>
      </c>
      <c r="C23" s="34" t="s">
        <v>77</v>
      </c>
      <c r="D23" s="52">
        <f t="shared" si="1"/>
        <v>2670755.4633999998</v>
      </c>
      <c r="E23" s="2" t="s">
        <v>25</v>
      </c>
      <c r="F23" s="2"/>
      <c r="G23" s="2"/>
      <c r="H23" s="6"/>
      <c r="I23" s="2"/>
    </row>
    <row r="24" spans="1:13" x14ac:dyDescent="0.25">
      <c r="A24" s="2" t="s">
        <v>13</v>
      </c>
      <c r="B24" s="2">
        <v>1.92</v>
      </c>
      <c r="C24" s="34" t="s">
        <v>78</v>
      </c>
      <c r="D24" s="52">
        <f t="shared" si="1"/>
        <v>1046420.6591999999</v>
      </c>
      <c r="E24" s="2" t="s">
        <v>25</v>
      </c>
      <c r="F24" s="2"/>
      <c r="G24" s="2"/>
      <c r="H24" s="6"/>
      <c r="I24" s="2"/>
    </row>
    <row r="25" spans="1:13" x14ac:dyDescent="0.25">
      <c r="A25" s="2" t="s">
        <v>14</v>
      </c>
      <c r="B25" s="2">
        <v>2.0099999999999998</v>
      </c>
      <c r="C25" s="34" t="s">
        <v>79</v>
      </c>
      <c r="D25" s="52">
        <f t="shared" si="1"/>
        <v>469100.47319999989</v>
      </c>
      <c r="E25" s="2" t="s">
        <v>25</v>
      </c>
      <c r="F25" s="2"/>
      <c r="G25" s="2"/>
      <c r="H25" s="6"/>
      <c r="I25" s="2"/>
    </row>
    <row r="26" spans="1:13" x14ac:dyDescent="0.25">
      <c r="A26" s="2" t="s">
        <v>31</v>
      </c>
      <c r="B26" s="2">
        <v>1.93</v>
      </c>
      <c r="C26" s="34" t="s">
        <v>80</v>
      </c>
      <c r="D26" s="52">
        <f t="shared" si="1"/>
        <v>492817.76069999993</v>
      </c>
      <c r="E26" s="2" t="s">
        <v>25</v>
      </c>
      <c r="F26" s="2"/>
      <c r="G26" s="2"/>
      <c r="H26" s="6"/>
      <c r="I26" s="2"/>
    </row>
    <row r="27" spans="1:13" x14ac:dyDescent="0.25">
      <c r="A27" s="2" t="s">
        <v>30</v>
      </c>
      <c r="B27" s="2">
        <v>2.21</v>
      </c>
      <c r="C27" s="34" t="s">
        <v>81</v>
      </c>
      <c r="D27" s="52">
        <f t="shared" si="1"/>
        <v>468788.53709999996</v>
      </c>
      <c r="E27" s="2" t="s">
        <v>25</v>
      </c>
      <c r="F27" s="2"/>
      <c r="G27" s="2"/>
      <c r="H27" s="6"/>
      <c r="I27" s="2"/>
    </row>
    <row r="28" spans="1:13" x14ac:dyDescent="0.25">
      <c r="A28" s="13" t="s">
        <v>16</v>
      </c>
      <c r="B28" s="13"/>
      <c r="C28" s="31"/>
      <c r="D28" s="50">
        <f>SUM(D20:D27)</f>
        <v>32031073.169500001</v>
      </c>
      <c r="E28" s="13" t="s">
        <v>25</v>
      </c>
      <c r="F28" s="2"/>
      <c r="G28" s="2"/>
      <c r="H28" s="6"/>
      <c r="I28" s="2"/>
    </row>
    <row r="29" spans="1:13" x14ac:dyDescent="0.25">
      <c r="A29" s="2"/>
      <c r="B29" s="2"/>
      <c r="C29" s="30"/>
      <c r="D29" s="52"/>
      <c r="E29" s="2"/>
      <c r="F29" s="2"/>
      <c r="G29" s="2"/>
      <c r="H29" s="6"/>
      <c r="I29" s="2"/>
      <c r="J29" s="58"/>
      <c r="K29" s="59"/>
      <c r="L29" s="59"/>
      <c r="M29" s="28"/>
    </row>
    <row r="30" spans="1:13" x14ac:dyDescent="0.25">
      <c r="A30" s="2" t="s">
        <v>23</v>
      </c>
      <c r="B30" s="2"/>
      <c r="C30" s="30">
        <v>5</v>
      </c>
      <c r="D30" s="52">
        <f>D28*0.5</f>
        <v>16015536.58475</v>
      </c>
      <c r="E30" s="2" t="s">
        <v>25</v>
      </c>
      <c r="F30" s="2"/>
      <c r="G30" s="2"/>
      <c r="H30" s="6"/>
      <c r="I30" s="2"/>
      <c r="J30" s="48"/>
      <c r="K30" s="48"/>
      <c r="L30" s="48"/>
    </row>
    <row r="31" spans="1:13" x14ac:dyDescent="0.25">
      <c r="A31" s="2" t="s">
        <v>24</v>
      </c>
      <c r="B31" s="2"/>
      <c r="C31" s="30"/>
      <c r="D31" s="52">
        <f>D28*(1-0.5)</f>
        <v>16015536.58475</v>
      </c>
      <c r="E31" s="2" t="s">
        <v>25</v>
      </c>
      <c r="F31" s="2"/>
      <c r="G31" s="2"/>
      <c r="H31" s="6"/>
      <c r="I31" s="2"/>
      <c r="J31" s="48"/>
      <c r="K31" s="48"/>
      <c r="L31" s="48"/>
    </row>
    <row r="32" spans="1:13" x14ac:dyDescent="0.25">
      <c r="A32" s="2"/>
      <c r="B32" s="2"/>
      <c r="C32" s="30"/>
      <c r="D32" s="51"/>
      <c r="E32" s="2"/>
      <c r="F32" s="2"/>
      <c r="G32" s="2"/>
      <c r="H32" s="6"/>
      <c r="I32" s="2"/>
      <c r="J32" s="48"/>
      <c r="K32" s="48"/>
      <c r="L32" s="48"/>
    </row>
    <row r="33" spans="1:12" x14ac:dyDescent="0.25">
      <c r="A33" s="13" t="s">
        <v>33</v>
      </c>
      <c r="B33" s="13"/>
      <c r="C33" s="31"/>
      <c r="D33" s="54">
        <f>D31/D6</f>
        <v>0.3256398804407945</v>
      </c>
      <c r="E33" s="41">
        <v>0.32600000000000001</v>
      </c>
      <c r="F33" s="2"/>
      <c r="G33" s="2"/>
      <c r="H33" s="6"/>
      <c r="I33" s="2"/>
      <c r="J33" s="48"/>
      <c r="K33" s="48"/>
      <c r="L33" s="48"/>
    </row>
    <row r="34" spans="1:12" x14ac:dyDescent="0.25">
      <c r="A34" s="2"/>
      <c r="B34" s="2"/>
      <c r="C34" s="30"/>
      <c r="D34" s="54"/>
      <c r="E34" s="2"/>
      <c r="F34" s="2"/>
      <c r="G34" s="2"/>
      <c r="H34" s="6"/>
      <c r="I34" s="2"/>
      <c r="J34" s="48"/>
      <c r="K34" s="48"/>
      <c r="L34" s="48"/>
    </row>
    <row r="35" spans="1:12" ht="17.399999999999999" x14ac:dyDescent="0.3">
      <c r="A35" s="42" t="s">
        <v>92</v>
      </c>
      <c r="B35" s="2"/>
      <c r="C35" s="30"/>
      <c r="D35" s="54"/>
      <c r="E35" s="2"/>
      <c r="F35" s="2"/>
      <c r="G35" s="2"/>
      <c r="H35" s="6"/>
      <c r="I35" s="2"/>
      <c r="J35" s="48"/>
      <c r="K35" s="48"/>
      <c r="L35" s="48"/>
    </row>
    <row r="36" spans="1:12" x14ac:dyDescent="0.25">
      <c r="A36" s="46" t="s">
        <v>93</v>
      </c>
      <c r="B36" s="2"/>
      <c r="C36" s="30"/>
      <c r="D36" s="47">
        <f>D31/(40000000*0.6)</f>
        <v>0.66731402436458331</v>
      </c>
      <c r="E36" s="2"/>
      <c r="F36" s="15" t="s">
        <v>95</v>
      </c>
      <c r="G36" s="2"/>
      <c r="H36" s="6"/>
      <c r="I36" s="2"/>
      <c r="J36" s="48"/>
      <c r="K36" s="48"/>
      <c r="L36" s="48"/>
    </row>
    <row r="37" spans="1:12" x14ac:dyDescent="0.25">
      <c r="A37" s="46"/>
      <c r="B37" s="2"/>
      <c r="C37" s="30"/>
      <c r="D37" s="47" t="s">
        <v>96</v>
      </c>
      <c r="E37" s="2"/>
      <c r="F37" s="15"/>
      <c r="G37" s="2"/>
      <c r="H37" s="6"/>
      <c r="I37" s="2"/>
      <c r="J37" s="48"/>
      <c r="K37" s="48"/>
      <c r="L37" s="48"/>
    </row>
    <row r="38" spans="1:12" x14ac:dyDescent="0.25">
      <c r="A38" s="46" t="s">
        <v>94</v>
      </c>
      <c r="B38" s="2"/>
      <c r="C38" s="30"/>
      <c r="D38" s="54"/>
      <c r="E38" s="2"/>
      <c r="F38" s="2"/>
      <c r="G38" s="2"/>
      <c r="H38" s="6"/>
      <c r="I38" s="2"/>
      <c r="J38" s="48"/>
      <c r="K38" s="48"/>
      <c r="L38" s="48"/>
    </row>
    <row r="39" spans="1:12" ht="13.8" x14ac:dyDescent="0.25">
      <c r="A39" s="45"/>
      <c r="B39" s="2"/>
      <c r="C39" s="30"/>
      <c r="D39" s="54" t="s">
        <v>97</v>
      </c>
      <c r="E39" s="2"/>
      <c r="F39" s="2"/>
      <c r="G39" s="2"/>
      <c r="H39" s="6"/>
      <c r="I39" s="2"/>
      <c r="J39" s="48"/>
      <c r="K39" s="48"/>
      <c r="L39" s="48"/>
    </row>
    <row r="40" spans="1:12" ht="13.8" x14ac:dyDescent="0.25">
      <c r="A40" s="45"/>
      <c r="B40" s="2"/>
      <c r="C40" s="30"/>
      <c r="D40" s="54" t="s">
        <v>98</v>
      </c>
      <c r="E40" s="2"/>
      <c r="F40" s="2"/>
      <c r="G40" s="2"/>
      <c r="H40" s="6"/>
      <c r="I40" s="2"/>
      <c r="J40" s="48"/>
      <c r="K40" s="48"/>
      <c r="L40" s="48"/>
    </row>
    <row r="41" spans="1:12" ht="13.8" x14ac:dyDescent="0.25">
      <c r="A41" s="45"/>
      <c r="B41" s="2" t="s">
        <v>99</v>
      </c>
      <c r="C41" s="30"/>
      <c r="D41" s="54" t="s">
        <v>100</v>
      </c>
      <c r="E41" s="2">
        <v>33166205</v>
      </c>
      <c r="F41" s="2"/>
      <c r="G41" s="2"/>
      <c r="H41" s="6"/>
      <c r="I41" s="2"/>
      <c r="J41" s="48"/>
      <c r="K41" s="48"/>
      <c r="L41" s="48"/>
    </row>
    <row r="42" spans="1:12" ht="13.8" x14ac:dyDescent="0.25">
      <c r="A42" s="45"/>
      <c r="B42" s="2" t="s">
        <v>101</v>
      </c>
      <c r="C42" s="30"/>
      <c r="D42" s="57">
        <f>33166205*550</f>
        <v>18241412750</v>
      </c>
      <c r="E42" s="2"/>
      <c r="F42" s="2"/>
      <c r="G42" s="2"/>
      <c r="H42" s="6"/>
      <c r="I42" s="2"/>
      <c r="J42" s="48"/>
      <c r="K42" s="48"/>
      <c r="L42" s="48"/>
    </row>
    <row r="43" spans="1:12" x14ac:dyDescent="0.25">
      <c r="A43" s="2"/>
      <c r="B43" s="2"/>
      <c r="C43" s="30"/>
      <c r="D43" s="51"/>
      <c r="E43" s="2"/>
      <c r="F43" s="2"/>
      <c r="G43" s="2"/>
      <c r="H43" s="6"/>
      <c r="I43" s="2"/>
      <c r="J43" s="48"/>
      <c r="K43" s="48"/>
      <c r="L43" s="48"/>
    </row>
    <row r="44" spans="1:12" x14ac:dyDescent="0.25">
      <c r="A44" s="28" t="s">
        <v>17</v>
      </c>
      <c r="B44" s="2"/>
      <c r="C44" s="30"/>
      <c r="D44" s="52">
        <f>(D6*(0.343)-D31)</f>
        <v>853800.9212500006</v>
      </c>
      <c r="E44" s="2" t="s">
        <v>25</v>
      </c>
      <c r="F44" s="18">
        <v>0.67</v>
      </c>
      <c r="G44" s="2"/>
      <c r="H44" s="6"/>
      <c r="I44" s="2"/>
      <c r="J44" s="48"/>
      <c r="K44" s="48"/>
      <c r="L44" s="48"/>
    </row>
    <row r="45" spans="1:12" x14ac:dyDescent="0.25">
      <c r="A45" s="2" t="s">
        <v>18</v>
      </c>
      <c r="B45" s="2"/>
      <c r="C45" s="30"/>
      <c r="D45" s="55">
        <f>D44*479</f>
        <v>408970641.2787503</v>
      </c>
      <c r="E45" s="2"/>
      <c r="F45" s="40">
        <f>D45*67</f>
        <v>27401032965.67627</v>
      </c>
      <c r="G45" s="2"/>
      <c r="H45" s="36" t="s">
        <v>62</v>
      </c>
      <c r="I45" s="2"/>
      <c r="J45" s="48"/>
      <c r="K45" s="48"/>
      <c r="L45" s="48"/>
    </row>
    <row r="46" spans="1:12" x14ac:dyDescent="0.25">
      <c r="A46" s="22" t="s">
        <v>89</v>
      </c>
      <c r="B46" s="22"/>
      <c r="C46" s="38"/>
      <c r="D46" s="56">
        <f>D44*550</f>
        <v>469590506.68750036</v>
      </c>
      <c r="E46" s="22"/>
      <c r="F46" s="39">
        <f>D46*67</f>
        <v>31462563948.062523</v>
      </c>
      <c r="G46" s="15"/>
      <c r="H46" s="37"/>
      <c r="I46" s="2"/>
      <c r="J46" s="48"/>
      <c r="K46" s="48"/>
      <c r="L46" s="48"/>
    </row>
    <row r="47" spans="1:12" x14ac:dyDescent="0.25">
      <c r="A47" s="2"/>
      <c r="B47" s="2"/>
      <c r="C47" s="30"/>
      <c r="D47" s="51"/>
      <c r="E47" s="2"/>
      <c r="F47" s="2"/>
      <c r="G47" s="2"/>
      <c r="H47" s="6"/>
      <c r="I47" s="2"/>
      <c r="J47" s="48"/>
      <c r="K47" s="48"/>
      <c r="L47" s="48"/>
    </row>
    <row r="48" spans="1:12" x14ac:dyDescent="0.25">
      <c r="A48" s="3"/>
      <c r="B48" s="2"/>
      <c r="C48" s="30"/>
      <c r="D48" s="51"/>
      <c r="E48" s="2"/>
      <c r="F48" s="2"/>
      <c r="G48" s="2"/>
      <c r="H48" s="6"/>
      <c r="I48" s="2"/>
      <c r="J48" s="48"/>
      <c r="K48" s="48"/>
      <c r="L48" s="48"/>
    </row>
    <row r="49" spans="1:12" x14ac:dyDescent="0.25">
      <c r="A49" s="28" t="s">
        <v>19</v>
      </c>
      <c r="B49" s="2"/>
      <c r="C49" s="30"/>
      <c r="D49" s="52">
        <f>D44*20</f>
        <v>17076018.425000012</v>
      </c>
      <c r="E49" s="2" t="s">
        <v>25</v>
      </c>
      <c r="F49" s="2"/>
      <c r="G49" s="2"/>
      <c r="H49" s="6"/>
      <c r="I49" s="2"/>
      <c r="J49" s="48"/>
      <c r="K49" s="48"/>
      <c r="L49" s="48"/>
    </row>
    <row r="50" spans="1:12" x14ac:dyDescent="0.25">
      <c r="A50" s="2" t="s">
        <v>20</v>
      </c>
      <c r="B50" s="2"/>
      <c r="C50" s="30"/>
      <c r="D50" s="55">
        <f>D49*479</f>
        <v>8179412825.5750055</v>
      </c>
      <c r="E50" s="2"/>
      <c r="F50" s="2"/>
      <c r="G50" s="2"/>
      <c r="H50" s="6"/>
      <c r="I50" s="2"/>
      <c r="J50" s="48"/>
      <c r="K50" s="48"/>
      <c r="L50" s="48"/>
    </row>
    <row r="51" spans="1:12" x14ac:dyDescent="0.25">
      <c r="A51" s="22" t="s">
        <v>89</v>
      </c>
      <c r="B51" s="22"/>
      <c r="C51" s="38"/>
      <c r="D51" s="56">
        <f>D49*550</f>
        <v>9391810133.7500057</v>
      </c>
      <c r="E51" s="15"/>
      <c r="F51" s="15"/>
      <c r="G51" s="15"/>
      <c r="H51" s="37"/>
      <c r="I51" s="2"/>
      <c r="J51" s="48"/>
      <c r="K51" s="48"/>
      <c r="L51" s="48"/>
    </row>
    <row r="52" spans="1:12" x14ac:dyDescent="0.25">
      <c r="A52" s="2"/>
      <c r="B52" s="2"/>
      <c r="C52" s="30"/>
      <c r="D52" s="55"/>
      <c r="E52" s="2"/>
      <c r="F52" s="2"/>
      <c r="G52" s="2"/>
      <c r="H52" s="6"/>
      <c r="I52" s="2"/>
      <c r="J52" s="48"/>
      <c r="K52" s="48"/>
      <c r="L52" s="48"/>
    </row>
    <row r="53" spans="1:12" x14ac:dyDescent="0.25">
      <c r="A53" s="33" t="s">
        <v>68</v>
      </c>
      <c r="B53" s="2"/>
      <c r="C53" s="30"/>
      <c r="E53" s="2"/>
      <c r="G53" s="2"/>
      <c r="H53" s="6"/>
      <c r="I53" s="2"/>
      <c r="J53" s="48"/>
      <c r="K53" s="48"/>
      <c r="L53" s="48"/>
    </row>
    <row r="54" spans="1:12" x14ac:dyDescent="0.25">
      <c r="A54" s="33" t="s">
        <v>69</v>
      </c>
      <c r="B54" s="2"/>
      <c r="C54" s="30"/>
      <c r="E54" s="2"/>
      <c r="G54" s="2"/>
      <c r="H54" s="6"/>
      <c r="I54" s="2"/>
      <c r="J54" s="48"/>
      <c r="K54" s="48"/>
      <c r="L54" s="48"/>
    </row>
    <row r="55" spans="1:12" x14ac:dyDescent="0.25">
      <c r="A55" s="33" t="s">
        <v>70</v>
      </c>
      <c r="B55" s="2"/>
      <c r="C55" s="30"/>
      <c r="E55" s="2"/>
      <c r="G55" s="2"/>
      <c r="H55" s="6"/>
      <c r="I55" s="2"/>
      <c r="J55" s="48"/>
      <c r="K55" s="48"/>
      <c r="L55" s="48"/>
    </row>
    <row r="56" spans="1:12" x14ac:dyDescent="0.25">
      <c r="A56" s="33" t="s">
        <v>71</v>
      </c>
      <c r="B56" s="2"/>
      <c r="C56" s="30"/>
      <c r="E56" s="2"/>
      <c r="G56" s="2"/>
      <c r="H56" s="6"/>
      <c r="I56" s="2"/>
      <c r="J56" s="48"/>
      <c r="K56" s="48"/>
      <c r="L56" s="48"/>
    </row>
    <row r="57" spans="1:12" x14ac:dyDescent="0.25">
      <c r="A57" s="33" t="s">
        <v>72</v>
      </c>
      <c r="B57" s="2"/>
      <c r="C57" s="30"/>
      <c r="E57" s="2"/>
      <c r="G57" s="2"/>
      <c r="H57" s="6"/>
      <c r="I57" s="2"/>
      <c r="J57" s="48"/>
      <c r="K57" s="48"/>
      <c r="L57" s="48"/>
    </row>
    <row r="58" spans="1:12" x14ac:dyDescent="0.25">
      <c r="A58" s="33" t="s">
        <v>73</v>
      </c>
      <c r="B58" s="2"/>
      <c r="C58" s="30"/>
      <c r="E58" s="2"/>
      <c r="G58" s="2"/>
      <c r="H58" s="6"/>
      <c r="I58" s="2"/>
      <c r="J58" s="48"/>
      <c r="K58" s="48"/>
      <c r="L58" s="48"/>
    </row>
    <row r="59" spans="1:12" x14ac:dyDescent="0.25">
      <c r="A59" s="2"/>
      <c r="B59" s="2"/>
      <c r="C59" s="30"/>
      <c r="D59" s="51"/>
      <c r="E59" s="2"/>
      <c r="F59" s="2"/>
      <c r="G59" s="2"/>
      <c r="H59" s="6"/>
      <c r="I59" s="2"/>
      <c r="J59" s="48"/>
      <c r="K59" s="48"/>
      <c r="L59" s="48"/>
    </row>
    <row r="60" spans="1:12" x14ac:dyDescent="0.25">
      <c r="A60" s="35" t="s">
        <v>82</v>
      </c>
      <c r="B60" s="2"/>
      <c r="C60" s="30"/>
      <c r="D60" s="51"/>
      <c r="E60" s="2"/>
      <c r="G60" s="2"/>
      <c r="H60" s="6"/>
      <c r="I60" s="2"/>
      <c r="J60" s="48"/>
      <c r="K60" s="48"/>
      <c r="L60" s="48"/>
    </row>
    <row r="61" spans="1:12" x14ac:dyDescent="0.25">
      <c r="A61" s="35" t="s">
        <v>83</v>
      </c>
      <c r="B61" s="2"/>
      <c r="C61" s="30"/>
      <c r="D61" s="51"/>
      <c r="E61" s="2"/>
      <c r="G61" s="2"/>
      <c r="H61" s="6"/>
      <c r="I61" s="2"/>
      <c r="J61" s="48"/>
      <c r="K61" s="48"/>
      <c r="L61" s="48"/>
    </row>
    <row r="62" spans="1:12" x14ac:dyDescent="0.25">
      <c r="A62" s="35" t="s">
        <v>84</v>
      </c>
      <c r="B62" s="2"/>
      <c r="C62" s="30"/>
      <c r="D62" s="51"/>
      <c r="E62" s="2"/>
      <c r="G62" s="2"/>
      <c r="H62" s="6"/>
      <c r="I62" s="2"/>
      <c r="J62" s="48"/>
      <c r="K62" s="48"/>
      <c r="L62" s="48"/>
    </row>
    <row r="63" spans="1:12" x14ac:dyDescent="0.25">
      <c r="A63" s="35" t="s">
        <v>85</v>
      </c>
      <c r="B63" s="2"/>
      <c r="C63" s="30"/>
      <c r="D63" s="51"/>
      <c r="E63" s="2"/>
      <c r="G63" s="2"/>
      <c r="H63" s="6"/>
      <c r="I63" s="2"/>
      <c r="J63" s="48"/>
      <c r="K63" s="48"/>
      <c r="L63" s="48"/>
    </row>
    <row r="64" spans="1:12" x14ac:dyDescent="0.25">
      <c r="A64" s="35" t="s">
        <v>86</v>
      </c>
      <c r="B64" s="2"/>
      <c r="C64" s="30"/>
      <c r="D64" s="51"/>
      <c r="E64" s="2"/>
      <c r="G64" s="2"/>
      <c r="H64" s="6"/>
      <c r="I64" s="2"/>
      <c r="J64" s="48"/>
      <c r="K64" s="48"/>
      <c r="L64" s="48"/>
    </row>
    <row r="65" spans="1:12" x14ac:dyDescent="0.25">
      <c r="B65" s="2"/>
      <c r="C65" s="30"/>
      <c r="D65" s="51"/>
      <c r="E65" s="2"/>
      <c r="G65" s="2"/>
      <c r="H65" s="6"/>
      <c r="I65" s="2"/>
      <c r="J65" s="48"/>
      <c r="K65" s="48"/>
      <c r="L65" s="48"/>
    </row>
    <row r="66" spans="1:12" x14ac:dyDescent="0.25">
      <c r="A66" s="2" t="s">
        <v>3</v>
      </c>
      <c r="B66" s="2"/>
      <c r="C66" s="30"/>
      <c r="D66" s="51"/>
      <c r="E66" s="2"/>
      <c r="G66" s="2"/>
      <c r="H66" s="6"/>
      <c r="I66" s="2"/>
      <c r="J66" s="48"/>
      <c r="K66" s="48"/>
      <c r="L66" s="48"/>
    </row>
    <row r="67" spans="1:12" x14ac:dyDescent="0.25">
      <c r="A67" s="2" t="s">
        <v>4</v>
      </c>
      <c r="B67" s="2"/>
      <c r="C67" s="30"/>
      <c r="D67" s="51"/>
      <c r="E67" s="2"/>
      <c r="G67" s="2"/>
      <c r="H67" s="6"/>
      <c r="I67" s="2"/>
      <c r="J67" s="48"/>
      <c r="K67" s="48"/>
      <c r="L67" s="48"/>
    </row>
    <row r="68" spans="1:12" x14ac:dyDescent="0.25">
      <c r="A68" s="2" t="s">
        <v>5</v>
      </c>
      <c r="B68" s="2"/>
      <c r="C68" s="30"/>
      <c r="D68" s="51"/>
      <c r="E68" s="2"/>
      <c r="G68" s="2"/>
      <c r="H68" s="6"/>
      <c r="I68" s="2"/>
      <c r="J68" s="48"/>
      <c r="K68" s="48"/>
      <c r="L68" s="48"/>
    </row>
    <row r="69" spans="1:12" x14ac:dyDescent="0.25">
      <c r="A69" s="2" t="s">
        <v>6</v>
      </c>
      <c r="B69" s="2"/>
      <c r="C69" s="30"/>
      <c r="D69" s="51"/>
      <c r="E69" s="2"/>
      <c r="F69" s="2"/>
      <c r="G69" s="2"/>
      <c r="H69" s="6"/>
      <c r="I69" s="2"/>
      <c r="J69" s="48"/>
      <c r="K69" s="48"/>
      <c r="L69" s="48"/>
    </row>
    <row r="70" spans="1:12" x14ac:dyDescent="0.25">
      <c r="A70" s="2" t="s">
        <v>7</v>
      </c>
      <c r="B70" s="2"/>
      <c r="C70" s="30"/>
      <c r="D70" s="51"/>
      <c r="E70" s="2"/>
      <c r="F70" s="2"/>
      <c r="G70" s="2"/>
      <c r="H70" s="6"/>
      <c r="I70" s="2"/>
      <c r="J70" s="48"/>
      <c r="K70" s="48"/>
      <c r="L70" s="48"/>
    </row>
    <row r="71" spans="1:12" x14ac:dyDescent="0.25">
      <c r="A71" s="2" t="s">
        <v>8</v>
      </c>
      <c r="B71" s="2"/>
      <c r="C71" s="30"/>
      <c r="D71" s="51"/>
      <c r="E71" s="2"/>
      <c r="F71" s="2"/>
      <c r="G71" s="2"/>
      <c r="H71" s="6"/>
      <c r="I71" s="2"/>
      <c r="J71" s="48"/>
      <c r="K71" s="48"/>
      <c r="L71" s="48"/>
    </row>
    <row r="72" spans="1:12" x14ac:dyDescent="0.25">
      <c r="A72" s="2" t="s">
        <v>9</v>
      </c>
      <c r="B72" s="2"/>
      <c r="C72" s="30"/>
      <c r="D72" s="51"/>
      <c r="E72" s="2"/>
      <c r="F72" s="2"/>
      <c r="G72" s="2"/>
      <c r="H72" s="6"/>
      <c r="I72" s="2"/>
      <c r="J72" s="48"/>
      <c r="K72" s="48"/>
      <c r="L72" s="48"/>
    </row>
    <row r="73" spans="1:12" x14ac:dyDescent="0.25">
      <c r="A73" s="2" t="s">
        <v>10</v>
      </c>
      <c r="B73" s="2"/>
      <c r="C73" s="30"/>
      <c r="D73" s="51"/>
      <c r="E73" s="2"/>
      <c r="F73" s="2"/>
      <c r="G73" s="2"/>
      <c r="H73" s="6"/>
      <c r="I73" s="2"/>
      <c r="J73" s="48"/>
      <c r="K73" s="48"/>
      <c r="L73" s="48"/>
    </row>
    <row r="74" spans="1:12" x14ac:dyDescent="0.25">
      <c r="A74" s="2" t="s">
        <v>11</v>
      </c>
      <c r="I74" s="2"/>
      <c r="J74" s="48"/>
      <c r="K74" s="48"/>
      <c r="L74" s="48"/>
    </row>
    <row r="75" spans="1:12" x14ac:dyDescent="0.25">
      <c r="A75" s="2" t="s">
        <v>12</v>
      </c>
      <c r="I75" s="2"/>
      <c r="J75" s="48"/>
      <c r="K75" s="48"/>
      <c r="L75" s="48"/>
    </row>
    <row r="76" spans="1:12" x14ac:dyDescent="0.25">
      <c r="I76" s="2"/>
      <c r="J76" s="48"/>
      <c r="K76" s="48"/>
      <c r="L76" s="48"/>
    </row>
    <row r="77" spans="1:12" x14ac:dyDescent="0.25">
      <c r="I77" s="2"/>
      <c r="J77" s="48"/>
      <c r="K77" s="48"/>
      <c r="L77" s="48"/>
    </row>
    <row r="78" spans="1:12" x14ac:dyDescent="0.25">
      <c r="I78" s="2"/>
      <c r="J78" s="48"/>
      <c r="K78" s="48"/>
      <c r="L78" s="48"/>
    </row>
    <row r="79" spans="1:12" x14ac:dyDescent="0.25">
      <c r="I79" s="2"/>
      <c r="J79" s="48"/>
      <c r="K79" s="48"/>
      <c r="L79" s="48"/>
    </row>
    <row r="80" spans="1:12" x14ac:dyDescent="0.25">
      <c r="I80" s="2"/>
      <c r="J80" s="48"/>
      <c r="K80" s="48"/>
      <c r="L80" s="48"/>
    </row>
    <row r="81" spans="9:12" x14ac:dyDescent="0.25">
      <c r="I81" s="2"/>
      <c r="J81" s="48"/>
      <c r="K81" s="48"/>
      <c r="L81" s="48"/>
    </row>
    <row r="82" spans="9:12" x14ac:dyDescent="0.25">
      <c r="I82" s="2"/>
      <c r="J82" s="48"/>
      <c r="K82" s="48"/>
      <c r="L82" s="48"/>
    </row>
    <row r="83" spans="9:12" x14ac:dyDescent="0.25">
      <c r="I83" s="2"/>
      <c r="J83" s="48"/>
      <c r="K83" s="48"/>
      <c r="L83" s="48"/>
    </row>
    <row r="84" spans="9:12" x14ac:dyDescent="0.25">
      <c r="I84" s="2"/>
      <c r="J84" s="48"/>
      <c r="K84" s="48"/>
      <c r="L84" s="48"/>
    </row>
    <row r="85" spans="9:12" x14ac:dyDescent="0.25">
      <c r="I85" s="2"/>
      <c r="J85" s="48"/>
      <c r="K85" s="48"/>
      <c r="L85" s="48"/>
    </row>
    <row r="86" spans="9:12" x14ac:dyDescent="0.25">
      <c r="I86" s="2"/>
      <c r="J86" s="48"/>
      <c r="K86" s="48"/>
      <c r="L86" s="48"/>
    </row>
    <row r="87" spans="9:12" x14ac:dyDescent="0.25">
      <c r="I87" s="2"/>
      <c r="J87" s="48"/>
      <c r="K87" s="48"/>
      <c r="L87" s="48"/>
    </row>
    <row r="88" spans="9:12" x14ac:dyDescent="0.25">
      <c r="I88" s="2"/>
      <c r="J88" s="48"/>
      <c r="K88" s="48"/>
      <c r="L88" s="48"/>
    </row>
    <row r="89" spans="9:12" x14ac:dyDescent="0.25">
      <c r="I89" s="2"/>
      <c r="J89" s="48"/>
      <c r="K89" s="48"/>
      <c r="L89" s="48"/>
    </row>
    <row r="90" spans="9:12" x14ac:dyDescent="0.25">
      <c r="I90" s="2"/>
      <c r="J90" s="48"/>
      <c r="K90" s="48"/>
      <c r="L90" s="48"/>
    </row>
    <row r="91" spans="9:12" x14ac:dyDescent="0.25">
      <c r="I91" s="2"/>
      <c r="J91" s="48"/>
      <c r="K91" s="48"/>
      <c r="L91" s="48"/>
    </row>
    <row r="92" spans="9:12" x14ac:dyDescent="0.25">
      <c r="I92" s="2"/>
      <c r="J92" s="48"/>
      <c r="K92" s="48"/>
      <c r="L92" s="48"/>
    </row>
    <row r="93" spans="9:12" x14ac:dyDescent="0.25">
      <c r="I93" s="2"/>
      <c r="J93" s="48"/>
      <c r="K93" s="48"/>
      <c r="L93" s="48"/>
    </row>
    <row r="94" spans="9:12" x14ac:dyDescent="0.25">
      <c r="I94" s="2"/>
      <c r="J94" s="48"/>
      <c r="K94" s="48"/>
      <c r="L94" s="48"/>
    </row>
    <row r="95" spans="9:12" x14ac:dyDescent="0.25">
      <c r="I95" s="2"/>
      <c r="J95" s="48"/>
      <c r="K95" s="48"/>
      <c r="L95" s="48"/>
    </row>
    <row r="96" spans="9:12" x14ac:dyDescent="0.25">
      <c r="I96" s="2"/>
      <c r="J96" s="48"/>
      <c r="K96" s="48"/>
      <c r="L96" s="48"/>
    </row>
    <row r="97" spans="9:12" x14ac:dyDescent="0.25">
      <c r="I97" s="2"/>
      <c r="J97" s="48"/>
      <c r="K97" s="48"/>
      <c r="L97" s="48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5" sqref="K45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World 1996</vt:lpstr>
      <vt:lpstr>Developed 96</vt:lpstr>
      <vt:lpstr>Developing 96</vt:lpstr>
      <vt:lpstr>World 2002</vt:lpstr>
      <vt:lpstr>Developed 00</vt:lpstr>
      <vt:lpstr>Developing 00</vt:lpstr>
      <vt:lpstr>'Developed 96'!TABLE</vt:lpstr>
      <vt:lpstr>'Developing 96'!TABLE</vt:lpstr>
      <vt:lpstr>'Developing 96'!TABLE_2</vt:lpstr>
    </vt:vector>
  </TitlesOfParts>
  <Company>Oklahoma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FAOSTAT Database Results</dc:title>
  <dc:creator>W.Raun</dc:creator>
  <cp:lastModifiedBy>Aniket Gupta</cp:lastModifiedBy>
  <cp:lastPrinted>2001-03-08T19:15:13Z</cp:lastPrinted>
  <dcterms:created xsi:type="dcterms:W3CDTF">1998-07-16T14:34:42Z</dcterms:created>
  <dcterms:modified xsi:type="dcterms:W3CDTF">2024-02-03T22:20:28Z</dcterms:modified>
</cp:coreProperties>
</file>