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0347AE1-EC8B-4116-8808-FB1D70A2E77D}" xr6:coauthVersionLast="47" xr6:coauthVersionMax="47" xr10:uidLastSave="{00000000-0000-0000-0000-000000000000}"/>
  <bookViews>
    <workbookView xWindow="3348" yWindow="3348" windowWidth="17280" windowHeight="8880"/>
  </bookViews>
  <sheets>
    <sheet name="SPSS Portion" sheetId="4" r:id="rId1"/>
    <sheet name="C7-Prob1" sheetId="1" r:id="rId2"/>
    <sheet name="C7-Prob10" sheetId="2" r:id="rId3"/>
    <sheet name="C7-Prob1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7" i="1" s="1"/>
  <c r="F7" i="1"/>
  <c r="E10" i="1"/>
  <c r="E12" i="1"/>
  <c r="F12" i="1"/>
  <c r="G12" i="1"/>
  <c r="E15" i="1"/>
  <c r="G15" i="1" s="1"/>
  <c r="F15" i="1"/>
  <c r="C18" i="1"/>
  <c r="E13" i="1" s="1"/>
  <c r="D18" i="1"/>
  <c r="F10" i="1" s="1"/>
  <c r="C19" i="1"/>
  <c r="D19" i="1"/>
  <c r="C20" i="1"/>
  <c r="C27" i="1" s="1"/>
  <c r="C29" i="1" s="1"/>
  <c r="C30" i="1" s="1"/>
  <c r="E16" i="2"/>
  <c r="E18" i="2"/>
  <c r="E6" i="3"/>
  <c r="G6" i="3" s="1"/>
  <c r="G7" i="3" s="1"/>
  <c r="E7" i="3"/>
  <c r="C8" i="3"/>
  <c r="D8" i="3"/>
  <c r="E8" i="3"/>
  <c r="G10" i="3" s="1"/>
  <c r="D10" i="3"/>
  <c r="D11" i="3" s="1"/>
  <c r="G13" i="1" l="1"/>
  <c r="D15" i="3"/>
  <c r="G10" i="1"/>
  <c r="F14" i="1"/>
  <c r="E9" i="1"/>
  <c r="D27" i="3"/>
  <c r="E14" i="1"/>
  <c r="G14" i="1" s="1"/>
  <c r="F11" i="1"/>
  <c r="F9" i="1"/>
  <c r="F16" i="1"/>
  <c r="E11" i="1"/>
  <c r="F8" i="1"/>
  <c r="E16" i="1"/>
  <c r="F13" i="1"/>
  <c r="E8" i="1"/>
  <c r="G8" i="1" s="1"/>
  <c r="G16" i="1" l="1"/>
  <c r="G9" i="1"/>
  <c r="G11" i="1"/>
  <c r="G18" i="1" s="1"/>
  <c r="G20" i="1" s="1"/>
</calcChain>
</file>

<file path=xl/sharedStrings.xml><?xml version="1.0" encoding="utf-8"?>
<sst xmlns="http://schemas.openxmlformats.org/spreadsheetml/2006/main" count="136" uniqueCount="89">
  <si>
    <t>Pupil</t>
  </si>
  <si>
    <t>IQ</t>
  </si>
  <si>
    <t>Arithmetric</t>
  </si>
  <si>
    <t>(Y-Ym)</t>
  </si>
  <si>
    <t>(X-Xm)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</si>
  <si>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</si>
  <si>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</si>
  <si>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</si>
  <si>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</si>
  <si>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</si>
  <si>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</si>
  <si>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</si>
  <si>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</si>
  <si>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</si>
  <si>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</si>
  <si>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Mean</t>
  </si>
  <si>
    <t>Sdev</t>
  </si>
  <si>
    <t>Sxy</t>
  </si>
  <si>
    <t>N</t>
  </si>
  <si>
    <t>rxy</t>
  </si>
  <si>
    <t>For IQ compare sample to population</t>
  </si>
  <si>
    <t>z-score</t>
  </si>
  <si>
    <t>prob</t>
  </si>
  <si>
    <t>u</t>
  </si>
  <si>
    <t>Sdpop</t>
  </si>
  <si>
    <t>SEM</t>
  </si>
  <si>
    <t>PROBLEM 10</t>
  </si>
  <si>
    <t>SD</t>
  </si>
  <si>
    <t>Spelling</t>
  </si>
  <si>
    <t>Spatial</t>
  </si>
  <si>
    <t>Girls(0)</t>
  </si>
  <si>
    <t>Boys(1)</t>
  </si>
  <si>
    <t>GENDER vrs Spelling</t>
  </si>
  <si>
    <t>point-biserial</t>
  </si>
  <si>
    <t>total sample SD</t>
  </si>
  <si>
    <t>total N</t>
  </si>
  <si>
    <t>n1 for boys</t>
  </si>
  <si>
    <t>n0 for girls</t>
  </si>
  <si>
    <t>GENDER vrs Spatial</t>
  </si>
  <si>
    <t>rpb =</t>
  </si>
  <si>
    <t>GENDER</t>
  </si>
  <si>
    <t>Height</t>
  </si>
  <si>
    <t>Weight</t>
  </si>
  <si>
    <t>px =</t>
  </si>
  <si>
    <t>py=</t>
  </si>
  <si>
    <t>Phi</t>
  </si>
  <si>
    <t>Calculate the Phi Coefficient  (eq 7.13)</t>
  </si>
  <si>
    <t>qy=</t>
  </si>
  <si>
    <t>qx=</t>
  </si>
  <si>
    <t>pxy=</t>
  </si>
  <si>
    <t>Col Totals</t>
  </si>
  <si>
    <t>Row</t>
  </si>
  <si>
    <t>Totals</t>
  </si>
  <si>
    <t>Calculate the tetrachoric Coefficient (eq 7.18)</t>
  </si>
  <si>
    <t>Suppose we assume an underlying normal distrbution.</t>
  </si>
  <si>
    <t>We need the ordinate values of the normal distribution for px and py</t>
  </si>
  <si>
    <t>ux=</t>
  </si>
  <si>
    <t>Can't easily calculate this in Excel but you can look it up in Table A</t>
  </si>
  <si>
    <t>for px=.495</t>
  </si>
  <si>
    <t>for py=.49</t>
  </si>
  <si>
    <t>uy=</t>
  </si>
  <si>
    <t>rtet=</t>
  </si>
  <si>
    <t>The value in the case study was rxy = .405</t>
  </si>
  <si>
    <t>So the two correlations are pretty close.</t>
  </si>
  <si>
    <t xml:space="preserve">  =(G11-D11*G7)/SQRT(D11*D12*G7*G8)</t>
  </si>
  <si>
    <t xml:space="preserve">  =(C8*D7-C7*D8)/(D25*D26*E9*E9)</t>
  </si>
  <si>
    <t xml:space="preserve"> </t>
  </si>
  <si>
    <t>Descriptive Statistics</t>
  </si>
  <si>
    <t>Std. Deviation</t>
  </si>
  <si>
    <t>AGE</t>
  </si>
  <si>
    <t>SYSTOLIC BLOOD PRESSURE</t>
  </si>
  <si>
    <t>DIASTOLIC BLOOD PRESSURE</t>
  </si>
  <si>
    <t>CHOLESTEROL LEVEL (MG/DL)</t>
  </si>
  <si>
    <t>HEIGHT (inches)</t>
  </si>
  <si>
    <t>WEIGHT (lbs.)</t>
  </si>
  <si>
    <t>CORONARY INCIDENT?</t>
  </si>
  <si>
    <t>Correlations</t>
  </si>
  <si>
    <t>Pearson Correlation</t>
  </si>
  <si>
    <t>Sig. (1-tailed)</t>
  </si>
  <si>
    <t>.</t>
  </si>
  <si>
    <t>**</t>
  </si>
  <si>
    <t>Correlation is significant at the 0.01 level (1-tailed).</t>
  </si>
  <si>
    <t>*</t>
  </si>
  <si>
    <t>Correlation is significant at the 0.05 level (1-tailed).</t>
  </si>
  <si>
    <t>EMR645 Homework #9: SPSS portion of the assignment</t>
  </si>
  <si>
    <t>Copy a paste SPSS tables into Excel as rows and columns of cells. Copy and paste graphics as pictures.</t>
  </si>
  <si>
    <t>EMR645 Homework #9 Solution: Chapter 7: Problem 12</t>
  </si>
  <si>
    <t>EMR645 Homework #9 Solution: Chapter 7: Problem 10</t>
  </si>
  <si>
    <t>EMR645 Homework #9 Solution: Chapter 7: Problem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</si>
</sst>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>
      <alignment horizontal="right"/>
    </xf>
    <xf numFmtId="0" fontId="1" fillId="2" borderId="0" xfId="0" applyFont="1" applyFill="1" applyAlignment="1"/>
    <xf numFmtId="0" fontId="2" fillId="0" borderId="0" xfId="0" applyFont="1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170" fontId="0" fillId="2" borderId="8" xfId="0" applyNumberFormat="1" applyFill="1" applyBorder="1"/>
    <xf numFmtId="0" fontId="0" fillId="0" borderId="10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70" fontId="0" fillId="0" borderId="0" xfId="0" applyNumberFormat="1" applyBorder="1"/>
    <xf numFmtId="0" fontId="0" fillId="0" borderId="11" xfId="0" applyBorder="1"/>
    <xf numFmtId="170" fontId="0" fillId="0" borderId="11" xfId="0" applyNumberFormat="1" applyBorder="1"/>
    <xf numFmtId="170" fontId="0" fillId="0" borderId="6" xfId="0" applyNumberFormat="1" applyBorder="1"/>
    <xf numFmtId="170" fontId="0" fillId="0" borderId="4" xfId="0" applyNumberFormat="1" applyBorder="1"/>
    <xf numFmtId="0" fontId="1" fillId="0" borderId="1" xfId="0" applyFont="1" applyBorder="1"/>
    <xf numFmtId="0" fontId="0" fillId="0" borderId="11" xfId="0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DDDDDD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IQ versus Math Scores</a:t>
            </a:r>
          </a:p>
        </c:rich>
      </c:tx>
      <c:layout>
        <c:manualLayout>
          <c:xMode val="edge"/>
          <c:yMode val="edge"/>
          <c:x val="0.30249295773532059"/>
          <c:y val="3.7839066977496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0388900001341"/>
          <c:y val="0.19460091588426517"/>
          <c:w val="0.78106390579418583"/>
          <c:h val="0.6108306526367212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'C7-Prob1'!$C$7:$C$16</c:f>
              <c:numCache>
                <c:formatCode>General</c:formatCode>
                <c:ptCount val="10"/>
                <c:pt idx="0">
                  <c:v>105</c:v>
                </c:pt>
                <c:pt idx="1">
                  <c:v>120</c:v>
                </c:pt>
                <c:pt idx="2">
                  <c:v>83</c:v>
                </c:pt>
                <c:pt idx="3">
                  <c:v>137</c:v>
                </c:pt>
                <c:pt idx="4">
                  <c:v>114</c:v>
                </c:pt>
                <c:pt idx="5">
                  <c:v>96</c:v>
                </c:pt>
                <c:pt idx="6">
                  <c:v>107</c:v>
                </c:pt>
                <c:pt idx="7">
                  <c:v>117</c:v>
                </c:pt>
                <c:pt idx="8">
                  <c:v>108</c:v>
                </c:pt>
                <c:pt idx="9">
                  <c:v>130</c:v>
                </c:pt>
              </c:numCache>
            </c:numRef>
          </c:xVal>
          <c:yVal>
            <c:numRef>
              <c:f>'C7-Prob1'!$D$7:$D$16</c:f>
              <c:numCache>
                <c:formatCode>General</c:formatCode>
                <c:ptCount val="10"/>
                <c:pt idx="0">
                  <c:v>15</c:v>
                </c:pt>
                <c:pt idx="1">
                  <c:v>23</c:v>
                </c:pt>
                <c:pt idx="2">
                  <c:v>11</c:v>
                </c:pt>
                <c:pt idx="3">
                  <c:v>22</c:v>
                </c:pt>
                <c:pt idx="4">
                  <c:v>17</c:v>
                </c:pt>
                <c:pt idx="5">
                  <c:v>10</c:v>
                </c:pt>
                <c:pt idx="6">
                  <c:v>4</c:v>
                </c:pt>
                <c:pt idx="7">
                  <c:v>30</c:v>
                </c:pt>
                <c:pt idx="8">
                  <c:v>18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7-465A-95CA-04103497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52416"/>
        <c:axId val="1"/>
      </c:scatterChart>
      <c:valAx>
        <c:axId val="1196552416"/>
        <c:scaling>
          <c:orientation val="minMax"/>
          <c:min val="7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IQ Score</a:t>
                </a:r>
              </a:p>
            </c:rich>
          </c:tx>
          <c:layout>
            <c:manualLayout>
              <c:xMode val="edge"/>
              <c:yMode val="edge"/>
              <c:x val="0.47857094805886535"/>
              <c:y val="0.88921807397115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Math Score</a:t>
                </a:r>
              </a:p>
            </c:rich>
          </c:tx>
          <c:layout>
            <c:manualLayout>
              <c:xMode val="edge"/>
              <c:yMode val="edge"/>
              <c:x val="4.2890792514709633E-2"/>
              <c:y val="0.39731020326370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552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41</xdr:row>
          <xdr:rowOff>22860</xdr:rowOff>
        </xdr:from>
        <xdr:to>
          <xdr:col>3</xdr:col>
          <xdr:colOff>342900</xdr:colOff>
          <xdr:row>58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F9A7215-F823-9952-876B-2BE2AD98C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41</xdr:row>
          <xdr:rowOff>7620</xdr:rowOff>
        </xdr:from>
        <xdr:to>
          <xdr:col>7</xdr:col>
          <xdr:colOff>845820</xdr:colOff>
          <xdr:row>58</xdr:row>
          <xdr:rowOff>7620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DD9C63A-6A26-94AE-E536-B975D7287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60</xdr:row>
          <xdr:rowOff>7620</xdr:rowOff>
        </xdr:from>
        <xdr:to>
          <xdr:col>3</xdr:col>
          <xdr:colOff>335280</xdr:colOff>
          <xdr:row>77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96ED34DF-76AC-C7A2-FD73-29BD6923F5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60</xdr:row>
          <xdr:rowOff>7620</xdr:rowOff>
        </xdr:from>
        <xdr:to>
          <xdr:col>7</xdr:col>
          <xdr:colOff>822960</xdr:colOff>
          <xdr:row>77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56DB800D-C1FB-D6C5-413C-001CBE5F7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24</xdr:row>
      <xdr:rowOff>7620</xdr:rowOff>
    </xdr:from>
    <xdr:to>
      <xdr:col>9</xdr:col>
      <xdr:colOff>335280</xdr:colOff>
      <xdr:row>40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7DF4822-9E52-1E0A-ECE0-A38D75410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3"/>
  <sheetViews>
    <sheetView tabSelected="1" workbookViewId="0">
      <selection activeCell="G10" sqref="G10"/>
    </sheetView>
  </sheetViews>
  <sheetFormatPr defaultRowHeight="13.2" x14ac:dyDescent="0.25"/>
  <cols>
    <col min="1" max="1" width="3.33203125" customWidth="1"/>
    <col min="2" max="2" width="29.109375" bestFit="1" customWidth="1"/>
    <col min="3" max="3" width="17.5546875" customWidth="1"/>
    <col min="4" max="4" width="12.5546875" bestFit="1" customWidth="1"/>
    <col min="5" max="5" width="11.88671875" customWidth="1"/>
    <col min="6" max="6" width="12.33203125" customWidth="1"/>
    <col min="7" max="7" width="14.5546875" customWidth="1"/>
    <col min="8" max="8" width="15" bestFit="1" customWidth="1"/>
    <col min="9" max="9" width="13.109375" bestFit="1" customWidth="1"/>
    <col min="10" max="10" width="21.88671875" bestFit="1" customWidth="1"/>
  </cols>
  <sheetData>
    <row r="1" spans="2:10" ht="24" customHeight="1" x14ac:dyDescent="0.25">
      <c r="B1" s="24" t="s">
        <v>84</v>
      </c>
      <c r="C1" s="19"/>
    </row>
    <row r="2" spans="2:10" x14ac:dyDescent="0.25">
      <c r="B2" s="19"/>
      <c r="C2" s="19"/>
    </row>
    <row r="3" spans="2:10" x14ac:dyDescent="0.25">
      <c r="B3" t="s">
        <v>85</v>
      </c>
    </row>
    <row r="4" spans="2:10" ht="13.8" thickBot="1" x14ac:dyDescent="0.3"/>
    <row r="5" spans="2:10" x14ac:dyDescent="0.25">
      <c r="B5" s="40" t="s">
        <v>67</v>
      </c>
      <c r="C5" s="31"/>
      <c r="D5" s="31"/>
      <c r="E5" s="3"/>
    </row>
    <row r="6" spans="2:10" x14ac:dyDescent="0.25">
      <c r="B6" s="32"/>
      <c r="C6" s="33" t="s">
        <v>15</v>
      </c>
      <c r="D6" s="33" t="s">
        <v>68</v>
      </c>
      <c r="E6" s="34" t="s">
        <v>18</v>
      </c>
    </row>
    <row r="7" spans="2:10" x14ac:dyDescent="0.25">
      <c r="B7" s="32" t="s">
        <v>69</v>
      </c>
      <c r="C7" s="33">
        <v>42.56</v>
      </c>
      <c r="D7" s="35">
        <v>11.649677028758001</v>
      </c>
      <c r="E7" s="34">
        <v>200</v>
      </c>
    </row>
    <row r="8" spans="2:10" x14ac:dyDescent="0.25">
      <c r="B8" s="32" t="s">
        <v>70</v>
      </c>
      <c r="C8" s="33">
        <v>121.63500000000001</v>
      </c>
      <c r="D8" s="35">
        <v>16.701691756755917</v>
      </c>
      <c r="E8" s="34">
        <v>200</v>
      </c>
    </row>
    <row r="9" spans="2:10" x14ac:dyDescent="0.25">
      <c r="B9" s="32" t="s">
        <v>71</v>
      </c>
      <c r="C9" s="33">
        <v>81.59</v>
      </c>
      <c r="D9" s="35">
        <v>9.9940635645698865</v>
      </c>
      <c r="E9" s="34">
        <v>200</v>
      </c>
    </row>
    <row r="10" spans="2:10" x14ac:dyDescent="0.25">
      <c r="B10" s="32" t="s">
        <v>72</v>
      </c>
      <c r="C10" s="33">
        <v>285.11</v>
      </c>
      <c r="D10" s="35">
        <v>65.040829078634772</v>
      </c>
      <c r="E10" s="34">
        <v>200</v>
      </c>
    </row>
    <row r="11" spans="2:10" x14ac:dyDescent="0.25">
      <c r="B11" s="32" t="s">
        <v>73</v>
      </c>
      <c r="C11" s="33">
        <v>68.575000000000003</v>
      </c>
      <c r="D11" s="35">
        <v>2.4971088810500617</v>
      </c>
      <c r="E11" s="34">
        <v>200</v>
      </c>
    </row>
    <row r="12" spans="2:10" x14ac:dyDescent="0.25">
      <c r="B12" s="32" t="s">
        <v>74</v>
      </c>
      <c r="C12" s="33">
        <v>165.19</v>
      </c>
      <c r="D12" s="35">
        <v>24.935170213331993</v>
      </c>
      <c r="E12" s="34">
        <v>200</v>
      </c>
    </row>
    <row r="13" spans="2:10" ht="13.8" thickBot="1" x14ac:dyDescent="0.3">
      <c r="B13" s="4" t="s">
        <v>75</v>
      </c>
      <c r="C13" s="36">
        <v>0.125</v>
      </c>
      <c r="D13" s="37">
        <v>0.33154882463308166</v>
      </c>
      <c r="E13" s="5">
        <v>200</v>
      </c>
    </row>
    <row r="14" spans="2:10" ht="13.8" thickBot="1" x14ac:dyDescent="0.3"/>
    <row r="15" spans="2:10" x14ac:dyDescent="0.25">
      <c r="B15" s="40" t="s">
        <v>76</v>
      </c>
      <c r="C15" s="31"/>
      <c r="D15" s="31"/>
      <c r="E15" s="31"/>
      <c r="F15" s="31"/>
      <c r="G15" s="31"/>
      <c r="H15" s="31"/>
      <c r="I15" s="31"/>
      <c r="J15" s="3"/>
    </row>
    <row r="16" spans="2:10" x14ac:dyDescent="0.25">
      <c r="B16" s="32"/>
      <c r="C16" s="33"/>
      <c r="D16" s="33" t="s">
        <v>69</v>
      </c>
      <c r="E16" s="33" t="s">
        <v>70</v>
      </c>
      <c r="F16" s="33" t="s">
        <v>71</v>
      </c>
      <c r="G16" s="33" t="s">
        <v>72</v>
      </c>
      <c r="H16" s="33" t="s">
        <v>73</v>
      </c>
      <c r="I16" s="33" t="s">
        <v>74</v>
      </c>
      <c r="J16" s="34" t="s">
        <v>75</v>
      </c>
    </row>
    <row r="17" spans="2:10" x14ac:dyDescent="0.25">
      <c r="B17" s="32" t="s">
        <v>69</v>
      </c>
      <c r="C17" s="33" t="s">
        <v>77</v>
      </c>
      <c r="D17" s="35">
        <v>1</v>
      </c>
      <c r="E17" s="35">
        <v>0.43556786326044261</v>
      </c>
      <c r="F17" s="35">
        <v>0.38874716624785349</v>
      </c>
      <c r="G17" s="35">
        <v>0.4112836799692533</v>
      </c>
      <c r="H17" s="35">
        <v>-0.25106184433957573</v>
      </c>
      <c r="I17" s="35">
        <v>5.6545548537493634E-2</v>
      </c>
      <c r="J17" s="38">
        <v>0.2667100658945285</v>
      </c>
    </row>
    <row r="18" spans="2:10" x14ac:dyDescent="0.25">
      <c r="B18" s="32"/>
      <c r="C18" s="33" t="s">
        <v>78</v>
      </c>
      <c r="D18" s="35" t="s">
        <v>79</v>
      </c>
      <c r="E18" s="35">
        <v>5.7418887702816926E-11</v>
      </c>
      <c r="F18" s="35">
        <v>6.4043813670008287E-9</v>
      </c>
      <c r="G18" s="35">
        <v>7.2497346542492129E-10</v>
      </c>
      <c r="H18" s="35">
        <v>1.6795759142575079E-4</v>
      </c>
      <c r="I18" s="35">
        <v>0.21321980065548518</v>
      </c>
      <c r="J18" s="38">
        <v>6.7380221869566998E-5</v>
      </c>
    </row>
    <row r="19" spans="2:10" x14ac:dyDescent="0.25">
      <c r="B19" s="32"/>
      <c r="C19" s="33" t="s">
        <v>18</v>
      </c>
      <c r="D19" s="35">
        <v>200</v>
      </c>
      <c r="E19" s="35">
        <v>200</v>
      </c>
      <c r="F19" s="35">
        <v>200</v>
      </c>
      <c r="G19" s="35">
        <v>200</v>
      </c>
      <c r="H19" s="35">
        <v>200</v>
      </c>
      <c r="I19" s="35">
        <v>200</v>
      </c>
      <c r="J19" s="38">
        <v>200</v>
      </c>
    </row>
    <row r="20" spans="2:10" x14ac:dyDescent="0.25">
      <c r="B20" s="32" t="s">
        <v>70</v>
      </c>
      <c r="C20" s="33" t="s">
        <v>77</v>
      </c>
      <c r="D20" s="35">
        <v>0.43556786326044261</v>
      </c>
      <c r="E20" s="35">
        <v>1</v>
      </c>
      <c r="F20" s="35">
        <v>0.80246145234817401</v>
      </c>
      <c r="G20" s="35">
        <v>0.23237519431106776</v>
      </c>
      <c r="H20" s="35">
        <v>-0.14591572215277573</v>
      </c>
      <c r="I20" s="35">
        <v>0.18631417115849053</v>
      </c>
      <c r="J20" s="38">
        <v>0.19250003912234115</v>
      </c>
    </row>
    <row r="21" spans="2:10" x14ac:dyDescent="0.25">
      <c r="B21" s="32"/>
      <c r="C21" s="33" t="s">
        <v>78</v>
      </c>
      <c r="D21" s="35">
        <v>5.7418887702816926E-11</v>
      </c>
      <c r="E21" s="35" t="s">
        <v>79</v>
      </c>
      <c r="F21" s="35">
        <v>1.4017763392724388E-46</v>
      </c>
      <c r="G21" s="35">
        <v>4.6460704160706498E-4</v>
      </c>
      <c r="H21" s="35">
        <v>1.9619440478232431E-2</v>
      </c>
      <c r="I21" s="35">
        <v>4.126565985578058E-3</v>
      </c>
      <c r="J21" s="38">
        <v>3.1582099117808638E-3</v>
      </c>
    </row>
    <row r="22" spans="2:10" x14ac:dyDescent="0.25">
      <c r="B22" s="32"/>
      <c r="C22" s="33" t="s">
        <v>18</v>
      </c>
      <c r="D22" s="35">
        <v>200</v>
      </c>
      <c r="E22" s="35">
        <v>200</v>
      </c>
      <c r="F22" s="35">
        <v>200</v>
      </c>
      <c r="G22" s="35">
        <v>200</v>
      </c>
      <c r="H22" s="35">
        <v>200</v>
      </c>
      <c r="I22" s="35">
        <v>200</v>
      </c>
      <c r="J22" s="38">
        <v>200</v>
      </c>
    </row>
    <row r="23" spans="2:10" x14ac:dyDescent="0.25">
      <c r="B23" s="32" t="s">
        <v>71</v>
      </c>
      <c r="C23" s="33" t="s">
        <v>77</v>
      </c>
      <c r="D23" s="35">
        <v>0.38874716624785349</v>
      </c>
      <c r="E23" s="35">
        <v>0.80246145234817401</v>
      </c>
      <c r="F23" s="35">
        <v>1</v>
      </c>
      <c r="G23" s="35">
        <v>0.23189019307011632</v>
      </c>
      <c r="H23" s="35">
        <v>-0.1197773782931825</v>
      </c>
      <c r="I23" s="35">
        <v>0.31036710342451845</v>
      </c>
      <c r="J23" s="38">
        <v>0.17174952091843534</v>
      </c>
    </row>
    <row r="24" spans="2:10" x14ac:dyDescent="0.25">
      <c r="B24" s="32"/>
      <c r="C24" s="33" t="s">
        <v>78</v>
      </c>
      <c r="D24" s="35">
        <v>6.4043813670008287E-9</v>
      </c>
      <c r="E24" s="35">
        <v>1.4017763392724388E-46</v>
      </c>
      <c r="F24" s="35" t="s">
        <v>79</v>
      </c>
      <c r="G24" s="35">
        <v>4.7654484815370826E-4</v>
      </c>
      <c r="H24" s="35">
        <v>4.5573531962217112E-2</v>
      </c>
      <c r="I24" s="35">
        <v>3.8620457321895794E-6</v>
      </c>
      <c r="J24" s="38">
        <v>7.512457161800744E-3</v>
      </c>
    </row>
    <row r="25" spans="2:10" x14ac:dyDescent="0.25">
      <c r="B25" s="32"/>
      <c r="C25" s="33" t="s">
        <v>18</v>
      </c>
      <c r="D25" s="35">
        <v>200</v>
      </c>
      <c r="E25" s="35">
        <v>200</v>
      </c>
      <c r="F25" s="35">
        <v>200</v>
      </c>
      <c r="G25" s="35">
        <v>200</v>
      </c>
      <c r="H25" s="35">
        <v>200</v>
      </c>
      <c r="I25" s="35">
        <v>200</v>
      </c>
      <c r="J25" s="38">
        <v>200</v>
      </c>
    </row>
    <row r="26" spans="2:10" x14ac:dyDescent="0.25">
      <c r="B26" s="32" t="s">
        <v>72</v>
      </c>
      <c r="C26" s="33" t="s">
        <v>77</v>
      </c>
      <c r="D26" s="35">
        <v>0.4112836799692533</v>
      </c>
      <c r="E26" s="35">
        <v>0.23237519431106776</v>
      </c>
      <c r="F26" s="35">
        <v>0.23189019307011632</v>
      </c>
      <c r="G26" s="35">
        <v>1</v>
      </c>
      <c r="H26" s="35">
        <v>-0.12737005030992568</v>
      </c>
      <c r="I26" s="35">
        <v>4.0574021114519868E-2</v>
      </c>
      <c r="J26" s="38">
        <v>0.1783268345795315</v>
      </c>
    </row>
    <row r="27" spans="2:10" x14ac:dyDescent="0.25">
      <c r="B27" s="32"/>
      <c r="C27" s="33" t="s">
        <v>78</v>
      </c>
      <c r="D27" s="35">
        <v>7.2497346542492129E-10</v>
      </c>
      <c r="E27" s="35">
        <v>4.6460704160706498E-4</v>
      </c>
      <c r="F27" s="35">
        <v>4.7654484815370826E-4</v>
      </c>
      <c r="G27" s="35" t="s">
        <v>79</v>
      </c>
      <c r="H27" s="35">
        <v>3.6142306118936103E-2</v>
      </c>
      <c r="I27" s="35">
        <v>0.28418909054724806</v>
      </c>
      <c r="J27" s="38">
        <v>5.7619432166475032E-3</v>
      </c>
    </row>
    <row r="28" spans="2:10" x14ac:dyDescent="0.25">
      <c r="B28" s="32"/>
      <c r="C28" s="33" t="s">
        <v>18</v>
      </c>
      <c r="D28" s="35">
        <v>200</v>
      </c>
      <c r="E28" s="35">
        <v>200</v>
      </c>
      <c r="F28" s="35">
        <v>200</v>
      </c>
      <c r="G28" s="35">
        <v>200</v>
      </c>
      <c r="H28" s="35">
        <v>200</v>
      </c>
      <c r="I28" s="35">
        <v>200</v>
      </c>
      <c r="J28" s="38">
        <v>200</v>
      </c>
    </row>
    <row r="29" spans="2:10" x14ac:dyDescent="0.25">
      <c r="B29" s="32" t="s">
        <v>73</v>
      </c>
      <c r="C29" s="33" t="s">
        <v>77</v>
      </c>
      <c r="D29" s="35">
        <v>-0.25106184433957573</v>
      </c>
      <c r="E29" s="35">
        <v>-0.14591572215277573</v>
      </c>
      <c r="F29" s="35">
        <v>-0.1197773782931825</v>
      </c>
      <c r="G29" s="35">
        <v>-0.12737005030992568</v>
      </c>
      <c r="H29" s="35">
        <v>1</v>
      </c>
      <c r="I29" s="35">
        <v>0.405713025537696</v>
      </c>
      <c r="J29" s="38">
        <v>-6.9041998976313801E-2</v>
      </c>
    </row>
    <row r="30" spans="2:10" x14ac:dyDescent="0.25">
      <c r="B30" s="32"/>
      <c r="C30" s="33" t="s">
        <v>78</v>
      </c>
      <c r="D30" s="35">
        <v>1.6795759142575079E-4</v>
      </c>
      <c r="E30" s="35">
        <v>1.9619440478232431E-2</v>
      </c>
      <c r="F30" s="35">
        <v>4.5573531962217112E-2</v>
      </c>
      <c r="G30" s="35">
        <v>3.6142306118936103E-2</v>
      </c>
      <c r="H30" s="35" t="s">
        <v>79</v>
      </c>
      <c r="I30" s="35">
        <v>1.2612556255804625E-9</v>
      </c>
      <c r="J30" s="38">
        <v>0.16566437556957248</v>
      </c>
    </row>
    <row r="31" spans="2:10" x14ac:dyDescent="0.25">
      <c r="B31" s="32"/>
      <c r="C31" s="33" t="s">
        <v>18</v>
      </c>
      <c r="D31" s="35">
        <v>200</v>
      </c>
      <c r="E31" s="35">
        <v>200</v>
      </c>
      <c r="F31" s="35">
        <v>200</v>
      </c>
      <c r="G31" s="35">
        <v>200</v>
      </c>
      <c r="H31" s="35">
        <v>200</v>
      </c>
      <c r="I31" s="35">
        <v>200</v>
      </c>
      <c r="J31" s="38">
        <v>200</v>
      </c>
    </row>
    <row r="32" spans="2:10" x14ac:dyDescent="0.25">
      <c r="B32" s="32" t="s">
        <v>74</v>
      </c>
      <c r="C32" s="33" t="s">
        <v>77</v>
      </c>
      <c r="D32" s="35">
        <v>5.6545548537493634E-2</v>
      </c>
      <c r="E32" s="35">
        <v>0.18631417115849053</v>
      </c>
      <c r="F32" s="35">
        <v>0.31036710342451845</v>
      </c>
      <c r="G32" s="35">
        <v>4.0574021114519868E-2</v>
      </c>
      <c r="H32" s="35">
        <v>0.405713025537696</v>
      </c>
      <c r="I32" s="35">
        <v>1</v>
      </c>
      <c r="J32" s="38">
        <v>0.1423858044788468</v>
      </c>
    </row>
    <row r="33" spans="2:10" x14ac:dyDescent="0.25">
      <c r="B33" s="32"/>
      <c r="C33" s="33" t="s">
        <v>78</v>
      </c>
      <c r="D33" s="35">
        <v>0.21321980065548518</v>
      </c>
      <c r="E33" s="35">
        <v>4.126565985578058E-3</v>
      </c>
      <c r="F33" s="35">
        <v>3.8620457321895794E-6</v>
      </c>
      <c r="G33" s="35">
        <v>0.28418909054724806</v>
      </c>
      <c r="H33" s="35">
        <v>1.2612556255804625E-9</v>
      </c>
      <c r="I33" s="35" t="s">
        <v>79</v>
      </c>
      <c r="J33" s="38">
        <v>2.2148102061026295E-2</v>
      </c>
    </row>
    <row r="34" spans="2:10" x14ac:dyDescent="0.25">
      <c r="B34" s="32"/>
      <c r="C34" s="33" t="s">
        <v>18</v>
      </c>
      <c r="D34" s="35">
        <v>200</v>
      </c>
      <c r="E34" s="35">
        <v>200</v>
      </c>
      <c r="F34" s="35">
        <v>200</v>
      </c>
      <c r="G34" s="35">
        <v>200</v>
      </c>
      <c r="H34" s="35">
        <v>200</v>
      </c>
      <c r="I34" s="35">
        <v>200</v>
      </c>
      <c r="J34" s="38">
        <v>200</v>
      </c>
    </row>
    <row r="35" spans="2:10" x14ac:dyDescent="0.25">
      <c r="B35" s="32" t="s">
        <v>75</v>
      </c>
      <c r="C35" s="33" t="s">
        <v>77</v>
      </c>
      <c r="D35" s="35">
        <v>0.2667100658945285</v>
      </c>
      <c r="E35" s="35">
        <v>0.19250003912234115</v>
      </c>
      <c r="F35" s="35">
        <v>0.17174952091843534</v>
      </c>
      <c r="G35" s="35">
        <v>0.1783268345795315</v>
      </c>
      <c r="H35" s="35">
        <v>-6.9041998976313801E-2</v>
      </c>
      <c r="I35" s="35">
        <v>0.1423858044788468</v>
      </c>
      <c r="J35" s="38">
        <v>1</v>
      </c>
    </row>
    <row r="36" spans="2:10" x14ac:dyDescent="0.25">
      <c r="B36" s="32"/>
      <c r="C36" s="33" t="s">
        <v>78</v>
      </c>
      <c r="D36" s="35">
        <v>6.7380221869566998E-5</v>
      </c>
      <c r="E36" s="35">
        <v>3.1582099117808638E-3</v>
      </c>
      <c r="F36" s="35">
        <v>7.512457161800744E-3</v>
      </c>
      <c r="G36" s="35">
        <v>5.7619432166475032E-3</v>
      </c>
      <c r="H36" s="35">
        <v>0.16566437556957248</v>
      </c>
      <c r="I36" s="35">
        <v>2.2148102061026295E-2</v>
      </c>
      <c r="J36" s="38" t="s">
        <v>79</v>
      </c>
    </row>
    <row r="37" spans="2:10" ht="13.8" thickBot="1" x14ac:dyDescent="0.3">
      <c r="B37" s="4"/>
      <c r="C37" s="36" t="s">
        <v>18</v>
      </c>
      <c r="D37" s="37">
        <v>200</v>
      </c>
      <c r="E37" s="37">
        <v>200</v>
      </c>
      <c r="F37" s="37">
        <v>200</v>
      </c>
      <c r="G37" s="37">
        <v>200</v>
      </c>
      <c r="H37" s="37">
        <v>200</v>
      </c>
      <c r="I37" s="37">
        <v>200</v>
      </c>
      <c r="J37" s="39">
        <v>200</v>
      </c>
    </row>
    <row r="38" spans="2:10" x14ac:dyDescent="0.25">
      <c r="B38" t="s">
        <v>80</v>
      </c>
      <c r="C38" t="s">
        <v>81</v>
      </c>
    </row>
    <row r="39" spans="2:10" x14ac:dyDescent="0.25">
      <c r="B39" t="s">
        <v>82</v>
      </c>
      <c r="C39" t="s">
        <v>83</v>
      </c>
    </row>
    <row r="43" spans="2:10" x14ac:dyDescent="0.25">
      <c r="B43" t="s">
        <v>66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StaticMetafile" shapeId="2049" r:id="rId4">
          <objectPr defaultSize="0" autoPict="0" r:id="rId5">
            <anchor moveWithCells="1">
              <from>
                <xdr:col>1</xdr:col>
                <xdr:colOff>22860</xdr:colOff>
                <xdr:row>41</xdr:row>
                <xdr:rowOff>22860</xdr:rowOff>
              </from>
              <to>
                <xdr:col>3</xdr:col>
                <xdr:colOff>342900</xdr:colOff>
                <xdr:row>58</xdr:row>
                <xdr:rowOff>0</xdr:rowOff>
              </to>
            </anchor>
          </objectPr>
        </oleObject>
      </mc:Choice>
      <mc:Fallback>
        <oleObject progId="StaticMetafile" shapeId="2049" r:id="rId4"/>
      </mc:Fallback>
    </mc:AlternateContent>
    <mc:AlternateContent xmlns:mc="http://schemas.openxmlformats.org/markup-compatibility/2006">
      <mc:Choice Requires="x14">
        <oleObject progId="StaticEnhancedMetafile" shapeId="2050" r:id="rId6">
          <objectPr defaultSize="0" autoPict="0" r:id="rId7">
            <anchor moveWithCells="1">
              <from>
                <xdr:col>4</xdr:col>
                <xdr:colOff>7620</xdr:colOff>
                <xdr:row>41</xdr:row>
                <xdr:rowOff>7620</xdr:rowOff>
              </from>
              <to>
                <xdr:col>7</xdr:col>
                <xdr:colOff>845820</xdr:colOff>
                <xdr:row>58</xdr:row>
                <xdr:rowOff>7620</xdr:rowOff>
              </to>
            </anchor>
          </objectPr>
        </oleObject>
      </mc:Choice>
      <mc:Fallback>
        <oleObject progId="StaticEnhancedMetafile" shapeId="2050" r:id="rId6"/>
      </mc:Fallback>
    </mc:AlternateContent>
    <mc:AlternateContent xmlns:mc="http://schemas.openxmlformats.org/markup-compatibility/2006">
      <mc:Choice Requires="x14">
        <oleObject progId="StaticEnhancedMetafile" shapeId="2051" r:id="rId8">
          <objectPr defaultSize="0" autoPict="0" r:id="rId9">
            <anchor moveWithCells="1">
              <from>
                <xdr:col>1</xdr:col>
                <xdr:colOff>7620</xdr:colOff>
                <xdr:row>60</xdr:row>
                <xdr:rowOff>7620</xdr:rowOff>
              </from>
              <to>
                <xdr:col>3</xdr:col>
                <xdr:colOff>335280</xdr:colOff>
                <xdr:row>77</xdr:row>
                <xdr:rowOff>0</xdr:rowOff>
              </to>
            </anchor>
          </objectPr>
        </oleObject>
      </mc:Choice>
      <mc:Fallback>
        <oleObject progId="StaticEnhancedMetafile" shapeId="2051" r:id="rId8"/>
      </mc:Fallback>
    </mc:AlternateContent>
    <mc:AlternateContent xmlns:mc="http://schemas.openxmlformats.org/markup-compatibility/2006">
      <mc:Choice Requires="x14">
        <oleObject progId="StaticEnhancedMetafile" shapeId="2052" r:id="rId10">
          <objectPr defaultSize="0" autoPict="0" r:id="rId11">
            <anchor moveWithCells="1">
              <from>
                <xdr:col>4</xdr:col>
                <xdr:colOff>7620</xdr:colOff>
                <xdr:row>60</xdr:row>
                <xdr:rowOff>7620</xdr:rowOff>
              </from>
              <to>
                <xdr:col>7</xdr:col>
                <xdr:colOff>822960</xdr:colOff>
                <xdr:row>77</xdr:row>
                <xdr:rowOff>0</xdr:rowOff>
              </to>
            </anchor>
          </objectPr>
        </oleObject>
      </mc:Choice>
      <mc:Fallback>
        <oleObject progId="StaticEnhancedMetafile" shapeId="2052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>
      <selection activeCell="B1" sqref="B1"/>
    </sheetView>
  </sheetViews>
  <sheetFormatPr defaultRowHeight="13.2" x14ac:dyDescent="0.25"/>
  <cols>
    <col min="1" max="1" width="3.109375" customWidth="1"/>
    <col min="4" max="4" width="10.44140625" customWidth="1"/>
  </cols>
  <sheetData>
    <row r="1" spans="2:7" ht="24.75" customHeight="1" x14ac:dyDescent="0.25">
      <c r="B1" s="24" t="s">
        <v>88</v>
      </c>
    </row>
    <row r="6" spans="2:7" ht="13.8" thickBot="1" x14ac:dyDescent="0.3">
      <c r="B6" s="15" t="s">
        <v>0</v>
      </c>
      <c r="C6" s="15" t="s">
        <v>1</v>
      </c>
      <c r="D6" s="15" t="s">
        <v>2</v>
      </c>
      <c r="E6" s="15" t="s">
        <v>4</v>
      </c>
      <c r="F6" s="15" t="s">
        <v>3</v>
      </c>
      <c r="G6" s="15" t="s">
        <v>17</v>
      </c>
    </row>
    <row r="7" spans="2:7" x14ac:dyDescent="0.25">
      <c r="B7" s="6" t="s">
        <v>5</v>
      </c>
      <c r="C7" s="7">
        <v>105</v>
      </c>
      <c r="D7" s="8">
        <v>15</v>
      </c>
      <c r="E7" s="16">
        <f>(C7-$C$18)</f>
        <v>-6.7000000000000028</v>
      </c>
      <c r="F7" s="16">
        <f>(D7-$D$18)</f>
        <v>-1.3999999999999986</v>
      </c>
      <c r="G7">
        <f>E7*F7</f>
        <v>9.3799999999999937</v>
      </c>
    </row>
    <row r="8" spans="2:7" x14ac:dyDescent="0.25">
      <c r="B8" s="6" t="s">
        <v>6</v>
      </c>
      <c r="C8" s="9">
        <v>120</v>
      </c>
      <c r="D8" s="10">
        <v>23</v>
      </c>
      <c r="E8" s="16">
        <f t="shared" ref="E8:E16" si="0">(C8-$C$18)</f>
        <v>8.2999999999999972</v>
      </c>
      <c r="F8" s="16">
        <f t="shared" ref="F8:F16" si="1">(D8-$D$18)</f>
        <v>6.6000000000000014</v>
      </c>
      <c r="G8">
        <f t="shared" ref="G8:G16" si="2">E8*F8</f>
        <v>54.779999999999994</v>
      </c>
    </row>
    <row r="9" spans="2:7" x14ac:dyDescent="0.25">
      <c r="B9" s="6" t="s">
        <v>7</v>
      </c>
      <c r="C9" s="9">
        <v>83</v>
      </c>
      <c r="D9" s="10">
        <v>11</v>
      </c>
      <c r="E9" s="16">
        <f t="shared" si="0"/>
        <v>-28.700000000000003</v>
      </c>
      <c r="F9" s="16">
        <f t="shared" si="1"/>
        <v>-5.3999999999999986</v>
      </c>
      <c r="G9">
        <f t="shared" si="2"/>
        <v>154.97999999999996</v>
      </c>
    </row>
    <row r="10" spans="2:7" x14ac:dyDescent="0.25">
      <c r="B10" s="6" t="s">
        <v>8</v>
      </c>
      <c r="C10" s="9">
        <v>137</v>
      </c>
      <c r="D10" s="10">
        <v>22</v>
      </c>
      <c r="E10" s="16">
        <f t="shared" si="0"/>
        <v>25.299999999999997</v>
      </c>
      <c r="F10" s="16">
        <f t="shared" si="1"/>
        <v>5.6000000000000014</v>
      </c>
      <c r="G10">
        <f t="shared" si="2"/>
        <v>141.68</v>
      </c>
    </row>
    <row r="11" spans="2:7" x14ac:dyDescent="0.25">
      <c r="B11" s="6" t="s">
        <v>9</v>
      </c>
      <c r="C11" s="9">
        <v>114</v>
      </c>
      <c r="D11" s="10">
        <v>17</v>
      </c>
      <c r="E11" s="16">
        <f t="shared" si="0"/>
        <v>2.2999999999999972</v>
      </c>
      <c r="F11" s="16">
        <f t="shared" si="1"/>
        <v>0.60000000000000142</v>
      </c>
      <c r="G11">
        <f t="shared" si="2"/>
        <v>1.3800000000000017</v>
      </c>
    </row>
    <row r="12" spans="2:7" x14ac:dyDescent="0.25">
      <c r="B12" s="6" t="s">
        <v>10</v>
      </c>
      <c r="C12" s="9">
        <v>96</v>
      </c>
      <c r="D12" s="10">
        <v>10</v>
      </c>
      <c r="E12" s="16">
        <f t="shared" si="0"/>
        <v>-15.700000000000003</v>
      </c>
      <c r="F12" s="16">
        <f t="shared" si="1"/>
        <v>-6.3999999999999986</v>
      </c>
      <c r="G12">
        <f t="shared" si="2"/>
        <v>100.47999999999999</v>
      </c>
    </row>
    <row r="13" spans="2:7" x14ac:dyDescent="0.25">
      <c r="B13" s="6" t="s">
        <v>11</v>
      </c>
      <c r="C13" s="9">
        <v>107</v>
      </c>
      <c r="D13" s="10">
        <v>4</v>
      </c>
      <c r="E13" s="16">
        <f t="shared" si="0"/>
        <v>-4.7000000000000028</v>
      </c>
      <c r="F13" s="16">
        <f t="shared" si="1"/>
        <v>-12.399999999999999</v>
      </c>
      <c r="G13">
        <f t="shared" si="2"/>
        <v>58.28000000000003</v>
      </c>
    </row>
    <row r="14" spans="2:7" x14ac:dyDescent="0.25">
      <c r="B14" s="6" t="s">
        <v>12</v>
      </c>
      <c r="C14" s="9">
        <v>117</v>
      </c>
      <c r="D14" s="10">
        <v>30</v>
      </c>
      <c r="E14" s="16">
        <f t="shared" si="0"/>
        <v>5.2999999999999972</v>
      </c>
      <c r="F14" s="16">
        <f t="shared" si="1"/>
        <v>13.600000000000001</v>
      </c>
      <c r="G14">
        <f t="shared" si="2"/>
        <v>72.07999999999997</v>
      </c>
    </row>
    <row r="15" spans="2:7" x14ac:dyDescent="0.25">
      <c r="B15" s="6" t="s">
        <v>13</v>
      </c>
      <c r="C15" s="9">
        <v>108</v>
      </c>
      <c r="D15" s="10">
        <v>18</v>
      </c>
      <c r="E15" s="16">
        <f t="shared" si="0"/>
        <v>-3.7000000000000028</v>
      </c>
      <c r="F15" s="16">
        <f t="shared" si="1"/>
        <v>1.6000000000000014</v>
      </c>
      <c r="G15">
        <f t="shared" si="2"/>
        <v>-5.9200000000000097</v>
      </c>
    </row>
    <row r="16" spans="2:7" ht="13.8" thickBot="1" x14ac:dyDescent="0.3">
      <c r="B16" s="6" t="s">
        <v>14</v>
      </c>
      <c r="C16" s="11">
        <v>130</v>
      </c>
      <c r="D16" s="12">
        <v>14</v>
      </c>
      <c r="E16" s="16">
        <f t="shared" si="0"/>
        <v>18.299999999999997</v>
      </c>
      <c r="F16" s="16">
        <f t="shared" si="1"/>
        <v>-2.3999999999999986</v>
      </c>
      <c r="G16">
        <f t="shared" si="2"/>
        <v>-43.919999999999966</v>
      </c>
    </row>
    <row r="18" spans="2:7" x14ac:dyDescent="0.25">
      <c r="B18" s="13" t="s">
        <v>15</v>
      </c>
      <c r="C18" s="14">
        <f>AVERAGE(C7:C16)</f>
        <v>111.7</v>
      </c>
      <c r="D18" s="14">
        <f>AVERAGE(D7:D16)</f>
        <v>16.399999999999999</v>
      </c>
      <c r="F18" t="s">
        <v>17</v>
      </c>
      <c r="G18">
        <f>SUM(G7:G16)/(C20-1)</f>
        <v>60.355555555555561</v>
      </c>
    </row>
    <row r="19" spans="2:7" ht="13.8" thickBot="1" x14ac:dyDescent="0.3">
      <c r="B19" s="13" t="s">
        <v>16</v>
      </c>
      <c r="C19" s="14">
        <f>STDEV(C7:C16)</f>
        <v>15.734251385644864</v>
      </c>
      <c r="D19" s="14">
        <f>STDEV(D7:D16)</f>
        <v>7.4117024584998923</v>
      </c>
    </row>
    <row r="20" spans="2:7" ht="13.8" thickBot="1" x14ac:dyDescent="0.3">
      <c r="B20" s="13" t="s">
        <v>18</v>
      </c>
      <c r="C20">
        <f>COUNT(C7:C16)</f>
        <v>10</v>
      </c>
      <c r="F20" s="25" t="s">
        <v>19</v>
      </c>
      <c r="G20" s="26">
        <f>G18/(C19*D19)</f>
        <v>0.51755104630779658</v>
      </c>
    </row>
    <row r="23" spans="2:7" x14ac:dyDescent="0.25">
      <c r="B23" s="17" t="s">
        <v>20</v>
      </c>
    </row>
    <row r="25" spans="2:7" x14ac:dyDescent="0.25">
      <c r="B25" t="s">
        <v>23</v>
      </c>
      <c r="C25">
        <v>100</v>
      </c>
    </row>
    <row r="26" spans="2:7" x14ac:dyDescent="0.25">
      <c r="B26" t="s">
        <v>24</v>
      </c>
      <c r="C26">
        <v>15</v>
      </c>
    </row>
    <row r="27" spans="2:7" x14ac:dyDescent="0.25">
      <c r="B27" t="s">
        <v>25</v>
      </c>
      <c r="C27">
        <f>15/SQRT(C20)</f>
        <v>4.7434164902525691</v>
      </c>
    </row>
    <row r="29" spans="2:7" x14ac:dyDescent="0.25">
      <c r="B29" t="s">
        <v>21</v>
      </c>
      <c r="C29">
        <f>(C18-C25)/C27</f>
        <v>2.4665765749313366</v>
      </c>
    </row>
    <row r="30" spans="2:7" x14ac:dyDescent="0.25">
      <c r="B30" t="s">
        <v>22</v>
      </c>
      <c r="C30">
        <f>NORMDIST(C29,0,1,FALSE)</f>
        <v>1.9045231319058893E-2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B22" sqref="B22"/>
    </sheetView>
  </sheetViews>
  <sheetFormatPr defaultRowHeight="13.2" x14ac:dyDescent="0.25"/>
  <cols>
    <col min="1" max="1" width="2.6640625" customWidth="1"/>
    <col min="2" max="2" width="21.44140625" customWidth="1"/>
    <col min="3" max="6" width="12.109375" customWidth="1"/>
  </cols>
  <sheetData>
    <row r="1" spans="2:6" ht="24.75" customHeight="1" x14ac:dyDescent="0.25">
      <c r="B1" s="24" t="s">
        <v>87</v>
      </c>
    </row>
    <row r="3" spans="2:6" x14ac:dyDescent="0.25">
      <c r="B3" s="19" t="s">
        <v>26</v>
      </c>
    </row>
    <row r="5" spans="2:6" ht="13.8" thickBot="1" x14ac:dyDescent="0.3">
      <c r="C5" s="41" t="s">
        <v>28</v>
      </c>
      <c r="D5" s="41"/>
      <c r="E5" s="41" t="s">
        <v>29</v>
      </c>
      <c r="F5" s="41"/>
    </row>
    <row r="6" spans="2:6" ht="13.8" thickBot="1" x14ac:dyDescent="0.3">
      <c r="B6" s="1" t="s">
        <v>40</v>
      </c>
      <c r="C6" s="20" t="s">
        <v>15</v>
      </c>
      <c r="D6" s="21" t="s">
        <v>27</v>
      </c>
      <c r="E6" s="20" t="s">
        <v>15</v>
      </c>
      <c r="F6" s="21" t="s">
        <v>27</v>
      </c>
    </row>
    <row r="7" spans="2:6" x14ac:dyDescent="0.25">
      <c r="B7" s="22" t="s">
        <v>31</v>
      </c>
      <c r="C7" s="2">
        <v>71.8</v>
      </c>
      <c r="D7" s="3">
        <v>17.3</v>
      </c>
      <c r="E7" s="2">
        <v>34.299999999999997</v>
      </c>
      <c r="F7" s="3">
        <v>13</v>
      </c>
    </row>
    <row r="8" spans="2:6" ht="13.8" thickBot="1" x14ac:dyDescent="0.3">
      <c r="B8" s="22" t="s">
        <v>30</v>
      </c>
      <c r="C8" s="4">
        <v>80.2</v>
      </c>
      <c r="D8" s="5">
        <v>14.5</v>
      </c>
      <c r="E8" s="4">
        <v>30.9</v>
      </c>
      <c r="F8" s="5">
        <v>11.9</v>
      </c>
    </row>
    <row r="10" spans="2:6" x14ac:dyDescent="0.25">
      <c r="B10" t="s">
        <v>34</v>
      </c>
      <c r="D10">
        <v>16.5</v>
      </c>
      <c r="F10">
        <v>12.6</v>
      </c>
    </row>
    <row r="11" spans="2:6" x14ac:dyDescent="0.25">
      <c r="B11" t="s">
        <v>35</v>
      </c>
      <c r="C11">
        <v>10000</v>
      </c>
    </row>
    <row r="12" spans="2:6" x14ac:dyDescent="0.25">
      <c r="B12" t="s">
        <v>36</v>
      </c>
      <c r="C12">
        <v>5000</v>
      </c>
    </row>
    <row r="13" spans="2:6" x14ac:dyDescent="0.25">
      <c r="B13" t="s">
        <v>37</v>
      </c>
      <c r="C13">
        <v>5000</v>
      </c>
    </row>
    <row r="15" spans="2:6" ht="13.8" thickBot="1" x14ac:dyDescent="0.3"/>
    <row r="16" spans="2:6" ht="13.8" thickBot="1" x14ac:dyDescent="0.3">
      <c r="B16" s="25" t="s">
        <v>32</v>
      </c>
      <c r="C16" s="27" t="s">
        <v>33</v>
      </c>
      <c r="D16" s="28" t="s">
        <v>39</v>
      </c>
      <c r="E16" s="26">
        <f>(C7-C8)/D10 *SQRT($C$12*$C$13/($C$11*($C$11-1)))</f>
        <v>-0.25455818277280701</v>
      </c>
    </row>
    <row r="17" spans="2:5" ht="13.8" thickBot="1" x14ac:dyDescent="0.3"/>
    <row r="18" spans="2:5" ht="13.8" thickBot="1" x14ac:dyDescent="0.3">
      <c r="B18" s="25" t="s">
        <v>38</v>
      </c>
      <c r="C18" s="27" t="s">
        <v>33</v>
      </c>
      <c r="D18" s="28" t="s">
        <v>39</v>
      </c>
      <c r="E18" s="26">
        <f>(E7-E8)/F10 *SQRT($C$12*$C$13/($C$11*($C$11-1)))</f>
        <v>0.13492738145837541</v>
      </c>
    </row>
  </sheetData>
  <mergeCells count="2">
    <mergeCell ref="C5:D5"/>
    <mergeCell ref="E5:F5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workbookViewId="0">
      <selection activeCell="B1" sqref="B1"/>
    </sheetView>
  </sheetViews>
  <sheetFormatPr defaultRowHeight="13.2" x14ac:dyDescent="0.25"/>
  <cols>
    <col min="1" max="1" width="2.44140625" customWidth="1"/>
    <col min="2" max="2" width="10.88671875" customWidth="1"/>
    <col min="4" max="4" width="8.33203125" customWidth="1"/>
    <col min="6" max="6" width="6" customWidth="1"/>
  </cols>
  <sheetData>
    <row r="1" spans="2:7" ht="24" customHeight="1" x14ac:dyDescent="0.25">
      <c r="B1" s="24" t="s">
        <v>86</v>
      </c>
    </row>
    <row r="4" spans="2:7" x14ac:dyDescent="0.25">
      <c r="C4" s="42" t="s">
        <v>41</v>
      </c>
      <c r="D4" s="42"/>
      <c r="E4" s="6" t="s">
        <v>51</v>
      </c>
    </row>
    <row r="5" spans="2:7" ht="13.8" thickBot="1" x14ac:dyDescent="0.3">
      <c r="B5" s="15" t="s">
        <v>42</v>
      </c>
      <c r="C5" s="23">
        <v>0</v>
      </c>
      <c r="D5" s="23">
        <v>1</v>
      </c>
      <c r="E5" s="6" t="s">
        <v>52</v>
      </c>
    </row>
    <row r="6" spans="2:7" x14ac:dyDescent="0.25">
      <c r="B6" s="15">
        <v>1</v>
      </c>
      <c r="C6" s="2">
        <v>36</v>
      </c>
      <c r="D6" s="3">
        <v>62</v>
      </c>
      <c r="E6">
        <f>SUM(C6:D6)</f>
        <v>98</v>
      </c>
      <c r="F6" s="18" t="s">
        <v>44</v>
      </c>
      <c r="G6">
        <f>E6/E8</f>
        <v>0.49</v>
      </c>
    </row>
    <row r="7" spans="2:7" ht="13.8" thickBot="1" x14ac:dyDescent="0.3">
      <c r="B7" s="15">
        <v>0</v>
      </c>
      <c r="C7" s="4">
        <v>65</v>
      </c>
      <c r="D7" s="5">
        <v>37</v>
      </c>
      <c r="E7">
        <f>SUM(C7:D7)</f>
        <v>102</v>
      </c>
      <c r="F7" s="18" t="s">
        <v>47</v>
      </c>
      <c r="G7">
        <f>(1-G6)</f>
        <v>0.51</v>
      </c>
    </row>
    <row r="8" spans="2:7" x14ac:dyDescent="0.25">
      <c r="B8" s="6" t="s">
        <v>50</v>
      </c>
      <c r="C8">
        <f>SUM(C6:C7)</f>
        <v>101</v>
      </c>
      <c r="D8">
        <f>SUM(D6:D7)</f>
        <v>99</v>
      </c>
      <c r="E8">
        <f>SUM(C8:D8)</f>
        <v>200</v>
      </c>
    </row>
    <row r="10" spans="2:7" x14ac:dyDescent="0.25">
      <c r="C10" s="18" t="s">
        <v>43</v>
      </c>
      <c r="D10">
        <f>D8/E8</f>
        <v>0.495</v>
      </c>
      <c r="F10" s="18" t="s">
        <v>49</v>
      </c>
      <c r="G10">
        <f>D6/E8</f>
        <v>0.31</v>
      </c>
    </row>
    <row r="11" spans="2:7" x14ac:dyDescent="0.25">
      <c r="C11" s="18" t="s">
        <v>48</v>
      </c>
      <c r="D11">
        <f>1-D10</f>
        <v>0.505</v>
      </c>
    </row>
    <row r="13" spans="2:7" x14ac:dyDescent="0.25">
      <c r="B13" t="s">
        <v>46</v>
      </c>
    </row>
    <row r="14" spans="2:7" ht="13.8" thickBot="1" x14ac:dyDescent="0.3"/>
    <row r="15" spans="2:7" ht="13.8" thickBot="1" x14ac:dyDescent="0.3">
      <c r="C15" s="25" t="s">
        <v>45</v>
      </c>
      <c r="D15" s="30">
        <f>(G10-D10*G6)/SQRT(D10*D11*G6*G7)</f>
        <v>0.26986746990424437</v>
      </c>
      <c r="F15" t="s">
        <v>64</v>
      </c>
    </row>
    <row r="17" spans="2:6" x14ac:dyDescent="0.25">
      <c r="B17" t="s">
        <v>54</v>
      </c>
    </row>
    <row r="18" spans="2:6" x14ac:dyDescent="0.25">
      <c r="B18" t="s">
        <v>53</v>
      </c>
    </row>
    <row r="21" spans="2:6" x14ac:dyDescent="0.25">
      <c r="B21" t="s">
        <v>55</v>
      </c>
    </row>
    <row r="22" spans="2:6" x14ac:dyDescent="0.25">
      <c r="B22" t="s">
        <v>57</v>
      </c>
    </row>
    <row r="24" spans="2:6" x14ac:dyDescent="0.25">
      <c r="B24" t="s">
        <v>58</v>
      </c>
      <c r="C24" s="18" t="s">
        <v>56</v>
      </c>
      <c r="D24">
        <v>0.39889999999999998</v>
      </c>
    </row>
    <row r="25" spans="2:6" x14ac:dyDescent="0.25">
      <c r="B25" t="s">
        <v>59</v>
      </c>
      <c r="C25" s="18" t="s">
        <v>60</v>
      </c>
      <c r="D25">
        <v>0.39889999999999998</v>
      </c>
    </row>
    <row r="26" spans="2:6" ht="13.8" thickBot="1" x14ac:dyDescent="0.3"/>
    <row r="27" spans="2:6" ht="13.8" thickBot="1" x14ac:dyDescent="0.3">
      <c r="C27" s="29" t="s">
        <v>61</v>
      </c>
      <c r="D27" s="30">
        <f>(C7*D6-C6*D7)/(D24*D25*E8*E8)</f>
        <v>0.4238906931388971</v>
      </c>
      <c r="F27" t="s">
        <v>65</v>
      </c>
    </row>
    <row r="29" spans="2:6" x14ac:dyDescent="0.25">
      <c r="B29" t="s">
        <v>62</v>
      </c>
    </row>
    <row r="31" spans="2:6" x14ac:dyDescent="0.25">
      <c r="B31" t="s">
        <v>63</v>
      </c>
    </row>
  </sheetData>
  <mergeCells count="1">
    <mergeCell ref="C4:D4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SPSS Portion</vt:lpstr>
      <vt:lpstr>C7-Prob1</vt:lpstr>
      <vt:lpstr>C7-Prob10</vt:lpstr>
      <vt:lpstr>C7-Prob12</vt:lpstr>
    </vt:vector>
  </TitlesOfParts>
  <Company>Academic Software,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E Lacefield</dc:creator>
  <cp:lastModifiedBy>Aniket Gupta</cp:lastModifiedBy>
  <cp:lastPrinted>2003-11-15T04:41:01Z</cp:lastPrinted>
  <dcterms:created xsi:type="dcterms:W3CDTF">2003-11-09T23:29:19Z</dcterms:created>
  <dcterms:modified xsi:type="dcterms:W3CDTF">2024-02-03T22:21:44Z</dcterms:modified>
</cp:coreProperties>
</file>