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588D8990-C6C5-4718-98C5-B45EFF42D201}" xr6:coauthVersionLast="47" xr6:coauthVersionMax="47" xr10:uidLastSave="{00000000-0000-0000-0000-000000000000}"/>
  <bookViews>
    <workbookView xWindow="3348" yWindow="3348" windowWidth="17280" windowHeight="8880"/>
  </bookViews>
  <sheets>
    <sheet name="Homework4 Estimating Reliabili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5" i="1" s="1"/>
  <c r="E8" i="1" s="1"/>
  <c r="F5" i="1"/>
  <c r="G5" i="1"/>
  <c r="D6" i="1"/>
  <c r="H6" i="1" s="1"/>
  <c r="E6" i="1"/>
  <c r="F6" i="1"/>
  <c r="G6" i="1" s="1"/>
  <c r="D7" i="1"/>
  <c r="E7" i="1"/>
  <c r="F7" i="1"/>
  <c r="G7" i="1" s="1"/>
  <c r="H7" i="1"/>
  <c r="B8" i="1"/>
  <c r="C8" i="1"/>
  <c r="B9" i="1"/>
  <c r="C9" i="1"/>
  <c r="D23" i="1"/>
  <c r="E23" i="1" s="1"/>
  <c r="E26" i="1" s="1"/>
  <c r="F23" i="1"/>
  <c r="G23" i="1" s="1"/>
  <c r="G26" i="1" s="1"/>
  <c r="M23" i="1"/>
  <c r="N23" i="1" s="1"/>
  <c r="N26" i="1" s="1"/>
  <c r="N27" i="1" s="1"/>
  <c r="O23" i="1"/>
  <c r="P23" i="1"/>
  <c r="Q23" i="1"/>
  <c r="D24" i="1"/>
  <c r="E24" i="1" s="1"/>
  <c r="F24" i="1"/>
  <c r="G24" i="1" s="1"/>
  <c r="M24" i="1"/>
  <c r="Q24" i="1" s="1"/>
  <c r="N24" i="1"/>
  <c r="O24" i="1"/>
  <c r="P24" i="1" s="1"/>
  <c r="D25" i="1"/>
  <c r="E25" i="1" s="1"/>
  <c r="F25" i="1"/>
  <c r="G25" i="1"/>
  <c r="H25" i="1"/>
  <c r="M25" i="1"/>
  <c r="N25" i="1" s="1"/>
  <c r="O25" i="1"/>
  <c r="P25" i="1"/>
  <c r="B26" i="1"/>
  <c r="C26" i="1"/>
  <c r="K26" i="1"/>
  <c r="L26" i="1"/>
  <c r="L27" i="1" s="1"/>
  <c r="B27" i="1"/>
  <c r="C27" i="1"/>
  <c r="K27" i="1"/>
  <c r="B43" i="1"/>
  <c r="C43" i="1"/>
  <c r="D43" i="1"/>
  <c r="E43" i="1"/>
  <c r="F43" i="1"/>
  <c r="B44" i="1"/>
  <c r="H44" i="1"/>
  <c r="H45" i="1" s="1"/>
  <c r="B45" i="1"/>
  <c r="B46" i="1"/>
  <c r="C46" i="1"/>
  <c r="D46" i="1"/>
  <c r="D47" i="1" s="1"/>
  <c r="E46" i="1"/>
  <c r="F46" i="1"/>
  <c r="F47" i="1" s="1"/>
  <c r="B47" i="1"/>
  <c r="C47" i="1"/>
  <c r="E47" i="1"/>
  <c r="B58" i="1"/>
  <c r="C58" i="1"/>
  <c r="D58" i="1"/>
  <c r="E58" i="1"/>
  <c r="F58" i="1"/>
  <c r="B59" i="1"/>
  <c r="H59" i="1"/>
  <c r="B60" i="1"/>
  <c r="H60" i="1"/>
  <c r="B61" i="1"/>
  <c r="C61" i="1"/>
  <c r="C62" i="1" s="1"/>
  <c r="D61" i="1"/>
  <c r="D62" i="1" s="1"/>
  <c r="E61" i="1"/>
  <c r="E62" i="1" s="1"/>
  <c r="F61" i="1"/>
  <c r="B62" i="1"/>
  <c r="F62" i="1"/>
  <c r="B75" i="1"/>
  <c r="B79" i="1" s="1"/>
  <c r="B76" i="1"/>
  <c r="B77" i="1"/>
  <c r="B78" i="1"/>
  <c r="C79" i="1"/>
  <c r="B92" i="1"/>
  <c r="H92" i="1" s="1"/>
  <c r="C92" i="1"/>
  <c r="B96" i="1" s="1"/>
  <c r="C96" i="1" s="1"/>
  <c r="D92" i="1"/>
  <c r="B97" i="1" s="1"/>
  <c r="C97" i="1" s="1"/>
  <c r="E92" i="1"/>
  <c r="B98" i="1" s="1"/>
  <c r="C98" i="1" s="1"/>
  <c r="F92" i="1"/>
  <c r="B99" i="1"/>
  <c r="C99" i="1" s="1"/>
  <c r="H108" i="1"/>
  <c r="I108" i="1"/>
  <c r="J108" i="1"/>
  <c r="H109" i="1"/>
  <c r="I109" i="1" s="1"/>
  <c r="H110" i="1"/>
  <c r="I110" i="1" s="1"/>
  <c r="H111" i="1"/>
  <c r="I111" i="1"/>
  <c r="J111" i="1"/>
  <c r="H112" i="1"/>
  <c r="I112" i="1" s="1"/>
  <c r="J112" i="1" s="1"/>
  <c r="B113" i="1"/>
  <c r="B116" i="1" s="1"/>
  <c r="C113" i="1"/>
  <c r="D113" i="1"/>
  <c r="B118" i="1" s="1"/>
  <c r="C118" i="1" s="1"/>
  <c r="E113" i="1"/>
  <c r="F113" i="1"/>
  <c r="B120" i="1" s="1"/>
  <c r="C120" i="1" s="1"/>
  <c r="B117" i="1"/>
  <c r="C117" i="1" s="1"/>
  <c r="B119" i="1"/>
  <c r="C119" i="1" s="1"/>
  <c r="C116" i="1" l="1"/>
  <c r="C121" i="1" s="1"/>
  <c r="B121" i="1"/>
  <c r="B81" i="1"/>
  <c r="Q26" i="1"/>
  <c r="P26" i="1"/>
  <c r="P27" i="1" s="1"/>
  <c r="G8" i="1"/>
  <c r="J110" i="1"/>
  <c r="H24" i="1"/>
  <c r="Q25" i="1"/>
  <c r="H5" i="1"/>
  <c r="H8" i="1" s="1"/>
  <c r="H23" i="1"/>
  <c r="H26" i="1" s="1"/>
  <c r="B29" i="1" s="1"/>
  <c r="B30" i="1" s="1"/>
  <c r="B95" i="1"/>
  <c r="J109" i="1"/>
  <c r="J113" i="1" s="1"/>
  <c r="B100" i="1" l="1"/>
  <c r="C95" i="1"/>
  <c r="C100" i="1" s="1"/>
  <c r="K29" i="1"/>
  <c r="K30" i="1" s="1"/>
  <c r="B11" i="1"/>
  <c r="B122" i="1"/>
  <c r="B123" i="1"/>
  <c r="B124" i="1"/>
  <c r="B125" i="1" s="1"/>
  <c r="B102" i="1" l="1"/>
  <c r="B101" i="1"/>
  <c r="B103" i="1" s="1"/>
  <c r="B104" i="1" l="1"/>
  <c r="F104" i="1"/>
</calcChain>
</file>

<file path=xl/sharedStrings.xml><?xml version="1.0" encoding="utf-8"?>
<sst xmlns="http://schemas.openxmlformats.org/spreadsheetml/2006/main" count="147" uniqueCount="100">
  <si>
    <t>Problem 1</t>
  </si>
  <si>
    <t xml:space="preserve">mn = mean </t>
  </si>
  <si>
    <t>X= mean for each subject averaged across items</t>
  </si>
  <si>
    <t>time 1</t>
  </si>
  <si>
    <t>X1</t>
  </si>
  <si>
    <t>x1-mn1</t>
  </si>
  <si>
    <t>(x1-mn1)sqr</t>
  </si>
  <si>
    <t>x2-m2</t>
  </si>
  <si>
    <t>(x1-mn1)(x2-mn2)</t>
  </si>
  <si>
    <t>subject 1</t>
  </si>
  <si>
    <t>subject 2</t>
  </si>
  <si>
    <t>subject 3</t>
  </si>
  <si>
    <t>sum</t>
  </si>
  <si>
    <t>mean</t>
  </si>
  <si>
    <t>rxx' =</t>
  </si>
  <si>
    <t>Problem 2</t>
  </si>
  <si>
    <t>X2</t>
  </si>
  <si>
    <t>You first need to calculate the means for each subject for the odd and even items separately</t>
  </si>
  <si>
    <t>When you apply the Prophesy formula ignore the fact that you have an unequal number of odd and even items.</t>
  </si>
  <si>
    <t>time 1 split half</t>
  </si>
  <si>
    <t>time 2 Split Half</t>
  </si>
  <si>
    <t>xo = the mean of the odd items for each subject</t>
  </si>
  <si>
    <t>xe = the mean of the even items for each subject</t>
  </si>
  <si>
    <t xml:space="preserve">xo  </t>
  </si>
  <si>
    <t xml:space="preserve">xe </t>
  </si>
  <si>
    <t>xo-mno</t>
  </si>
  <si>
    <t>(xo-mno)sqrd</t>
  </si>
  <si>
    <t>xe-mne</t>
  </si>
  <si>
    <t>(x3-mne)sqrd</t>
  </si>
  <si>
    <t>(xo-mno)*(xe-mne)</t>
  </si>
  <si>
    <t>subject 11</t>
  </si>
  <si>
    <t>subject 12</t>
  </si>
  <si>
    <t>subject 21</t>
  </si>
  <si>
    <t>subject 22</t>
  </si>
  <si>
    <t>subject 31</t>
  </si>
  <si>
    <t>subject 32</t>
  </si>
  <si>
    <t xml:space="preserve">sum </t>
  </si>
  <si>
    <t xml:space="preserve">mean </t>
  </si>
  <si>
    <t>Prophesy</t>
  </si>
  <si>
    <t>Problem 4</t>
  </si>
  <si>
    <t>Problem 5</t>
  </si>
  <si>
    <t>Time 1</t>
  </si>
  <si>
    <t>Q1</t>
  </si>
  <si>
    <t>Q2</t>
  </si>
  <si>
    <t>Q3</t>
  </si>
  <si>
    <t>Q4</t>
  </si>
  <si>
    <t>Q5</t>
  </si>
  <si>
    <t>Question 1</t>
  </si>
  <si>
    <t>Question 2</t>
  </si>
  <si>
    <t>Question 3</t>
  </si>
  <si>
    <t>Question 4</t>
  </si>
  <si>
    <t>Question 5</t>
  </si>
  <si>
    <t>Intercorrelation Average</t>
  </si>
  <si>
    <t>Time 2</t>
  </si>
  <si>
    <t>Problem 6</t>
  </si>
  <si>
    <t>Kappa</t>
  </si>
  <si>
    <t>E</t>
  </si>
  <si>
    <t>O</t>
  </si>
  <si>
    <t>Kappa =</t>
  </si>
  <si>
    <t>(x2-mn2)sqr</t>
  </si>
  <si>
    <t>Kuder-Richardson 21</t>
  </si>
  <si>
    <t>Questions</t>
  </si>
  <si>
    <t>Stan</t>
  </si>
  <si>
    <t xml:space="preserve">Kyle </t>
  </si>
  <si>
    <t>Kenny</t>
  </si>
  <si>
    <t>Cartman</t>
  </si>
  <si>
    <t>Butters (aka: Not Kenny)</t>
  </si>
  <si>
    <t>Who shot Mr. Burns</t>
  </si>
  <si>
    <t>Who invented Cheezy Poofs</t>
  </si>
  <si>
    <t>What is Chef's real name</t>
  </si>
  <si>
    <t>Why shouldn't you do drugs</t>
  </si>
  <si>
    <t>Will Pig and Elephant DNA splice?</t>
  </si>
  <si>
    <t>Average student Score</t>
  </si>
  <si>
    <t>Student Score (X)</t>
  </si>
  <si>
    <t>X</t>
  </si>
  <si>
    <t>Squared Sum of X</t>
  </si>
  <si>
    <t>Averag Student Score</t>
  </si>
  <si>
    <t>k = 5 KR21</t>
  </si>
  <si>
    <t>KR21 with Correction</t>
  </si>
  <si>
    <t>Kuder-Richardson 20</t>
  </si>
  <si>
    <t>p = % correct</t>
  </si>
  <si>
    <t>q=% incorrect</t>
  </si>
  <si>
    <t>p*q</t>
  </si>
  <si>
    <t>sum p*q</t>
  </si>
  <si>
    <t>KR20</t>
  </si>
  <si>
    <t xml:space="preserve">Sample Variance </t>
  </si>
  <si>
    <t xml:space="preserve">Population Variance </t>
  </si>
  <si>
    <r>
      <t>X</t>
    </r>
    <r>
      <rPr>
        <vertAlign val="superscript"/>
        <sz val="10"/>
        <rFont val="Arial"/>
        <family val="2"/>
      </rPr>
      <t>2</t>
    </r>
  </si>
  <si>
    <t>Cell 11</t>
  </si>
  <si>
    <t>Cell 22</t>
  </si>
  <si>
    <t>Cell 33</t>
  </si>
  <si>
    <t xml:space="preserve">Cell 44 </t>
  </si>
  <si>
    <t xml:space="preserve">mean rij (theoretical alpha) </t>
  </si>
  <si>
    <t>Alpha (Adjusted Alpha)</t>
  </si>
  <si>
    <t>mean rij if item deleted</t>
  </si>
  <si>
    <t>Adjusted Alpha if item deleted</t>
  </si>
  <si>
    <t>Row total = Ri</t>
  </si>
  <si>
    <t>Column Total = Cj</t>
  </si>
  <si>
    <t>total N = 51</t>
  </si>
  <si>
    <t>mean rij if revers q5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</si>
</sst>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vertAlign val="superscript"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horizontal="right"/>
    </xf>
    <xf numFmtId="0" fontId="1" fillId="0" borderId="0" xfId="0" applyFont="1"/>
    <xf numFmtId="0" fontId="1" fillId="4" borderId="0" xfId="0" applyFont="1" applyFill="1"/>
    <xf numFmtId="0" fontId="1" fillId="5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5"/>
  <sheetViews>
    <sheetView tabSelected="1" topLeftCell="A35" workbookViewId="0">
      <selection activeCell="H60" sqref="H60"/>
    </sheetView>
  </sheetViews>
  <sheetFormatPr defaultRowHeight="13.2" x14ac:dyDescent="0.25"/>
  <cols>
    <col min="1" max="1" width="25.6640625" customWidth="1"/>
    <col min="2" max="2" width="13.109375" customWidth="1"/>
    <col min="3" max="3" width="12.44140625" customWidth="1"/>
    <col min="4" max="4" width="11" customWidth="1"/>
    <col min="5" max="5" width="13.44140625" customWidth="1"/>
    <col min="6" max="6" width="11" customWidth="1"/>
    <col min="7" max="7" width="16.44140625" customWidth="1"/>
    <col min="8" max="8" width="16.6640625" customWidth="1"/>
    <col min="9" max="9" width="12.44140625" customWidth="1"/>
    <col min="10" max="10" width="16.33203125" customWidth="1"/>
    <col min="14" max="14" width="12.5546875" customWidth="1"/>
    <col min="16" max="16" width="11.88671875" customWidth="1"/>
    <col min="17" max="17" width="18.5546875" customWidth="1"/>
  </cols>
  <sheetData>
    <row r="1" spans="1:8" x14ac:dyDescent="0.25">
      <c r="A1" t="s">
        <v>0</v>
      </c>
      <c r="C1" t="s">
        <v>1</v>
      </c>
    </row>
    <row r="2" spans="1:8" x14ac:dyDescent="0.25">
      <c r="C2" t="s">
        <v>2</v>
      </c>
    </row>
    <row r="3" spans="1:8" x14ac:dyDescent="0.25">
      <c r="B3" t="s">
        <v>3</v>
      </c>
    </row>
    <row r="4" spans="1:8" x14ac:dyDescent="0.25">
      <c r="B4" t="s">
        <v>4</v>
      </c>
      <c r="C4" t="s">
        <v>16</v>
      </c>
      <c r="D4" t="s">
        <v>5</v>
      </c>
      <c r="E4" t="s">
        <v>6</v>
      </c>
      <c r="F4" t="s">
        <v>7</v>
      </c>
      <c r="G4" t="s">
        <v>59</v>
      </c>
      <c r="H4" t="s">
        <v>8</v>
      </c>
    </row>
    <row r="5" spans="1:8" x14ac:dyDescent="0.25">
      <c r="A5" t="s">
        <v>9</v>
      </c>
      <c r="B5">
        <v>1.8</v>
      </c>
      <c r="C5">
        <v>1.4</v>
      </c>
      <c r="D5">
        <f>B5-2.93333</f>
        <v>-1.1333300000000002</v>
      </c>
      <c r="E5">
        <f>D5^2</f>
        <v>1.2844368889000004</v>
      </c>
      <c r="F5">
        <f>C5-2</f>
        <v>-0.60000000000000009</v>
      </c>
      <c r="G5">
        <f>F5^2</f>
        <v>0.3600000000000001</v>
      </c>
      <c r="H5">
        <f>D5*F5</f>
        <v>0.67999800000000021</v>
      </c>
    </row>
    <row r="6" spans="1:8" x14ac:dyDescent="0.25">
      <c r="A6" t="s">
        <v>10</v>
      </c>
      <c r="B6">
        <v>3.6</v>
      </c>
      <c r="C6">
        <v>1.2</v>
      </c>
      <c r="D6">
        <f>B6-2.93333</f>
        <v>0.66666999999999987</v>
      </c>
      <c r="E6">
        <f>D6^2</f>
        <v>0.44444888889999984</v>
      </c>
      <c r="F6">
        <f>C6-2</f>
        <v>-0.8</v>
      </c>
      <c r="G6">
        <f>F6^2</f>
        <v>0.64000000000000012</v>
      </c>
      <c r="H6">
        <f>D6*F6</f>
        <v>-0.53333599999999992</v>
      </c>
    </row>
    <row r="7" spans="1:8" x14ac:dyDescent="0.25">
      <c r="A7" t="s">
        <v>11</v>
      </c>
      <c r="B7">
        <v>3.4</v>
      </c>
      <c r="C7">
        <v>3.4</v>
      </c>
      <c r="D7">
        <f>B7-2.93333</f>
        <v>0.4666699999999997</v>
      </c>
      <c r="E7">
        <f>D7^2</f>
        <v>0.21778088889999972</v>
      </c>
      <c r="F7">
        <f>C7-2</f>
        <v>1.4</v>
      </c>
      <c r="G7">
        <f>F7^2</f>
        <v>1.9599999999999997</v>
      </c>
      <c r="H7">
        <f>D7*F7</f>
        <v>0.65333799999999953</v>
      </c>
    </row>
    <row r="8" spans="1:8" x14ac:dyDescent="0.25">
      <c r="A8" t="s">
        <v>12</v>
      </c>
      <c r="B8">
        <f>SUM(B5:B7)</f>
        <v>8.8000000000000007</v>
      </c>
      <c r="C8">
        <f>SUM(C5:C7)</f>
        <v>6</v>
      </c>
      <c r="E8">
        <f>SUM(E5:E7)</f>
        <v>1.9466666666999999</v>
      </c>
      <c r="G8">
        <f>SUM(G5:G7)</f>
        <v>2.96</v>
      </c>
      <c r="H8">
        <f>SUM(H5:H7)</f>
        <v>0.79999999999999982</v>
      </c>
    </row>
    <row r="9" spans="1:8" x14ac:dyDescent="0.25">
      <c r="A9" t="s">
        <v>13</v>
      </c>
      <c r="B9">
        <f>8.8/3</f>
        <v>2.9333333333333336</v>
      </c>
      <c r="C9">
        <f>6/3</f>
        <v>2</v>
      </c>
    </row>
    <row r="11" spans="1:8" x14ac:dyDescent="0.25">
      <c r="A11" t="s">
        <v>14</v>
      </c>
      <c r="B11">
        <f>H8/((SQRT(E8))*(SQRT(G8)))</f>
        <v>0.33327162207690414</v>
      </c>
    </row>
    <row r="15" spans="1:8" x14ac:dyDescent="0.25">
      <c r="A15" t="s">
        <v>15</v>
      </c>
    </row>
    <row r="16" spans="1:8" x14ac:dyDescent="0.25">
      <c r="A16" t="s">
        <v>17</v>
      </c>
    </row>
    <row r="17" spans="1:17" x14ac:dyDescent="0.25">
      <c r="A17" t="s">
        <v>18</v>
      </c>
    </row>
    <row r="19" spans="1:17" x14ac:dyDescent="0.25">
      <c r="A19" t="s">
        <v>19</v>
      </c>
      <c r="J19" t="s">
        <v>20</v>
      </c>
    </row>
    <row r="20" spans="1:17" x14ac:dyDescent="0.25">
      <c r="B20" t="s">
        <v>21</v>
      </c>
    </row>
    <row r="21" spans="1:17" x14ac:dyDescent="0.25">
      <c r="B21" t="s">
        <v>22</v>
      </c>
    </row>
    <row r="22" spans="1:17" x14ac:dyDescent="0.25">
      <c r="B22" t="s">
        <v>23</v>
      </c>
      <c r="C22" t="s">
        <v>24</v>
      </c>
      <c r="D22" t="s">
        <v>25</v>
      </c>
      <c r="E22" t="s">
        <v>26</v>
      </c>
      <c r="F22" t="s">
        <v>27</v>
      </c>
      <c r="G22" t="s">
        <v>28</v>
      </c>
      <c r="H22" t="s">
        <v>29</v>
      </c>
      <c r="K22" t="s">
        <v>23</v>
      </c>
      <c r="L22" t="s">
        <v>24</v>
      </c>
      <c r="M22" t="s">
        <v>25</v>
      </c>
      <c r="N22" t="s">
        <v>26</v>
      </c>
      <c r="O22" t="s">
        <v>27</v>
      </c>
      <c r="P22" t="s">
        <v>28</v>
      </c>
      <c r="Q22" t="s">
        <v>29</v>
      </c>
    </row>
    <row r="23" spans="1:17" x14ac:dyDescent="0.25">
      <c r="A23" t="s">
        <v>30</v>
      </c>
      <c r="B23">
        <v>2</v>
      </c>
      <c r="C23">
        <v>1.5</v>
      </c>
      <c r="D23">
        <f>B23-2.777767</f>
        <v>-0.77776699999999988</v>
      </c>
      <c r="E23">
        <f>D23^2</f>
        <v>0.60492150628899977</v>
      </c>
      <c r="F23">
        <f>C23-3.166667</f>
        <v>-1.6666669999999999</v>
      </c>
      <c r="G23">
        <f>F23^2</f>
        <v>2.7777788888889998</v>
      </c>
      <c r="H23">
        <f>D23*F23</f>
        <v>1.2962785925889997</v>
      </c>
      <c r="J23" t="s">
        <v>31</v>
      </c>
      <c r="K23">
        <v>1.3332999999999999</v>
      </c>
      <c r="L23">
        <v>1.5</v>
      </c>
      <c r="M23">
        <f>K23-1.777667</f>
        <v>-0.44436700000000018</v>
      </c>
      <c r="N23">
        <f>M23^2</f>
        <v>0.19746203068900015</v>
      </c>
      <c r="O23">
        <f>L23-2.333333</f>
        <v>-0.8333330000000001</v>
      </c>
      <c r="P23">
        <f>O23^2</f>
        <v>0.69444388888900022</v>
      </c>
      <c r="Q23">
        <f>M23*O23</f>
        <v>0.37030568521100021</v>
      </c>
    </row>
    <row r="24" spans="1:17" x14ac:dyDescent="0.25">
      <c r="A24" t="s">
        <v>32</v>
      </c>
      <c r="B24">
        <v>3.3332999999999999</v>
      </c>
      <c r="C24">
        <v>4</v>
      </c>
      <c r="D24">
        <f>B24-2.777767</f>
        <v>0.55553300000000005</v>
      </c>
      <c r="E24">
        <f>D24^2</f>
        <v>0.30861691408900005</v>
      </c>
      <c r="F24">
        <f>C24-3.166667</f>
        <v>0.8333330000000001</v>
      </c>
      <c r="G24">
        <f>F24^2</f>
        <v>0.69444388888900022</v>
      </c>
      <c r="H24">
        <f>D24*F24</f>
        <v>0.46294398148900012</v>
      </c>
      <c r="J24" t="s">
        <v>33</v>
      </c>
      <c r="K24">
        <v>1.333</v>
      </c>
      <c r="L24">
        <v>1</v>
      </c>
      <c r="M24">
        <f>K24-1.777667</f>
        <v>-0.44466700000000015</v>
      </c>
      <c r="N24">
        <f>M24^2</f>
        <v>0.19772874088900014</v>
      </c>
      <c r="O24">
        <f>L24-2.333333</f>
        <v>-1.3333330000000001</v>
      </c>
      <c r="P24">
        <f>O24^2</f>
        <v>1.7777768888890002</v>
      </c>
      <c r="Q24">
        <f>M24*O24</f>
        <v>0.59288918511100019</v>
      </c>
    </row>
    <row r="25" spans="1:17" x14ac:dyDescent="0.25">
      <c r="A25" t="s">
        <v>34</v>
      </c>
      <c r="B25">
        <v>3</v>
      </c>
      <c r="C25">
        <v>4</v>
      </c>
      <c r="D25">
        <f>B25-2.777767</f>
        <v>0.22223300000000012</v>
      </c>
      <c r="E25">
        <f>D25^2</f>
        <v>4.9387506289000058E-2</v>
      </c>
      <c r="F25">
        <f>C25-3.166667</f>
        <v>0.8333330000000001</v>
      </c>
      <c r="G25">
        <f>F25^2</f>
        <v>0.69444388888900022</v>
      </c>
      <c r="H25">
        <f>D25*F25</f>
        <v>0.18519409258900013</v>
      </c>
      <c r="J25" t="s">
        <v>35</v>
      </c>
      <c r="K25">
        <v>2.6667000000000001</v>
      </c>
      <c r="L25">
        <v>4.5</v>
      </c>
      <c r="M25">
        <f>K25-1.777667</f>
        <v>0.88903299999999996</v>
      </c>
      <c r="N25">
        <f>M25^2</f>
        <v>0.79037967508899998</v>
      </c>
      <c r="O25">
        <f>L25-2.333333</f>
        <v>2.1666669999999999</v>
      </c>
      <c r="P25">
        <f>O25^2</f>
        <v>4.6944458888889997</v>
      </c>
      <c r="Q25">
        <f>M25*O25</f>
        <v>1.9262384630109999</v>
      </c>
    </row>
    <row r="26" spans="1:17" x14ac:dyDescent="0.25">
      <c r="A26" t="s">
        <v>36</v>
      </c>
      <c r="B26">
        <f>SUM(B23:B25)</f>
        <v>8.3332999999999995</v>
      </c>
      <c r="C26">
        <f>SUM(C23:C25)</f>
        <v>9.5</v>
      </c>
      <c r="E26">
        <f>SUM(E23:E25)</f>
        <v>0.96292592666699983</v>
      </c>
      <c r="G26">
        <f>SUM(G23:G25)</f>
        <v>4.166666666667</v>
      </c>
      <c r="H26">
        <f>SUM(H23:H25)</f>
        <v>1.944416666667</v>
      </c>
      <c r="J26" t="s">
        <v>36</v>
      </c>
      <c r="K26">
        <f>SUM(K23:K25)</f>
        <v>5.3330000000000002</v>
      </c>
      <c r="L26">
        <f>SUM(L23:L25)</f>
        <v>7</v>
      </c>
      <c r="N26">
        <f>SUM(N23:N25)</f>
        <v>1.1855704466670003</v>
      </c>
      <c r="P26">
        <f>SUM(P23:P25)</f>
        <v>7.166666666667</v>
      </c>
      <c r="Q26">
        <f>SUM(Q23:Q25)</f>
        <v>2.8894333333330002</v>
      </c>
    </row>
    <row r="27" spans="1:17" x14ac:dyDescent="0.25">
      <c r="A27" t="s">
        <v>37</v>
      </c>
      <c r="B27">
        <f>B26/3</f>
        <v>2.7777666666666665</v>
      </c>
      <c r="C27">
        <f>C26/3</f>
        <v>3.1666666666666665</v>
      </c>
      <c r="J27" t="s">
        <v>37</v>
      </c>
      <c r="K27">
        <f>K26/3</f>
        <v>1.7776666666666667</v>
      </c>
      <c r="L27">
        <f>L26/3</f>
        <v>2.3333333333333335</v>
      </c>
      <c r="N27">
        <f>SQRT(N26)</f>
        <v>1.0888390361605338</v>
      </c>
      <c r="P27">
        <f>SQRT(P26)</f>
        <v>2.6770630673682305</v>
      </c>
    </row>
    <row r="29" spans="1:17" x14ac:dyDescent="0.25">
      <c r="A29" t="s">
        <v>14</v>
      </c>
      <c r="B29">
        <f>(H26)/((SQRT(E26))*(SQRT(G26)))</f>
        <v>0.97073014358271892</v>
      </c>
      <c r="J29" t="s">
        <v>14</v>
      </c>
      <c r="K29">
        <f>Q26/((SQRT(N26))*(SQRT(P26)))</f>
        <v>0.99126641830182116</v>
      </c>
    </row>
    <row r="30" spans="1:17" x14ac:dyDescent="0.25">
      <c r="A30" t="s">
        <v>38</v>
      </c>
      <c r="B30">
        <f>(2*(B29))/(1+B29)</f>
        <v>0.98514770958743769</v>
      </c>
      <c r="J30" t="s">
        <v>38</v>
      </c>
      <c r="K30">
        <f>(2*(K29))/(1+K29)</f>
        <v>0.99561405665364111</v>
      </c>
    </row>
    <row r="34" spans="1:8" x14ac:dyDescent="0.25">
      <c r="A34" t="s">
        <v>39</v>
      </c>
    </row>
    <row r="36" spans="1:8" x14ac:dyDescent="0.25">
      <c r="A36" t="s">
        <v>41</v>
      </c>
      <c r="B36" s="9" t="s">
        <v>42</v>
      </c>
      <c r="C36" s="10" t="s">
        <v>43</v>
      </c>
      <c r="D36" s="11" t="s">
        <v>44</v>
      </c>
      <c r="E36" s="12" t="s">
        <v>45</v>
      </c>
      <c r="F36" s="13" t="s">
        <v>46</v>
      </c>
    </row>
    <row r="37" spans="1:8" x14ac:dyDescent="0.25">
      <c r="A37" s="9" t="s">
        <v>47</v>
      </c>
      <c r="C37">
        <v>0.57699999999999996</v>
      </c>
      <c r="D37">
        <v>0.27700000000000002</v>
      </c>
      <c r="E37">
        <v>0.96099999999999997</v>
      </c>
      <c r="F37">
        <v>-0.72099999999999997</v>
      </c>
    </row>
    <row r="38" spans="1:8" x14ac:dyDescent="0.25">
      <c r="A38" s="10" t="s">
        <v>48</v>
      </c>
      <c r="B38" s="1">
        <v>0.57699999999999996</v>
      </c>
      <c r="D38">
        <v>0.94499999999999995</v>
      </c>
      <c r="E38">
        <v>0.32700000000000001</v>
      </c>
      <c r="F38">
        <v>-0.98199999999999998</v>
      </c>
    </row>
    <row r="39" spans="1:8" x14ac:dyDescent="0.25">
      <c r="A39" s="11" t="s">
        <v>49</v>
      </c>
      <c r="B39" s="1">
        <v>0.27700000000000002</v>
      </c>
      <c r="C39" s="1">
        <v>0.94499999999999995</v>
      </c>
      <c r="E39">
        <v>0</v>
      </c>
      <c r="F39">
        <v>-0.86599999999999999</v>
      </c>
    </row>
    <row r="40" spans="1:8" x14ac:dyDescent="0.25">
      <c r="A40" s="12" t="s">
        <v>50</v>
      </c>
      <c r="B40" s="1">
        <v>0.96099999999999997</v>
      </c>
      <c r="C40" s="1">
        <v>0.32700000000000001</v>
      </c>
      <c r="D40" s="1">
        <v>0</v>
      </c>
      <c r="F40" s="2">
        <v>-0.5</v>
      </c>
    </row>
    <row r="41" spans="1:8" x14ac:dyDescent="0.25">
      <c r="A41" s="13" t="s">
        <v>51</v>
      </c>
      <c r="B41" s="1">
        <v>-0.72099999999999997</v>
      </c>
      <c r="C41" s="1">
        <v>-0.98199999999999998</v>
      </c>
      <c r="D41" s="1">
        <v>-0.86599999999999999</v>
      </c>
      <c r="E41" s="1">
        <v>-0.5</v>
      </c>
    </row>
    <row r="43" spans="1:8" x14ac:dyDescent="0.25">
      <c r="A43" t="s">
        <v>52</v>
      </c>
      <c r="B43" s="9">
        <f>SUM(B38:B41)/4</f>
        <v>0.27349999999999997</v>
      </c>
      <c r="C43" s="10">
        <f>(C37+C39+C40+C41)/4</f>
        <v>0.21674999999999994</v>
      </c>
      <c r="D43" s="11">
        <f>(D37+D38+D40+D41)/4</f>
        <v>8.8999999999999996E-2</v>
      </c>
      <c r="E43" s="12">
        <f>(E37+E38+E39+E41)/4</f>
        <v>0.19700000000000001</v>
      </c>
      <c r="F43" s="13">
        <f>SUM(F37:F40)/4</f>
        <v>-0.76724999999999999</v>
      </c>
    </row>
    <row r="44" spans="1:8" x14ac:dyDescent="0.25">
      <c r="A44" t="s">
        <v>92</v>
      </c>
      <c r="B44">
        <f>(B38+B39+B40+B41+C39+C40+C41+D40+D41+E41)/10</f>
        <v>1.7999999999999683E-3</v>
      </c>
      <c r="G44" t="s">
        <v>99</v>
      </c>
      <c r="H44">
        <f>(B38+B39+B40+(-1*B41)+C39+C40+D40+(-1*C41)+(-1*D41)+(-1*E41))/10</f>
        <v>0.61559999999999993</v>
      </c>
    </row>
    <row r="45" spans="1:8" x14ac:dyDescent="0.25">
      <c r="A45" t="s">
        <v>93</v>
      </c>
      <c r="B45">
        <f>(5*B44)/(1+(4*B44))</f>
        <v>8.9356632247814156E-3</v>
      </c>
      <c r="H45">
        <f>(5*H44)/(1+(4*H44))</f>
        <v>0.88897874306839175</v>
      </c>
    </row>
    <row r="46" spans="1:8" x14ac:dyDescent="0.25">
      <c r="A46" t="s">
        <v>94</v>
      </c>
      <c r="B46" s="9">
        <f>(C39+C40+C41+D40+D41+E41)/6</f>
        <v>-0.17933333333333334</v>
      </c>
      <c r="C46" s="10">
        <f>(B39+B40+B41+D40+D41+E41)/6</f>
        <v>-0.14149999999999999</v>
      </c>
      <c r="D46" s="11">
        <f>(B38+B40+B41+C40+C41+E41)/6</f>
        <v>-5.6333333333333346E-2</v>
      </c>
      <c r="E46" s="12">
        <f>(B38+B39+B41+C39+C41+D41)/6</f>
        <v>-0.12833333333333335</v>
      </c>
      <c r="F46" s="13">
        <f>(B38+B39+B40+C39+C40+D40)/6</f>
        <v>0.51449999999999996</v>
      </c>
    </row>
    <row r="47" spans="1:8" x14ac:dyDescent="0.25">
      <c r="A47" t="s">
        <v>95</v>
      </c>
      <c r="B47" s="9">
        <f>(4*B46)/(1+(3*B46))</f>
        <v>-1.5526695526695529</v>
      </c>
      <c r="C47" s="10">
        <f>(4*C46)/(1+(3*C46))</f>
        <v>-0.98349261511728925</v>
      </c>
      <c r="D47" s="11">
        <f>(4*D46)/(1+(3*D46))</f>
        <v>-0.27115924588848783</v>
      </c>
      <c r="E47" s="12">
        <f>(4*E46)/(1+(3*E46))</f>
        <v>-0.83468834688346893</v>
      </c>
      <c r="F47" s="13">
        <f>(4*F46)/(1+(3*F46))</f>
        <v>0.80912128956162765</v>
      </c>
    </row>
    <row r="51" spans="1:8" x14ac:dyDescent="0.25">
      <c r="A51" t="s">
        <v>53</v>
      </c>
      <c r="B51" s="9" t="s">
        <v>42</v>
      </c>
      <c r="C51" s="10" t="s">
        <v>43</v>
      </c>
      <c r="D51" s="11" t="s">
        <v>44</v>
      </c>
      <c r="E51" s="12" t="s">
        <v>45</v>
      </c>
      <c r="F51" s="13" t="s">
        <v>46</v>
      </c>
    </row>
    <row r="52" spans="1:8" x14ac:dyDescent="0.25">
      <c r="A52" s="9" t="s">
        <v>47</v>
      </c>
      <c r="C52">
        <v>0.93300000000000005</v>
      </c>
      <c r="D52">
        <v>0.86599999999999999</v>
      </c>
      <c r="E52">
        <v>0.86599999999999999</v>
      </c>
      <c r="F52">
        <v>-0.86599999999999999</v>
      </c>
    </row>
    <row r="53" spans="1:8" x14ac:dyDescent="0.25">
      <c r="A53" s="10" t="s">
        <v>48</v>
      </c>
      <c r="B53" s="1">
        <v>0.93300000000000005</v>
      </c>
      <c r="D53">
        <v>0.98799999999999999</v>
      </c>
      <c r="E53">
        <v>0.98799999999999999</v>
      </c>
      <c r="F53">
        <v>-0.629</v>
      </c>
    </row>
    <row r="54" spans="1:8" x14ac:dyDescent="0.25">
      <c r="A54" s="11" t="s">
        <v>49</v>
      </c>
      <c r="B54" s="1">
        <v>0.86599999999999999</v>
      </c>
      <c r="C54" s="1">
        <v>0.98799999999999999</v>
      </c>
      <c r="E54">
        <v>1</v>
      </c>
      <c r="F54">
        <v>-0.5</v>
      </c>
    </row>
    <row r="55" spans="1:8" x14ac:dyDescent="0.25">
      <c r="A55" s="12" t="s">
        <v>50</v>
      </c>
      <c r="B55" s="1">
        <v>0.86599999999999999</v>
      </c>
      <c r="C55" s="1">
        <v>0.98799999999999999</v>
      </c>
      <c r="D55" s="1">
        <v>1</v>
      </c>
      <c r="F55" s="2">
        <v>-0.5</v>
      </c>
    </row>
    <row r="56" spans="1:8" x14ac:dyDescent="0.25">
      <c r="A56" s="13" t="s">
        <v>51</v>
      </c>
      <c r="B56" s="1">
        <v>-0.86599999999999999</v>
      </c>
      <c r="C56" s="1">
        <v>-0.629</v>
      </c>
      <c r="D56" s="1">
        <v>-0.5</v>
      </c>
      <c r="E56" s="1">
        <v>-0.5</v>
      </c>
    </row>
    <row r="58" spans="1:8" x14ac:dyDescent="0.25">
      <c r="A58" t="s">
        <v>52</v>
      </c>
      <c r="B58" s="9">
        <f>SUM(B53:B56)/4</f>
        <v>0.44974999999999998</v>
      </c>
      <c r="C58" s="10">
        <f>(C52+C54+C55+C56)/4</f>
        <v>0.56999999999999995</v>
      </c>
      <c r="D58" s="11">
        <f>(D52+D53+D55+D56)/4</f>
        <v>0.58850000000000002</v>
      </c>
      <c r="E58" s="12">
        <f>(E52+E53+E54+E56)/4</f>
        <v>0.58850000000000002</v>
      </c>
      <c r="F58" s="13">
        <f>SUM(F52:F55)/4</f>
        <v>-0.62375000000000003</v>
      </c>
    </row>
    <row r="59" spans="1:8" x14ac:dyDescent="0.25">
      <c r="A59" t="s">
        <v>92</v>
      </c>
      <c r="B59">
        <f>(B53+B54+B55+B56+C54+C55+C56+D55+D56+E56)/10</f>
        <v>0.31459999999999999</v>
      </c>
      <c r="G59" t="s">
        <v>99</v>
      </c>
      <c r="H59">
        <f>(B53+B54+B55+(-1*B56)+C54+C55+D55+(-1*C56)+(-1*D56)+(-1*E56))/10</f>
        <v>0.81359999999999988</v>
      </c>
    </row>
    <row r="60" spans="1:8" x14ac:dyDescent="0.25">
      <c r="A60" t="s">
        <v>93</v>
      </c>
      <c r="B60">
        <f>(5*B59)/(1+(4*B59))</f>
        <v>0.69651080410910382</v>
      </c>
      <c r="H60">
        <f>(5*H59)/(1+(4*H59))</f>
        <v>0.95618653629183903</v>
      </c>
    </row>
    <row r="61" spans="1:8" x14ac:dyDescent="0.25">
      <c r="A61" t="s">
        <v>94</v>
      </c>
      <c r="B61" s="9">
        <f>(C54+C55+C56+D55+D56+E56)/6</f>
        <v>0.22450000000000001</v>
      </c>
      <c r="C61" s="10">
        <f>(B54+B55+B56+D55+D56+E56)/6</f>
        <v>0.14433333333333334</v>
      </c>
      <c r="D61" s="11">
        <f>(B53+B55+B56+C55+C56+E56)/6</f>
        <v>0.13199999999999998</v>
      </c>
      <c r="E61" s="12">
        <f>(B53+B54+B56+C54+C56+D56)/6</f>
        <v>0.13199999999999998</v>
      </c>
      <c r="F61" s="13">
        <f>(B53+B54+B55+C54+C55+D55)/6</f>
        <v>0.94016666666666671</v>
      </c>
    </row>
    <row r="62" spans="1:8" x14ac:dyDescent="0.25">
      <c r="A62" t="s">
        <v>95</v>
      </c>
      <c r="B62" s="9">
        <f>(4*B61)/(1+(3*B61))</f>
        <v>0.53659994024499558</v>
      </c>
      <c r="C62" s="10">
        <f>(4*C61)/(1+(3*C61))</f>
        <v>0.40288439171900442</v>
      </c>
      <c r="D62" s="11">
        <f>(4*D61)/(1+(3*D61))</f>
        <v>0.3782234957020057</v>
      </c>
      <c r="E62" s="12">
        <f>(4*E61)/(1+(3*E61))</f>
        <v>0.3782234957020057</v>
      </c>
      <c r="F62" s="13">
        <f>(4*F61)/(1+(3*F61))</f>
        <v>0.9843388736203813</v>
      </c>
    </row>
    <row r="65" spans="1:5" x14ac:dyDescent="0.25">
      <c r="A65" t="s">
        <v>40</v>
      </c>
    </row>
    <row r="67" spans="1:5" x14ac:dyDescent="0.25">
      <c r="A67" t="s">
        <v>55</v>
      </c>
    </row>
    <row r="68" spans="1:5" x14ac:dyDescent="0.25">
      <c r="B68">
        <v>1</v>
      </c>
      <c r="C68">
        <v>2</v>
      </c>
      <c r="D68">
        <v>3</v>
      </c>
      <c r="E68">
        <v>4</v>
      </c>
    </row>
    <row r="69" spans="1:5" x14ac:dyDescent="0.25">
      <c r="A69" t="s">
        <v>96</v>
      </c>
      <c r="B69">
        <v>13</v>
      </c>
      <c r="C69">
        <v>10</v>
      </c>
      <c r="D69">
        <v>15</v>
      </c>
      <c r="E69">
        <v>13</v>
      </c>
    </row>
    <row r="70" spans="1:5" x14ac:dyDescent="0.25">
      <c r="A70" t="s">
        <v>97</v>
      </c>
      <c r="B70">
        <v>15</v>
      </c>
      <c r="C70">
        <v>10</v>
      </c>
      <c r="D70">
        <v>10</v>
      </c>
      <c r="E70">
        <v>16</v>
      </c>
    </row>
    <row r="71" spans="1:5" x14ac:dyDescent="0.25">
      <c r="A71" t="s">
        <v>98</v>
      </c>
    </row>
    <row r="74" spans="1:5" x14ac:dyDescent="0.25">
      <c r="B74" s="12" t="s">
        <v>56</v>
      </c>
      <c r="C74" s="14" t="s">
        <v>57</v>
      </c>
    </row>
    <row r="75" spans="1:5" x14ac:dyDescent="0.25">
      <c r="A75" t="s">
        <v>88</v>
      </c>
      <c r="B75">
        <f>(B69*B70)/51</f>
        <v>3.8235294117647061</v>
      </c>
      <c r="C75">
        <v>8</v>
      </c>
    </row>
    <row r="76" spans="1:5" x14ac:dyDescent="0.25">
      <c r="A76" t="s">
        <v>89</v>
      </c>
      <c r="B76">
        <f>(C69*C70)/51</f>
        <v>1.9607843137254901</v>
      </c>
      <c r="C76">
        <v>6</v>
      </c>
    </row>
    <row r="77" spans="1:5" x14ac:dyDescent="0.25">
      <c r="A77" t="s">
        <v>90</v>
      </c>
      <c r="B77">
        <f>(D69*D70)/51</f>
        <v>2.9411764705882355</v>
      </c>
      <c r="C77">
        <v>8</v>
      </c>
    </row>
    <row r="78" spans="1:5" x14ac:dyDescent="0.25">
      <c r="A78" t="s">
        <v>91</v>
      </c>
      <c r="B78">
        <f>(E69*E70)/51</f>
        <v>4.0784313725490193</v>
      </c>
      <c r="C78">
        <v>9</v>
      </c>
    </row>
    <row r="79" spans="1:5" x14ac:dyDescent="0.25">
      <c r="A79" t="s">
        <v>12</v>
      </c>
      <c r="B79" s="12">
        <f>SUM(B75:B78)</f>
        <v>12.803921568627452</v>
      </c>
      <c r="C79" s="14">
        <f>SUM(C75:C78)</f>
        <v>31</v>
      </c>
    </row>
    <row r="81" spans="1:8" x14ac:dyDescent="0.25">
      <c r="A81" t="s">
        <v>58</v>
      </c>
      <c r="B81">
        <f>(C79-B79)/(51-B79)</f>
        <v>0.47638603696098564</v>
      </c>
    </row>
    <row r="84" spans="1:8" x14ac:dyDescent="0.25">
      <c r="A84" t="s">
        <v>54</v>
      </c>
    </row>
    <row r="85" spans="1:8" x14ac:dyDescent="0.25">
      <c r="A85" t="s">
        <v>60</v>
      </c>
    </row>
    <row r="86" spans="1:8" x14ac:dyDescent="0.25">
      <c r="A86" s="1" t="s">
        <v>61</v>
      </c>
      <c r="B86" s="1" t="s">
        <v>62</v>
      </c>
      <c r="C86" s="1" t="s">
        <v>63</v>
      </c>
      <c r="D86" s="1" t="s">
        <v>64</v>
      </c>
      <c r="E86" s="1" t="s">
        <v>65</v>
      </c>
      <c r="F86" s="1" t="s">
        <v>66</v>
      </c>
      <c r="G86" s="1"/>
    </row>
    <row r="87" spans="1:8" x14ac:dyDescent="0.25">
      <c r="A87" t="s">
        <v>67</v>
      </c>
      <c r="B87">
        <v>1</v>
      </c>
      <c r="C87">
        <v>0</v>
      </c>
      <c r="D87">
        <v>1</v>
      </c>
      <c r="E87">
        <v>0</v>
      </c>
      <c r="F87">
        <v>0</v>
      </c>
    </row>
    <row r="88" spans="1:8" x14ac:dyDescent="0.25">
      <c r="A88" t="s">
        <v>68</v>
      </c>
      <c r="B88">
        <v>0</v>
      </c>
      <c r="C88">
        <v>1</v>
      </c>
      <c r="D88">
        <v>0</v>
      </c>
      <c r="E88">
        <v>1</v>
      </c>
      <c r="F88">
        <v>0</v>
      </c>
    </row>
    <row r="89" spans="1:8" x14ac:dyDescent="0.25">
      <c r="A89" t="s">
        <v>69</v>
      </c>
      <c r="B89">
        <v>1</v>
      </c>
      <c r="C89">
        <v>1</v>
      </c>
      <c r="D89">
        <v>1</v>
      </c>
      <c r="E89">
        <v>0</v>
      </c>
      <c r="F89">
        <v>1</v>
      </c>
    </row>
    <row r="90" spans="1:8" x14ac:dyDescent="0.25">
      <c r="A90" t="s">
        <v>70</v>
      </c>
      <c r="B90">
        <v>1</v>
      </c>
      <c r="C90">
        <v>0</v>
      </c>
      <c r="D90">
        <v>0</v>
      </c>
      <c r="E90">
        <v>1</v>
      </c>
      <c r="F90">
        <v>0</v>
      </c>
    </row>
    <row r="91" spans="1:8" x14ac:dyDescent="0.25">
      <c r="A91" t="s">
        <v>71</v>
      </c>
      <c r="B91">
        <v>1</v>
      </c>
      <c r="C91">
        <v>1</v>
      </c>
      <c r="D91">
        <v>1</v>
      </c>
      <c r="E91">
        <v>0</v>
      </c>
      <c r="F91">
        <v>1</v>
      </c>
      <c r="H91" t="s">
        <v>72</v>
      </c>
    </row>
    <row r="92" spans="1:8" x14ac:dyDescent="0.25">
      <c r="A92" s="3" t="s">
        <v>73</v>
      </c>
      <c r="B92" s="4">
        <f>SUM(B87:B91)</f>
        <v>4</v>
      </c>
      <c r="C92" s="4">
        <f>SUM(C87:C91)</f>
        <v>3</v>
      </c>
      <c r="D92" s="4">
        <f>SUM(D87:D91)</f>
        <v>3</v>
      </c>
      <c r="E92" s="4">
        <f>SUM(E87:E91)</f>
        <v>2</v>
      </c>
      <c r="F92" s="4">
        <f>SUM(F87:F91)</f>
        <v>2</v>
      </c>
      <c r="H92" s="4">
        <f>SUM(B92:F92)/5</f>
        <v>2.8</v>
      </c>
    </row>
    <row r="94" spans="1:8" ht="15.6" x14ac:dyDescent="0.25">
      <c r="B94" s="3" t="s">
        <v>74</v>
      </c>
      <c r="C94" t="s">
        <v>87</v>
      </c>
    </row>
    <row r="95" spans="1:8" x14ac:dyDescent="0.25">
      <c r="B95" s="4">
        <f>B92</f>
        <v>4</v>
      </c>
      <c r="C95">
        <f>B95^2</f>
        <v>16</v>
      </c>
    </row>
    <row r="96" spans="1:8" x14ac:dyDescent="0.25">
      <c r="B96" s="4">
        <f>C92</f>
        <v>3</v>
      </c>
      <c r="C96">
        <f>B96^2</f>
        <v>9</v>
      </c>
    </row>
    <row r="97" spans="1:10" x14ac:dyDescent="0.25">
      <c r="B97" s="4">
        <f>D92</f>
        <v>3</v>
      </c>
      <c r="C97">
        <f>B97^2</f>
        <v>9</v>
      </c>
    </row>
    <row r="98" spans="1:10" x14ac:dyDescent="0.25">
      <c r="B98" s="4">
        <f>E92</f>
        <v>2</v>
      </c>
      <c r="C98">
        <f>B98^2</f>
        <v>4</v>
      </c>
    </row>
    <row r="99" spans="1:10" x14ac:dyDescent="0.25">
      <c r="B99" s="4">
        <f>F92</f>
        <v>2</v>
      </c>
      <c r="C99">
        <f>B99^2</f>
        <v>4</v>
      </c>
    </row>
    <row r="100" spans="1:10" x14ac:dyDescent="0.25">
      <c r="A100" s="5" t="s">
        <v>12</v>
      </c>
      <c r="B100" s="6">
        <f>SUM(B95:B99)</f>
        <v>14</v>
      </c>
      <c r="C100" s="6">
        <f>SUM(C95:C99)</f>
        <v>42</v>
      </c>
    </row>
    <row r="101" spans="1:10" x14ac:dyDescent="0.25">
      <c r="A101" s="5" t="s">
        <v>75</v>
      </c>
      <c r="B101" s="6">
        <f>B100^2</f>
        <v>196</v>
      </c>
    </row>
    <row r="102" spans="1:10" x14ac:dyDescent="0.25">
      <c r="A102" s="5" t="s">
        <v>76</v>
      </c>
      <c r="B102" s="7">
        <f>B100/5</f>
        <v>2.8</v>
      </c>
    </row>
    <row r="103" spans="1:10" x14ac:dyDescent="0.25">
      <c r="A103" s="5" t="s">
        <v>85</v>
      </c>
      <c r="B103" s="6">
        <f>(C100-(B101/5))/4</f>
        <v>0.69999999999999929</v>
      </c>
    </row>
    <row r="104" spans="1:10" x14ac:dyDescent="0.25">
      <c r="A104" s="5" t="s">
        <v>77</v>
      </c>
      <c r="B104" s="6">
        <f>1-((B102*(5-B102))/(5*B103))</f>
        <v>-0.76000000000000179</v>
      </c>
      <c r="D104" s="6" t="s">
        <v>78</v>
      </c>
      <c r="E104" s="6"/>
      <c r="F104" s="6">
        <f>(5/(5-1))*(1-((B102*(5-B102))/(5*B103)))</f>
        <v>-0.95000000000000218</v>
      </c>
    </row>
    <row r="106" spans="1:10" x14ac:dyDescent="0.25">
      <c r="A106" t="s">
        <v>79</v>
      </c>
    </row>
    <row r="107" spans="1:10" x14ac:dyDescent="0.25">
      <c r="A107" s="1" t="s">
        <v>61</v>
      </c>
      <c r="B107" s="1" t="s">
        <v>62</v>
      </c>
      <c r="C107" s="1" t="s">
        <v>63</v>
      </c>
      <c r="D107" s="1" t="s">
        <v>64</v>
      </c>
      <c r="E107" s="1" t="s">
        <v>65</v>
      </c>
      <c r="F107" s="1" t="s">
        <v>66</v>
      </c>
      <c r="G107" s="1"/>
      <c r="H107" s="1" t="s">
        <v>80</v>
      </c>
      <c r="I107" s="1" t="s">
        <v>81</v>
      </c>
      <c r="J107" s="15" t="s">
        <v>82</v>
      </c>
    </row>
    <row r="108" spans="1:10" x14ac:dyDescent="0.25">
      <c r="A108" t="s">
        <v>67</v>
      </c>
      <c r="B108">
        <v>1</v>
      </c>
      <c r="C108">
        <v>0</v>
      </c>
      <c r="D108">
        <v>1</v>
      </c>
      <c r="E108">
        <v>0</v>
      </c>
      <c r="F108">
        <v>0</v>
      </c>
      <c r="H108">
        <f>(SUM(B108:F108))/5</f>
        <v>0.4</v>
      </c>
      <c r="I108">
        <f>1-H108</f>
        <v>0.6</v>
      </c>
      <c r="J108">
        <f>H108*I108</f>
        <v>0.24</v>
      </c>
    </row>
    <row r="109" spans="1:10" x14ac:dyDescent="0.25">
      <c r="A109" t="s">
        <v>68</v>
      </c>
      <c r="B109">
        <v>0</v>
      </c>
      <c r="C109">
        <v>1</v>
      </c>
      <c r="D109">
        <v>0</v>
      </c>
      <c r="E109">
        <v>1</v>
      </c>
      <c r="F109">
        <v>0</v>
      </c>
      <c r="H109">
        <f>(SUM(B109:F109))/5</f>
        <v>0.4</v>
      </c>
      <c r="I109">
        <f>1-H109</f>
        <v>0.6</v>
      </c>
      <c r="J109">
        <f>H109*I109</f>
        <v>0.24</v>
      </c>
    </row>
    <row r="110" spans="1:10" x14ac:dyDescent="0.25">
      <c r="A110" t="s">
        <v>69</v>
      </c>
      <c r="B110">
        <v>1</v>
      </c>
      <c r="C110">
        <v>1</v>
      </c>
      <c r="D110">
        <v>1</v>
      </c>
      <c r="E110">
        <v>0</v>
      </c>
      <c r="F110">
        <v>1</v>
      </c>
      <c r="H110">
        <f>(SUM(B110:F110))/5</f>
        <v>0.8</v>
      </c>
      <c r="I110">
        <f>1-H110</f>
        <v>0.19999999999999996</v>
      </c>
      <c r="J110">
        <f>H110*I110</f>
        <v>0.15999999999999998</v>
      </c>
    </row>
    <row r="111" spans="1:10" x14ac:dyDescent="0.25">
      <c r="A111" t="s">
        <v>70</v>
      </c>
      <c r="B111">
        <v>1</v>
      </c>
      <c r="C111">
        <v>0</v>
      </c>
      <c r="D111">
        <v>0</v>
      </c>
      <c r="E111">
        <v>1</v>
      </c>
      <c r="F111">
        <v>0</v>
      </c>
      <c r="H111">
        <f>(SUM(B111:F111))/5</f>
        <v>0.4</v>
      </c>
      <c r="I111">
        <f>1-H111</f>
        <v>0.6</v>
      </c>
      <c r="J111">
        <f>H111*I111</f>
        <v>0.24</v>
      </c>
    </row>
    <row r="112" spans="1:10" x14ac:dyDescent="0.25">
      <c r="A112" t="s">
        <v>71</v>
      </c>
      <c r="B112">
        <v>1</v>
      </c>
      <c r="C112">
        <v>1</v>
      </c>
      <c r="D112">
        <v>1</v>
      </c>
      <c r="E112">
        <v>0</v>
      </c>
      <c r="F112">
        <v>1</v>
      </c>
      <c r="H112">
        <f>(SUM(B112:F112))/5</f>
        <v>0.8</v>
      </c>
      <c r="I112">
        <f>1-H112</f>
        <v>0.19999999999999996</v>
      </c>
      <c r="J112">
        <f>H112*I112</f>
        <v>0.15999999999999998</v>
      </c>
    </row>
    <row r="113" spans="1:11" x14ac:dyDescent="0.25">
      <c r="A113" s="3" t="s">
        <v>73</v>
      </c>
      <c r="B113" s="4">
        <f>SUM(B108:B112)</f>
        <v>4</v>
      </c>
      <c r="C113" s="4">
        <f>SUM(C108:C112)</f>
        <v>3</v>
      </c>
      <c r="D113" s="4">
        <f>SUM(D108:D112)</f>
        <v>3</v>
      </c>
      <c r="E113" s="4">
        <f>SUM(E108:E112)</f>
        <v>2</v>
      </c>
      <c r="F113" s="4">
        <f>SUM(F108:F112)</f>
        <v>2</v>
      </c>
      <c r="H113" s="2"/>
      <c r="J113" s="8">
        <f>SUM(J108:J112)</f>
        <v>1.0399999999999998</v>
      </c>
      <c r="K113" s="8" t="s">
        <v>83</v>
      </c>
    </row>
    <row r="115" spans="1:11" ht="15.6" x14ac:dyDescent="0.25">
      <c r="B115" s="3" t="s">
        <v>74</v>
      </c>
      <c r="C115" t="s">
        <v>87</v>
      </c>
    </row>
    <row r="116" spans="1:11" x14ac:dyDescent="0.25">
      <c r="B116" s="4">
        <f>B113</f>
        <v>4</v>
      </c>
      <c r="C116">
        <f>B116^2</f>
        <v>16</v>
      </c>
    </row>
    <row r="117" spans="1:11" x14ac:dyDescent="0.25">
      <c r="B117" s="4">
        <f>C113</f>
        <v>3</v>
      </c>
      <c r="C117">
        <f>B117^2</f>
        <v>9</v>
      </c>
    </row>
    <row r="118" spans="1:11" x14ac:dyDescent="0.25">
      <c r="B118" s="4">
        <f>D113</f>
        <v>3</v>
      </c>
      <c r="C118">
        <f>B118^2</f>
        <v>9</v>
      </c>
    </row>
    <row r="119" spans="1:11" x14ac:dyDescent="0.25">
      <c r="B119" s="4">
        <f>E113</f>
        <v>2</v>
      </c>
      <c r="C119">
        <f>B119^2</f>
        <v>4</v>
      </c>
    </row>
    <row r="120" spans="1:11" x14ac:dyDescent="0.25">
      <c r="B120" s="4">
        <f>F113</f>
        <v>2</v>
      </c>
      <c r="C120">
        <f>B120^2</f>
        <v>4</v>
      </c>
    </row>
    <row r="121" spans="1:11" x14ac:dyDescent="0.25">
      <c r="A121" s="5" t="s">
        <v>12</v>
      </c>
      <c r="B121" s="6">
        <f>SUM(B116:B120)</f>
        <v>14</v>
      </c>
      <c r="C121" s="6">
        <f>SUM(C116:C120)</f>
        <v>42</v>
      </c>
    </row>
    <row r="122" spans="1:11" x14ac:dyDescent="0.25">
      <c r="A122" s="5" t="s">
        <v>75</v>
      </c>
      <c r="B122" s="6">
        <f>B121^2</f>
        <v>196</v>
      </c>
    </row>
    <row r="123" spans="1:11" x14ac:dyDescent="0.25">
      <c r="A123" s="5" t="s">
        <v>76</v>
      </c>
      <c r="B123" s="7">
        <f>B121/5</f>
        <v>2.8</v>
      </c>
    </row>
    <row r="124" spans="1:11" x14ac:dyDescent="0.25">
      <c r="A124" s="5" t="s">
        <v>86</v>
      </c>
      <c r="B124" s="6">
        <f>(C121-(B122/5))/5</f>
        <v>0.55999999999999939</v>
      </c>
    </row>
    <row r="125" spans="1:11" x14ac:dyDescent="0.25">
      <c r="A125" s="5" t="s">
        <v>84</v>
      </c>
      <c r="B125">
        <f>(5/(5-1))*(1-((J113)/B124))</f>
        <v>-1.0714285714285734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Homework4 Estimating Reliabilit</vt:lpstr>
    </vt:vector>
  </TitlesOfParts>
  <Company>Radford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aspelmeier</dc:creator>
  <cp:lastModifiedBy>Aniket Gupta</cp:lastModifiedBy>
  <cp:lastPrinted>2002-03-26T21:13:37Z</cp:lastPrinted>
  <dcterms:created xsi:type="dcterms:W3CDTF">2002-03-21T20:41:50Z</dcterms:created>
  <dcterms:modified xsi:type="dcterms:W3CDTF">2024-02-03T22:21:45Z</dcterms:modified>
</cp:coreProperties>
</file>