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74371BBF-1BAA-4AFA-A206-6188F5F26B3C}" xr6:coauthVersionLast="47" xr6:coauthVersionMax="47" xr10:uidLastSave="{00000000-0000-0000-0000-000000000000}"/>
  <bookViews>
    <workbookView xWindow="3348" yWindow="3348" windowWidth="17280" windowHeight="8880" activeTab="2"/>
  </bookViews>
  <sheets>
    <sheet name="Class" sheetId="5" r:id="rId1"/>
    <sheet name="Assignment" sheetId="6" r:id="rId2"/>
    <sheet name="1998" sheetId="2" r:id="rId3"/>
    <sheet name="1997" sheetId="3" r:id="rId4"/>
    <sheet name="1996" sheetId="4" r:id="rId5"/>
  </sheets>
  <definedNames>
    <definedName name="HTML_CodePage" hidden="1">1252</definedName>
    <definedName name="HTML_Control" hidden="1">{"'1998'!$A$1:$C$22"}</definedName>
    <definedName name="HTML_Description" hidden="1">"Finance Stats for 1998 to use with the Assignment Worksheets"</definedName>
    <definedName name="HTML_Email" hidden="1">"submit.paul.pennington@cincybible.edu"</definedName>
    <definedName name="HTML_Header" hidden="1">"1998 Finance Stats"</definedName>
    <definedName name="HTML_LastUpdate" hidden="1">"04/07/2000"</definedName>
    <definedName name="HTML_LineAfter" hidden="1">TRUE</definedName>
    <definedName name="HTML_LineBefore" hidden="1">TRUE</definedName>
    <definedName name="HTML_Name" hidden="1">"J. Paul Pennington"</definedName>
    <definedName name="HTML_OBDlg2" hidden="1">TRUE</definedName>
    <definedName name="HTML_OBDlg4" hidden="1">TRUE</definedName>
    <definedName name="HTML_OS" hidden="1">0</definedName>
    <definedName name="HTML_PathFile" hidden="1">"C:\My Documents\FakeWeb\Missionsweb\Courses\PCF\Budget_Analysis\BA_Stats-1998.htm"</definedName>
    <definedName name="HTML_Title" hidden="1">"Budget Evaluation Assignment"</definedName>
    <definedName name="_xlnm.Print_Area" localSheetId="1">Assignment!$A$1:$I$97</definedName>
    <definedName name="_xlnm.Print_Area" localSheetId="0">Class!$A$1:$I$44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2" i="4" s="1"/>
  <c r="C5" i="4"/>
  <c r="C9" i="4"/>
  <c r="C10" i="4"/>
  <c r="C11" i="4"/>
  <c r="C12" i="4"/>
  <c r="C13" i="4"/>
  <c r="C15" i="4"/>
  <c r="C16" i="4"/>
  <c r="C17" i="4"/>
  <c r="C18" i="4"/>
  <c r="B22" i="4"/>
  <c r="C3" i="3"/>
  <c r="C22" i="3" s="1"/>
  <c r="C5" i="3"/>
  <c r="C7" i="3"/>
  <c r="C9" i="3"/>
  <c r="C10" i="3"/>
  <c r="C11" i="3"/>
  <c r="C12" i="3"/>
  <c r="C13" i="3"/>
  <c r="C15" i="3"/>
  <c r="C16" i="3"/>
  <c r="C17" i="3"/>
  <c r="C18" i="3"/>
  <c r="C19" i="3"/>
  <c r="B22" i="3"/>
  <c r="B3" i="2"/>
  <c r="C3" i="2"/>
  <c r="C22" i="2" s="1"/>
  <c r="B5" i="2"/>
  <c r="C5" i="2"/>
  <c r="B7" i="2"/>
  <c r="C7" i="2"/>
  <c r="B9" i="2"/>
  <c r="B22" i="2" s="1"/>
  <c r="C9" i="2"/>
  <c r="B10" i="2"/>
  <c r="C10" i="2"/>
  <c r="B11" i="2"/>
  <c r="C11" i="2"/>
  <c r="B12" i="2"/>
  <c r="C12" i="2"/>
  <c r="B13" i="2"/>
  <c r="C13" i="2"/>
  <c r="B15" i="2"/>
  <c r="C15" i="2"/>
  <c r="B16" i="2"/>
  <c r="C16" i="2"/>
  <c r="B17" i="2"/>
  <c r="C17" i="2"/>
  <c r="B18" i="2"/>
  <c r="C18" i="2"/>
  <c r="C19" i="2"/>
</calcChain>
</file>

<file path=xl/sharedStrings.xml><?xml version="1.0" encoding="utf-8"?>
<sst xmlns="http://schemas.openxmlformats.org/spreadsheetml/2006/main" count="190" uniqueCount="71">
  <si>
    <t>Salaries - Wages, 
     Taxes, Expenses</t>
  </si>
  <si>
    <t>Leadership Training</t>
  </si>
  <si>
    <t>Postage, Office Supplies</t>
  </si>
  <si>
    <t>Flowers</t>
  </si>
  <si>
    <t>Childrens Education
     Ministry</t>
  </si>
  <si>
    <t>Vacation Bible School</t>
  </si>
  <si>
    <t>Youth Education
     Ministry</t>
  </si>
  <si>
    <t>Adult Ministry</t>
  </si>
  <si>
    <t>Building &amp; Facility</t>
  </si>
  <si>
    <t>Utilities</t>
  </si>
  <si>
    <t>Grounds - outside</t>
  </si>
  <si>
    <t>Vehicle</t>
  </si>
  <si>
    <t>Activities &amp; Athletics</t>
  </si>
  <si>
    <t>Outreach &amp; Evangelism</t>
  </si>
  <si>
    <t>Worship</t>
  </si>
  <si>
    <t>Financial Resources</t>
  </si>
  <si>
    <t>Mortgage Loan</t>
  </si>
  <si>
    <t>Missions</t>
  </si>
  <si>
    <t>Budget and Actuals - 1996</t>
  </si>
  <si>
    <t>Budget</t>
  </si>
  <si>
    <t>Actual</t>
  </si>
  <si>
    <t>Budget and Actuals - 1997</t>
  </si>
  <si>
    <t>Budget and Actuals - 1998</t>
  </si>
  <si>
    <t>Benevolence</t>
  </si>
  <si>
    <t>Finance Analysis - Classroom Worksheet</t>
  </si>
  <si>
    <t>Averages</t>
  </si>
  <si>
    <t>Percentages - Parts of a Whole</t>
  </si>
  <si>
    <t>Percentages - Rates of Change</t>
  </si>
  <si>
    <t>Salaries</t>
  </si>
  <si>
    <t>Children's</t>
  </si>
  <si>
    <t>What was the average budgeted amount for:</t>
  </si>
  <si>
    <t>From 1996-1998 what percent of the average budget amount did each of the following represent</t>
  </si>
  <si>
    <t>1.  Add the line amounts from the years [1996-1998]</t>
  </si>
  <si>
    <t>2.  Divide that by the number of years to get the average [3]</t>
  </si>
  <si>
    <r>
      <t xml:space="preserve">2.  </t>
    </r>
    <r>
      <rPr>
        <b/>
        <sz val="10"/>
        <rFont val="Arial"/>
        <family val="2"/>
      </rPr>
      <t xml:space="preserve">Line amount </t>
    </r>
    <r>
      <rPr>
        <sz val="10"/>
        <rFont val="Arial"/>
        <family val="2"/>
      </rPr>
      <t xml:space="preserve">divided by </t>
    </r>
    <r>
      <rPr>
        <b/>
        <sz val="10"/>
        <rFont val="Arial"/>
        <family val="2"/>
      </rPr>
      <t>Budget</t>
    </r>
    <r>
      <rPr>
        <sz val="10"/>
        <rFont val="Arial"/>
        <family val="2"/>
      </rPr>
      <t xml:space="preserve"> times </t>
    </r>
    <r>
      <rPr>
        <b/>
        <sz val="10"/>
        <rFont val="Arial"/>
        <family val="2"/>
      </rPr>
      <t>100</t>
    </r>
    <r>
      <rPr>
        <sz val="10"/>
        <rFont val="Arial"/>
        <family val="2"/>
      </rPr>
      <t xml:space="preserve"> = part of whole</t>
    </r>
  </si>
  <si>
    <t>1.  Part divided by Whole times 100 = part of whole</t>
  </si>
  <si>
    <t>At what rate did the budget change from 1996 to 1998?</t>
  </si>
  <si>
    <t>1.  How much did the budget change from 1996 to 1998?</t>
  </si>
  <si>
    <r>
      <t xml:space="preserve">1.  </t>
    </r>
    <r>
      <rPr>
        <b/>
        <sz val="10"/>
        <rFont val="Arial"/>
        <family val="2"/>
      </rPr>
      <t>LastAmount</t>
    </r>
    <r>
      <rPr>
        <sz val="10"/>
        <rFont val="Arial"/>
        <family val="2"/>
      </rPr>
      <t xml:space="preserve"> minus </t>
    </r>
    <r>
      <rPr>
        <b/>
        <sz val="10"/>
        <rFont val="Arial"/>
        <family val="2"/>
      </rPr>
      <t>FirstAmount</t>
    </r>
    <r>
      <rPr>
        <sz val="10"/>
        <rFont val="Arial"/>
        <family val="2"/>
      </rPr>
      <t xml:space="preserve"> equals </t>
    </r>
    <r>
      <rPr>
        <b/>
        <sz val="10"/>
        <rFont val="Arial"/>
        <family val="2"/>
      </rPr>
      <t>ChangeAmount</t>
    </r>
    <r>
      <rPr>
        <sz val="10"/>
        <rFont val="Arial"/>
        <family val="2"/>
      </rPr>
      <t xml:space="preserve"> (can be positive or negative)</t>
    </r>
  </si>
  <si>
    <r>
      <t xml:space="preserve">2.  </t>
    </r>
    <r>
      <rPr>
        <b/>
        <sz val="10"/>
        <rFont val="Arial"/>
        <family val="2"/>
      </rPr>
      <t>ChangeAmount</t>
    </r>
    <r>
      <rPr>
        <sz val="10"/>
        <rFont val="Arial"/>
        <family val="2"/>
      </rPr>
      <t xml:space="preserve"> divided by </t>
    </r>
    <r>
      <rPr>
        <b/>
        <sz val="10"/>
        <rFont val="Arial"/>
        <family val="2"/>
      </rPr>
      <t>FirstAmount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ChangeRate</t>
    </r>
    <r>
      <rPr>
        <sz val="10"/>
        <rFont val="Arial"/>
        <family val="2"/>
      </rPr>
      <t xml:space="preserve"> (will be positive or negative as above)</t>
    </r>
  </si>
  <si>
    <r>
      <t>1998 Budget</t>
    </r>
    <r>
      <rPr>
        <sz val="10"/>
        <rFont val="Arial"/>
        <family val="2"/>
      </rPr>
      <t xml:space="preserve"> minus </t>
    </r>
    <r>
      <rPr>
        <b/>
        <sz val="10"/>
        <rFont val="Arial"/>
        <family val="2"/>
      </rPr>
      <t>1996 Budget</t>
    </r>
    <r>
      <rPr>
        <sz val="10"/>
        <rFont val="Arial"/>
        <family val="2"/>
      </rPr>
      <t xml:space="preserve"> equals </t>
    </r>
    <r>
      <rPr>
        <b/>
        <sz val="10"/>
        <rFont val="Arial"/>
        <family val="2"/>
      </rPr>
      <t>ChangeAmount</t>
    </r>
  </si>
  <si>
    <t>Last</t>
  </si>
  <si>
    <t>First</t>
  </si>
  <si>
    <t>2.  What rate of change does this represent?</t>
  </si>
  <si>
    <r>
      <t>ChangeAmount</t>
    </r>
    <r>
      <rPr>
        <sz val="10"/>
        <rFont val="Arial"/>
        <family val="2"/>
      </rPr>
      <t xml:space="preserve"> divided by </t>
    </r>
    <r>
      <rPr>
        <b/>
        <sz val="10"/>
        <rFont val="Arial"/>
        <family val="2"/>
      </rPr>
      <t>1996 Budget</t>
    </r>
    <r>
      <rPr>
        <sz val="10"/>
        <rFont val="Arial"/>
        <family val="2"/>
      </rPr>
      <t xml:space="preserve"> equals </t>
    </r>
    <r>
      <rPr>
        <b/>
        <sz val="10"/>
        <rFont val="Arial"/>
        <family val="2"/>
      </rPr>
      <t>ChangeRate</t>
    </r>
  </si>
  <si>
    <t>At what rate did the salaries line in the budget change from 1996 to 1998?</t>
  </si>
  <si>
    <r>
      <t>1998 Salaries</t>
    </r>
    <r>
      <rPr>
        <sz val="10"/>
        <rFont val="Arial"/>
        <family val="2"/>
      </rPr>
      <t xml:space="preserve"> minus </t>
    </r>
    <r>
      <rPr>
        <b/>
        <sz val="10"/>
        <rFont val="Arial"/>
        <family val="2"/>
      </rPr>
      <t>1996 Salaries</t>
    </r>
    <r>
      <rPr>
        <sz val="10"/>
        <rFont val="Arial"/>
        <family val="2"/>
      </rPr>
      <t xml:space="preserve"> equals </t>
    </r>
    <r>
      <rPr>
        <b/>
        <sz val="10"/>
        <rFont val="Arial"/>
        <family val="2"/>
      </rPr>
      <t>ChangeAmount</t>
    </r>
  </si>
  <si>
    <r>
      <t>ChangeAmount</t>
    </r>
    <r>
      <rPr>
        <sz val="10"/>
        <rFont val="Arial"/>
        <family val="2"/>
      </rPr>
      <t xml:space="preserve"> divided by </t>
    </r>
    <r>
      <rPr>
        <b/>
        <sz val="10"/>
        <rFont val="Arial"/>
        <family val="2"/>
      </rPr>
      <t>1996 Salaries</t>
    </r>
    <r>
      <rPr>
        <sz val="10"/>
        <rFont val="Arial"/>
        <family val="2"/>
      </rPr>
      <t xml:space="preserve"> equals </t>
    </r>
    <r>
      <rPr>
        <b/>
        <sz val="10"/>
        <rFont val="Arial"/>
        <family val="2"/>
      </rPr>
      <t>ChangeRate</t>
    </r>
  </si>
  <si>
    <t>Bud Total</t>
  </si>
  <si>
    <t>Total</t>
  </si>
  <si>
    <t>Average</t>
  </si>
  <si>
    <t>Part</t>
  </si>
  <si>
    <t>minus</t>
  </si>
  <si>
    <t>equals</t>
  </si>
  <si>
    <t>divided by</t>
  </si>
  <si>
    <t>Finance Analysis - Homework Worksheet</t>
  </si>
  <si>
    <t>Youth</t>
  </si>
  <si>
    <t>Building</t>
  </si>
  <si>
    <t>What was the average budgeted amount for each of the following lines:</t>
  </si>
  <si>
    <t>At what rate did the Youth Ministry line change from 1996 to 1998?</t>
  </si>
  <si>
    <t>At what rate did the Building line in the budget change from 1996 to 1998?</t>
  </si>
  <si>
    <t>At what rate did the Missions line in the budget change from 1996 to 1998?</t>
  </si>
  <si>
    <t>1.  How much did the youth ministry line change from 1996 to 1998?</t>
  </si>
  <si>
    <t>ChangeAmount</t>
  </si>
  <si>
    <t>1.  How much did the building line change from 1996 to 1998?</t>
  </si>
  <si>
    <t>1.  How much did the missions line change from 1996 to 1998?</t>
  </si>
  <si>
    <t>Actual Expenses</t>
  </si>
  <si>
    <t>What was the average actual expense amount for each of the following lines:</t>
  </si>
  <si>
    <t>From 1996-1998 what percent of the average actual expenses did each of the following represent</t>
  </si>
  <si>
    <t>At what rate did actual Building expenses change from 1996 to 1998?</t>
  </si>
  <si>
    <t>At what rate did actual missions expenses change from 1996 to 1998?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</si>
</sst>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u/>
      <sz val="22"/>
      <name val="Arial"/>
      <family val="2"/>
    </font>
    <font>
      <b/>
      <u/>
      <sz val="16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2" xfId="0" applyBorder="1"/>
    <xf numFmtId="4" fontId="0" fillId="0" borderId="2" xfId="0" applyNumberFormat="1" applyBorder="1"/>
    <xf numFmtId="43" fontId="0" fillId="0" borderId="2" xfId="1" applyFont="1" applyBorder="1"/>
    <xf numFmtId="3" fontId="0" fillId="0" borderId="2" xfId="0" applyNumberFormat="1" applyBorder="1"/>
    <xf numFmtId="43" fontId="0" fillId="0" borderId="2" xfId="0" applyNumberFormat="1" applyBorder="1"/>
    <xf numFmtId="2" fontId="0" fillId="0" borderId="2" xfId="0" applyNumberFormat="1" applyBorder="1"/>
    <xf numFmtId="10" fontId="0" fillId="0" borderId="2" xfId="2" applyNumberFormat="1" applyFont="1" applyBorder="1"/>
    <xf numFmtId="0" fontId="6" fillId="0" borderId="0" xfId="0" applyFont="1"/>
    <xf numFmtId="0" fontId="0" fillId="0" borderId="0" xfId="0" applyBorder="1"/>
    <xf numFmtId="4" fontId="0" fillId="0" borderId="0" xfId="0" applyNumberFormat="1" applyBorder="1"/>
    <xf numFmtId="0" fontId="2" fillId="0" borderId="0" xfId="0" applyFont="1" applyBorder="1"/>
    <xf numFmtId="10" fontId="0" fillId="0" borderId="0" xfId="2" applyNumberFormat="1" applyFont="1" applyBorder="1"/>
    <xf numFmtId="0" fontId="7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0" xfId="0" applyFont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view="pageBreakPreview" zoomScale="60" zoomScaleNormal="100" workbookViewId="0">
      <selection sqref="A1:I44"/>
    </sheetView>
  </sheetViews>
  <sheetFormatPr defaultRowHeight="13.2" x14ac:dyDescent="0.25"/>
  <cols>
    <col min="2" max="2" width="10.109375" bestFit="1" customWidth="1"/>
    <col min="3" max="3" width="11.33203125" bestFit="1" customWidth="1"/>
    <col min="4" max="5" width="10.109375" bestFit="1" customWidth="1"/>
    <col min="6" max="6" width="14" customWidth="1"/>
    <col min="7" max="7" width="11.33203125" bestFit="1" customWidth="1"/>
  </cols>
  <sheetData>
    <row r="1" spans="1:7" ht="22.8" x14ac:dyDescent="0.4">
      <c r="A1" s="7" t="s">
        <v>24</v>
      </c>
    </row>
    <row r="3" spans="1:7" ht="21" x14ac:dyDescent="0.4">
      <c r="A3" s="17" t="s">
        <v>25</v>
      </c>
    </row>
    <row r="4" spans="1:7" x14ac:dyDescent="0.25">
      <c r="A4" t="s">
        <v>30</v>
      </c>
    </row>
    <row r="5" spans="1:7" x14ac:dyDescent="0.25">
      <c r="A5" t="s">
        <v>32</v>
      </c>
    </row>
    <row r="6" spans="1:7" x14ac:dyDescent="0.25">
      <c r="A6" t="s">
        <v>33</v>
      </c>
    </row>
    <row r="7" spans="1:7" x14ac:dyDescent="0.25">
      <c r="C7" s="10">
        <v>1996</v>
      </c>
      <c r="D7" s="10">
        <v>1997</v>
      </c>
      <c r="E7" s="10">
        <v>1998</v>
      </c>
      <c r="F7" s="10" t="s">
        <v>49</v>
      </c>
      <c r="G7" s="10" t="s">
        <v>50</v>
      </c>
    </row>
    <row r="8" spans="1:7" ht="20.100000000000001" customHeight="1" x14ac:dyDescent="0.25">
      <c r="B8" s="10" t="s">
        <v>28</v>
      </c>
      <c r="C8" s="11"/>
      <c r="D8" s="11"/>
      <c r="E8" s="11"/>
      <c r="F8" s="11"/>
      <c r="G8" s="12"/>
    </row>
    <row r="9" spans="1:7" ht="20.100000000000001" customHeight="1" x14ac:dyDescent="0.25">
      <c r="B9" s="10" t="s">
        <v>29</v>
      </c>
      <c r="C9" s="13"/>
      <c r="D9" s="13"/>
      <c r="E9" s="13"/>
      <c r="F9" s="11"/>
      <c r="G9" s="12"/>
    </row>
    <row r="10" spans="1:7" ht="20.100000000000001" customHeight="1" x14ac:dyDescent="0.25">
      <c r="B10" s="10" t="s">
        <v>48</v>
      </c>
      <c r="C10" s="11"/>
      <c r="D10" s="11"/>
      <c r="E10" s="11"/>
      <c r="F10" s="11"/>
      <c r="G10" s="12"/>
    </row>
    <row r="12" spans="1:7" ht="21" x14ac:dyDescent="0.4">
      <c r="A12" s="17" t="s">
        <v>26</v>
      </c>
    </row>
    <row r="13" spans="1:7" x14ac:dyDescent="0.25">
      <c r="A13" t="s">
        <v>31</v>
      </c>
    </row>
    <row r="14" spans="1:7" x14ac:dyDescent="0.25">
      <c r="A14" t="s">
        <v>35</v>
      </c>
    </row>
    <row r="15" spans="1:7" x14ac:dyDescent="0.25">
      <c r="A15" t="s">
        <v>34</v>
      </c>
    </row>
    <row r="16" spans="1:7" x14ac:dyDescent="0.25">
      <c r="C16" s="10" t="s">
        <v>50</v>
      </c>
      <c r="D16" s="10" t="s">
        <v>51</v>
      </c>
    </row>
    <row r="17" spans="1:6" ht="20.100000000000001" customHeight="1" x14ac:dyDescent="0.25">
      <c r="B17" s="10" t="s">
        <v>28</v>
      </c>
      <c r="C17" s="14"/>
      <c r="D17" s="15"/>
    </row>
    <row r="18" spans="1:6" ht="20.100000000000001" customHeight="1" x14ac:dyDescent="0.25">
      <c r="B18" s="10" t="s">
        <v>29</v>
      </c>
      <c r="C18" s="14"/>
      <c r="D18" s="15"/>
    </row>
    <row r="19" spans="1:6" ht="20.100000000000001" customHeight="1" x14ac:dyDescent="0.25">
      <c r="B19" s="10" t="s">
        <v>48</v>
      </c>
      <c r="C19" s="14"/>
      <c r="D19" s="15"/>
    </row>
    <row r="21" spans="1:6" ht="21" x14ac:dyDescent="0.4">
      <c r="A21" s="17" t="s">
        <v>27</v>
      </c>
    </row>
    <row r="22" spans="1:6" x14ac:dyDescent="0.25">
      <c r="A22" s="8" t="s">
        <v>38</v>
      </c>
    </row>
    <row r="23" spans="1:6" x14ac:dyDescent="0.25">
      <c r="A23" s="8" t="s">
        <v>39</v>
      </c>
    </row>
    <row r="24" spans="1:6" x14ac:dyDescent="0.25">
      <c r="A24" s="8"/>
    </row>
    <row r="25" spans="1:6" x14ac:dyDescent="0.25">
      <c r="A25" s="9" t="s">
        <v>36</v>
      </c>
    </row>
    <row r="26" spans="1:6" x14ac:dyDescent="0.25">
      <c r="A26" t="s">
        <v>37</v>
      </c>
    </row>
    <row r="27" spans="1:6" x14ac:dyDescent="0.25">
      <c r="B27" s="6" t="s">
        <v>40</v>
      </c>
    </row>
    <row r="28" spans="1:6" x14ac:dyDescent="0.25">
      <c r="B28" s="6" t="s">
        <v>41</v>
      </c>
      <c r="D28" s="6" t="s">
        <v>42</v>
      </c>
    </row>
    <row r="29" spans="1:6" ht="20.100000000000001" customHeight="1" x14ac:dyDescent="0.25">
      <c r="B29" s="11"/>
      <c r="C29" t="s">
        <v>52</v>
      </c>
      <c r="D29" s="11"/>
      <c r="E29" t="s">
        <v>53</v>
      </c>
      <c r="F29" s="11"/>
    </row>
    <row r="31" spans="1:6" x14ac:dyDescent="0.25">
      <c r="A31" t="s">
        <v>43</v>
      </c>
    </row>
    <row r="32" spans="1:6" x14ac:dyDescent="0.25">
      <c r="B32" s="6" t="s">
        <v>44</v>
      </c>
    </row>
    <row r="33" spans="1:6" ht="20.100000000000001" customHeight="1" x14ac:dyDescent="0.25">
      <c r="B33" s="11"/>
      <c r="C33" t="s">
        <v>54</v>
      </c>
      <c r="D33" s="11"/>
      <c r="E33" t="s">
        <v>53</v>
      </c>
      <c r="F33" s="16"/>
    </row>
    <row r="35" spans="1:6" x14ac:dyDescent="0.25">
      <c r="A35" s="9" t="s">
        <v>45</v>
      </c>
    </row>
    <row r="36" spans="1:6" x14ac:dyDescent="0.25">
      <c r="A36" t="s">
        <v>37</v>
      </c>
    </row>
    <row r="37" spans="1:6" x14ac:dyDescent="0.25">
      <c r="B37" s="6" t="s">
        <v>46</v>
      </c>
    </row>
    <row r="38" spans="1:6" x14ac:dyDescent="0.25">
      <c r="B38" s="6" t="s">
        <v>41</v>
      </c>
      <c r="D38" s="6" t="s">
        <v>42</v>
      </c>
    </row>
    <row r="39" spans="1:6" ht="20.100000000000001" customHeight="1" x14ac:dyDescent="0.25">
      <c r="B39" s="11"/>
      <c r="C39" t="s">
        <v>52</v>
      </c>
      <c r="D39" s="11"/>
      <c r="E39" t="s">
        <v>53</v>
      </c>
      <c r="F39" s="11"/>
    </row>
    <row r="40" spans="1:6" x14ac:dyDescent="0.25">
      <c r="A40" t="s">
        <v>43</v>
      </c>
    </row>
    <row r="41" spans="1:6" x14ac:dyDescent="0.25">
      <c r="B41" s="6" t="s">
        <v>47</v>
      </c>
    </row>
    <row r="42" spans="1:6" ht="20.100000000000001" customHeight="1" x14ac:dyDescent="0.25">
      <c r="B42" s="11"/>
      <c r="C42" t="s">
        <v>54</v>
      </c>
      <c r="D42" s="11"/>
      <c r="E42" t="s">
        <v>53</v>
      </c>
      <c r="F42" s="16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view="pageBreakPreview" zoomScale="75" zoomScaleNormal="100" workbookViewId="0">
      <selection sqref="A1:I97"/>
    </sheetView>
  </sheetViews>
  <sheetFormatPr defaultRowHeight="13.2" x14ac:dyDescent="0.25"/>
  <cols>
    <col min="2" max="2" width="10.109375" customWidth="1"/>
    <col min="3" max="3" width="11.33203125" customWidth="1"/>
    <col min="4" max="5" width="10.109375" customWidth="1"/>
    <col min="6" max="6" width="14" customWidth="1"/>
    <col min="7" max="7" width="11.33203125" customWidth="1"/>
  </cols>
  <sheetData>
    <row r="1" spans="1:9" ht="22.8" x14ac:dyDescent="0.4">
      <c r="A1" s="26" t="s">
        <v>55</v>
      </c>
      <c r="B1" s="27"/>
      <c r="C1" s="27"/>
      <c r="D1" s="27"/>
      <c r="E1" s="27"/>
      <c r="F1" s="27"/>
      <c r="G1" s="27"/>
      <c r="H1" s="27"/>
      <c r="I1" s="27"/>
    </row>
    <row r="2" spans="1:9" ht="28.2" x14ac:dyDescent="0.5">
      <c r="A2" s="25" t="s">
        <v>19</v>
      </c>
      <c r="B2" s="23"/>
      <c r="C2" s="23"/>
      <c r="D2" s="23"/>
      <c r="E2" s="28"/>
      <c r="F2" s="23"/>
      <c r="G2" s="23"/>
      <c r="H2" s="23"/>
      <c r="I2" s="23"/>
    </row>
    <row r="3" spans="1:9" ht="21" x14ac:dyDescent="0.4">
      <c r="A3" s="17" t="s">
        <v>25</v>
      </c>
    </row>
    <row r="4" spans="1:9" x14ac:dyDescent="0.25">
      <c r="A4" t="s">
        <v>58</v>
      </c>
    </row>
    <row r="6" spans="1:9" x14ac:dyDescent="0.25">
      <c r="C6" s="10">
        <v>1996</v>
      </c>
      <c r="D6" s="10">
        <v>1997</v>
      </c>
      <c r="E6" s="10">
        <v>1998</v>
      </c>
      <c r="F6" s="10" t="s">
        <v>49</v>
      </c>
      <c r="G6" s="10" t="s">
        <v>50</v>
      </c>
    </row>
    <row r="7" spans="1:9" ht="20.100000000000001" customHeight="1" x14ac:dyDescent="0.25">
      <c r="B7" s="10" t="s">
        <v>56</v>
      </c>
      <c r="C7" s="11"/>
      <c r="D7" s="11"/>
      <c r="E7" s="11"/>
      <c r="F7" s="11"/>
      <c r="G7" s="12"/>
    </row>
    <row r="8" spans="1:9" ht="20.100000000000001" customHeight="1" x14ac:dyDescent="0.25">
      <c r="B8" s="10" t="s">
        <v>57</v>
      </c>
      <c r="C8" s="13"/>
      <c r="D8" s="13"/>
      <c r="E8" s="13"/>
      <c r="F8" s="11"/>
      <c r="G8" s="12"/>
    </row>
    <row r="9" spans="1:9" ht="20.100000000000001" customHeight="1" x14ac:dyDescent="0.25">
      <c r="B9" s="10" t="s">
        <v>14</v>
      </c>
      <c r="C9" s="11"/>
      <c r="D9" s="11"/>
      <c r="E9" s="11"/>
      <c r="F9" s="11"/>
      <c r="G9" s="12"/>
    </row>
    <row r="10" spans="1:9" ht="20.100000000000001" customHeight="1" x14ac:dyDescent="0.25">
      <c r="B10" s="10" t="s">
        <v>17</v>
      </c>
      <c r="C10" s="11"/>
      <c r="D10" s="11"/>
      <c r="E10" s="11"/>
      <c r="F10" s="11"/>
      <c r="G10" s="12"/>
    </row>
    <row r="12" spans="1:9" ht="21" x14ac:dyDescent="0.4">
      <c r="A12" s="17" t="s">
        <v>26</v>
      </c>
    </row>
    <row r="13" spans="1:9" x14ac:dyDescent="0.25">
      <c r="A13" t="s">
        <v>31</v>
      </c>
    </row>
    <row r="15" spans="1:9" x14ac:dyDescent="0.25">
      <c r="C15" s="10" t="s">
        <v>50</v>
      </c>
      <c r="D15" s="10" t="s">
        <v>51</v>
      </c>
    </row>
    <row r="16" spans="1:9" ht="20.100000000000001" customHeight="1" x14ac:dyDescent="0.25">
      <c r="B16" s="10" t="s">
        <v>56</v>
      </c>
      <c r="C16" s="14"/>
      <c r="D16" s="15"/>
    </row>
    <row r="17" spans="1:6" ht="20.100000000000001" customHeight="1" x14ac:dyDescent="0.25">
      <c r="B17" s="10" t="s">
        <v>57</v>
      </c>
      <c r="C17" s="14"/>
      <c r="D17" s="15"/>
    </row>
    <row r="18" spans="1:6" ht="20.100000000000001" customHeight="1" x14ac:dyDescent="0.25">
      <c r="B18" s="10" t="s">
        <v>14</v>
      </c>
      <c r="C18" s="14"/>
      <c r="D18" s="15"/>
    </row>
    <row r="19" spans="1:6" ht="20.100000000000001" customHeight="1" x14ac:dyDescent="0.25">
      <c r="B19" s="10" t="s">
        <v>17</v>
      </c>
      <c r="C19" s="14"/>
      <c r="D19" s="15"/>
    </row>
    <row r="21" spans="1:6" ht="21" x14ac:dyDescent="0.4">
      <c r="A21" s="17" t="s">
        <v>27</v>
      </c>
    </row>
    <row r="22" spans="1:6" x14ac:dyDescent="0.25">
      <c r="A22" s="8"/>
    </row>
    <row r="23" spans="1:6" x14ac:dyDescent="0.25">
      <c r="A23" s="9" t="s">
        <v>59</v>
      </c>
    </row>
    <row r="24" spans="1:6" x14ac:dyDescent="0.25">
      <c r="A24" t="s">
        <v>62</v>
      </c>
    </row>
    <row r="25" spans="1:6" x14ac:dyDescent="0.25">
      <c r="B25" s="6"/>
    </row>
    <row r="26" spans="1:6" x14ac:dyDescent="0.25">
      <c r="B26" s="6" t="s">
        <v>41</v>
      </c>
      <c r="D26" s="6" t="s">
        <v>42</v>
      </c>
      <c r="F26" s="6" t="s">
        <v>63</v>
      </c>
    </row>
    <row r="27" spans="1:6" ht="20.100000000000001" customHeight="1" x14ac:dyDescent="0.25">
      <c r="B27" s="11"/>
      <c r="C27" t="s">
        <v>52</v>
      </c>
      <c r="D27" s="11"/>
      <c r="E27" t="s">
        <v>53</v>
      </c>
      <c r="F27" s="11"/>
    </row>
    <row r="29" spans="1:6" x14ac:dyDescent="0.25">
      <c r="A29" t="s">
        <v>43</v>
      </c>
    </row>
    <row r="30" spans="1:6" x14ac:dyDescent="0.25">
      <c r="B30" s="6" t="s">
        <v>44</v>
      </c>
    </row>
    <row r="31" spans="1:6" ht="20.100000000000001" customHeight="1" x14ac:dyDescent="0.25">
      <c r="B31" s="11"/>
      <c r="C31" t="s">
        <v>54</v>
      </c>
      <c r="D31" s="11"/>
      <c r="E31" t="s">
        <v>53</v>
      </c>
      <c r="F31" s="16"/>
    </row>
    <row r="33" spans="1:6" x14ac:dyDescent="0.25">
      <c r="A33" s="9" t="s">
        <v>60</v>
      </c>
    </row>
    <row r="34" spans="1:6" x14ac:dyDescent="0.25">
      <c r="A34" t="s">
        <v>64</v>
      </c>
    </row>
    <row r="35" spans="1:6" x14ac:dyDescent="0.25">
      <c r="B35" s="6" t="s">
        <v>46</v>
      </c>
    </row>
    <row r="36" spans="1:6" x14ac:dyDescent="0.25">
      <c r="B36" s="6" t="s">
        <v>41</v>
      </c>
      <c r="D36" s="6" t="s">
        <v>42</v>
      </c>
      <c r="F36" s="6" t="s">
        <v>63</v>
      </c>
    </row>
    <row r="37" spans="1:6" ht="20.100000000000001" customHeight="1" x14ac:dyDescent="0.25">
      <c r="B37" s="11"/>
      <c r="C37" t="s">
        <v>52</v>
      </c>
      <c r="D37" s="11"/>
      <c r="E37" t="s">
        <v>53</v>
      </c>
      <c r="F37" s="11"/>
    </row>
    <row r="38" spans="1:6" x14ac:dyDescent="0.25">
      <c r="A38" t="s">
        <v>43</v>
      </c>
    </row>
    <row r="39" spans="1:6" x14ac:dyDescent="0.25">
      <c r="B39" s="6" t="s">
        <v>47</v>
      </c>
    </row>
    <row r="40" spans="1:6" ht="20.100000000000001" customHeight="1" x14ac:dyDescent="0.25">
      <c r="B40" s="11"/>
      <c r="C40" t="s">
        <v>54</v>
      </c>
      <c r="D40" s="11"/>
      <c r="E40" t="s">
        <v>53</v>
      </c>
      <c r="F40" s="16"/>
    </row>
    <row r="42" spans="1:6" x14ac:dyDescent="0.25">
      <c r="A42" s="9" t="s">
        <v>61</v>
      </c>
    </row>
    <row r="43" spans="1:6" x14ac:dyDescent="0.25">
      <c r="A43" t="s">
        <v>65</v>
      </c>
    </row>
    <row r="44" spans="1:6" ht="20.100000000000001" customHeight="1" x14ac:dyDescent="0.25">
      <c r="B44" s="6"/>
      <c r="F44" s="10"/>
    </row>
    <row r="45" spans="1:6" x14ac:dyDescent="0.25">
      <c r="B45" s="19"/>
      <c r="C45" s="18"/>
      <c r="D45" s="19"/>
      <c r="E45" s="18"/>
      <c r="F45" s="19"/>
    </row>
    <row r="46" spans="1:6" x14ac:dyDescent="0.25">
      <c r="A46" t="s">
        <v>43</v>
      </c>
    </row>
    <row r="47" spans="1:6" ht="20.100000000000001" customHeight="1" x14ac:dyDescent="0.25">
      <c r="B47" s="20"/>
      <c r="C47" s="18"/>
      <c r="D47" s="18"/>
      <c r="E47" s="18"/>
      <c r="F47" s="10"/>
    </row>
    <row r="48" spans="1:6" x14ac:dyDescent="0.25">
      <c r="B48" s="19"/>
      <c r="C48" s="18"/>
      <c r="D48" s="19"/>
      <c r="E48" s="18"/>
      <c r="F48" s="21"/>
    </row>
    <row r="50" spans="1:9" ht="27.6" x14ac:dyDescent="0.45">
      <c r="A50" s="24" t="s">
        <v>66</v>
      </c>
      <c r="B50" s="22"/>
      <c r="C50" s="22"/>
      <c r="D50" s="22"/>
      <c r="E50" s="22"/>
      <c r="F50" s="22"/>
      <c r="G50" s="22"/>
      <c r="H50" s="22"/>
      <c r="I50" s="22"/>
    </row>
    <row r="52" spans="1:9" ht="21" x14ac:dyDescent="0.4">
      <c r="A52" s="17" t="s">
        <v>25</v>
      </c>
    </row>
    <row r="53" spans="1:9" x14ac:dyDescent="0.25">
      <c r="A53" t="s">
        <v>67</v>
      </c>
    </row>
    <row r="55" spans="1:9" x14ac:dyDescent="0.25">
      <c r="C55" s="10">
        <v>1996</v>
      </c>
      <c r="D55" s="10">
        <v>1997</v>
      </c>
      <c r="E55" s="10">
        <v>1998</v>
      </c>
      <c r="F55" s="10" t="s">
        <v>49</v>
      </c>
      <c r="G55" s="10" t="s">
        <v>50</v>
      </c>
    </row>
    <row r="56" spans="1:9" ht="20.100000000000001" customHeight="1" x14ac:dyDescent="0.25">
      <c r="B56" s="10" t="s">
        <v>56</v>
      </c>
      <c r="C56" s="11"/>
      <c r="D56" s="11"/>
      <c r="E56" s="11"/>
      <c r="F56" s="11"/>
      <c r="G56" s="12"/>
    </row>
    <row r="57" spans="1:9" ht="20.100000000000001" customHeight="1" x14ac:dyDescent="0.25">
      <c r="B57" s="10" t="s">
        <v>57</v>
      </c>
      <c r="C57" s="13"/>
      <c r="D57" s="13"/>
      <c r="E57" s="13"/>
      <c r="F57" s="11"/>
      <c r="G57" s="12"/>
    </row>
    <row r="58" spans="1:9" ht="20.100000000000001" customHeight="1" x14ac:dyDescent="0.25">
      <c r="B58" s="10" t="s">
        <v>14</v>
      </c>
      <c r="C58" s="11"/>
      <c r="D58" s="11"/>
      <c r="E58" s="11"/>
      <c r="F58" s="11"/>
      <c r="G58" s="12"/>
    </row>
    <row r="59" spans="1:9" ht="20.100000000000001" customHeight="1" x14ac:dyDescent="0.25">
      <c r="B59" s="10" t="s">
        <v>17</v>
      </c>
      <c r="C59" s="11"/>
      <c r="D59" s="11"/>
      <c r="E59" s="11"/>
      <c r="F59" s="11"/>
      <c r="G59" s="12"/>
    </row>
    <row r="61" spans="1:9" ht="21" x14ac:dyDescent="0.4">
      <c r="A61" s="17" t="s">
        <v>26</v>
      </c>
    </row>
    <row r="62" spans="1:9" x14ac:dyDescent="0.25">
      <c r="A62" t="s">
        <v>68</v>
      </c>
    </row>
    <row r="64" spans="1:9" x14ac:dyDescent="0.25">
      <c r="C64" s="10" t="s">
        <v>50</v>
      </c>
      <c r="D64" s="10" t="s">
        <v>51</v>
      </c>
    </row>
    <row r="65" spans="1:6" ht="20.100000000000001" customHeight="1" x14ac:dyDescent="0.25">
      <c r="B65" s="10" t="s">
        <v>56</v>
      </c>
      <c r="C65" s="14"/>
      <c r="D65" s="15"/>
    </row>
    <row r="66" spans="1:6" ht="20.100000000000001" customHeight="1" x14ac:dyDescent="0.25">
      <c r="B66" s="10" t="s">
        <v>57</v>
      </c>
      <c r="C66" s="14"/>
      <c r="D66" s="15"/>
    </row>
    <row r="67" spans="1:6" ht="20.100000000000001" customHeight="1" x14ac:dyDescent="0.25">
      <c r="B67" s="10" t="s">
        <v>14</v>
      </c>
      <c r="C67" s="14"/>
      <c r="D67" s="15"/>
    </row>
    <row r="68" spans="1:6" ht="20.100000000000001" customHeight="1" x14ac:dyDescent="0.25">
      <c r="B68" s="10" t="s">
        <v>17</v>
      </c>
      <c r="C68" s="14"/>
      <c r="D68" s="15"/>
    </row>
    <row r="70" spans="1:6" ht="21" x14ac:dyDescent="0.4">
      <c r="A70" s="17" t="s">
        <v>27</v>
      </c>
    </row>
    <row r="71" spans="1:6" x14ac:dyDescent="0.25">
      <c r="A71" s="8"/>
    </row>
    <row r="72" spans="1:6" x14ac:dyDescent="0.25">
      <c r="A72" s="9" t="s">
        <v>59</v>
      </c>
    </row>
    <row r="73" spans="1:6" x14ac:dyDescent="0.25">
      <c r="A73" t="s">
        <v>62</v>
      </c>
    </row>
    <row r="74" spans="1:6" x14ac:dyDescent="0.25">
      <c r="B74" s="6"/>
      <c r="D74" s="6"/>
      <c r="F74" s="6"/>
    </row>
    <row r="75" spans="1:6" ht="20.100000000000001" customHeight="1" x14ac:dyDescent="0.25">
      <c r="B75" s="11"/>
      <c r="C75" t="s">
        <v>52</v>
      </c>
      <c r="D75" s="11"/>
      <c r="E75" t="s">
        <v>53</v>
      </c>
      <c r="F75" s="11"/>
    </row>
    <row r="77" spans="1:6" x14ac:dyDescent="0.25">
      <c r="A77" t="s">
        <v>43</v>
      </c>
    </row>
    <row r="78" spans="1:6" x14ac:dyDescent="0.25">
      <c r="B78" s="6"/>
    </row>
    <row r="79" spans="1:6" ht="20.100000000000001" customHeight="1" x14ac:dyDescent="0.25">
      <c r="B79" s="11"/>
      <c r="C79" t="s">
        <v>54</v>
      </c>
      <c r="D79" s="11"/>
      <c r="E79" t="s">
        <v>53</v>
      </c>
      <c r="F79" s="16"/>
    </row>
    <row r="81" spans="1:6" x14ac:dyDescent="0.25">
      <c r="A81" s="9" t="s">
        <v>69</v>
      </c>
    </row>
    <row r="82" spans="1:6" x14ac:dyDescent="0.25">
      <c r="A82" t="s">
        <v>64</v>
      </c>
    </row>
    <row r="83" spans="1:6" x14ac:dyDescent="0.25">
      <c r="B83" s="6"/>
    </row>
    <row r="84" spans="1:6" ht="20.100000000000001" customHeight="1" x14ac:dyDescent="0.25">
      <c r="B84" s="11"/>
      <c r="C84" t="s">
        <v>52</v>
      </c>
      <c r="D84" s="11"/>
      <c r="E84" t="s">
        <v>53</v>
      </c>
      <c r="F84" s="11"/>
    </row>
    <row r="85" spans="1:6" ht="20.100000000000001" customHeight="1" x14ac:dyDescent="0.25">
      <c r="B85" s="19"/>
      <c r="D85" s="19"/>
      <c r="F85" s="19"/>
    </row>
    <row r="86" spans="1:6" x14ac:dyDescent="0.25">
      <c r="A86" t="s">
        <v>43</v>
      </c>
    </row>
    <row r="88" spans="1:6" ht="20.100000000000001" customHeight="1" x14ac:dyDescent="0.25">
      <c r="B88" s="11"/>
      <c r="C88" t="s">
        <v>54</v>
      </c>
      <c r="D88" s="11"/>
      <c r="E88" t="s">
        <v>53</v>
      </c>
      <c r="F88" s="16"/>
    </row>
    <row r="90" spans="1:6" x14ac:dyDescent="0.25">
      <c r="A90" s="9" t="s">
        <v>70</v>
      </c>
    </row>
    <row r="91" spans="1:6" x14ac:dyDescent="0.25">
      <c r="A91" t="s">
        <v>65</v>
      </c>
    </row>
    <row r="92" spans="1:6" ht="20.100000000000001" customHeight="1" x14ac:dyDescent="0.25">
      <c r="B92" s="6"/>
      <c r="F92" s="10"/>
    </row>
    <row r="93" spans="1:6" x14ac:dyDescent="0.25">
      <c r="B93" s="19"/>
      <c r="C93" s="18"/>
      <c r="D93" s="19"/>
      <c r="E93" s="18"/>
      <c r="F93" s="19"/>
    </row>
    <row r="94" spans="1:6" x14ac:dyDescent="0.25">
      <c r="A94" t="s">
        <v>43</v>
      </c>
    </row>
    <row r="95" spans="1:6" ht="20.100000000000001" customHeight="1" x14ac:dyDescent="0.25">
      <c r="B95" s="20"/>
      <c r="C95" s="18"/>
      <c r="D95" s="18"/>
      <c r="E95" s="18"/>
      <c r="F95" s="10"/>
    </row>
  </sheetData>
  <pageMargins left="0.75" right="0.75" top="1" bottom="1" header="0.5" footer="0.5"/>
  <pageSetup scale="81" orientation="portrait" r:id="rId1"/>
  <headerFooter alignWithMargins="0"/>
  <rowBreaks count="1" manualBreakCount="1">
    <brk id="4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sqref="A1:C22"/>
    </sheetView>
  </sheetViews>
  <sheetFormatPr defaultRowHeight="13.2" x14ac:dyDescent="0.25"/>
  <cols>
    <col min="1" max="1" width="21" customWidth="1"/>
    <col min="2" max="2" width="10.109375" customWidth="1"/>
    <col min="3" max="3" width="10.109375" bestFit="1" customWidth="1"/>
  </cols>
  <sheetData>
    <row r="1" spans="1:3" x14ac:dyDescent="0.25">
      <c r="A1" t="s">
        <v>22</v>
      </c>
    </row>
    <row r="2" spans="1:3" x14ac:dyDescent="0.25">
      <c r="B2" t="s">
        <v>19</v>
      </c>
      <c r="C2" t="s">
        <v>20</v>
      </c>
    </row>
    <row r="3" spans="1:3" ht="26.4" x14ac:dyDescent="0.25">
      <c r="A3" s="1" t="s">
        <v>0</v>
      </c>
      <c r="B3" s="3">
        <f>102000+46140+2000+9300+9400+6100+18500+19000+10000+3500+3528</f>
        <v>229468</v>
      </c>
      <c r="C3">
        <f>80099.76+46267.16+3741.07+9300+9400+6099.99+18499.93+18999.96+10004.6+2645</f>
        <v>205057.46999999997</v>
      </c>
    </row>
    <row r="4" spans="1:3" x14ac:dyDescent="0.25">
      <c r="A4" s="2" t="s">
        <v>1</v>
      </c>
      <c r="B4">
        <v>1850</v>
      </c>
      <c r="C4">
        <v>866.2</v>
      </c>
    </row>
    <row r="5" spans="1:3" x14ac:dyDescent="0.25">
      <c r="A5" s="2" t="s">
        <v>2</v>
      </c>
      <c r="B5" s="4">
        <f>4800+7700+5356+1700</f>
        <v>19556</v>
      </c>
      <c r="C5">
        <f>4930.14+7904.42+5556+1078.99</f>
        <v>19469.550000000003</v>
      </c>
    </row>
    <row r="6" spans="1:3" x14ac:dyDescent="0.25">
      <c r="A6" s="2" t="s">
        <v>3</v>
      </c>
      <c r="B6">
        <v>700</v>
      </c>
      <c r="C6">
        <v>391</v>
      </c>
    </row>
    <row r="7" spans="1:3" ht="26.4" x14ac:dyDescent="0.25">
      <c r="A7" s="1" t="s">
        <v>4</v>
      </c>
      <c r="B7" s="4">
        <f>8300+500</f>
        <v>8800</v>
      </c>
      <c r="C7">
        <f>12984.41+167.34</f>
        <v>13151.75</v>
      </c>
    </row>
    <row r="8" spans="1:3" x14ac:dyDescent="0.25">
      <c r="A8" s="2" t="s">
        <v>5</v>
      </c>
      <c r="B8" s="4">
        <v>2000</v>
      </c>
      <c r="C8">
        <v>2013.98</v>
      </c>
    </row>
    <row r="9" spans="1:3" ht="26.4" x14ac:dyDescent="0.25">
      <c r="A9" s="1" t="s">
        <v>6</v>
      </c>
      <c r="B9" s="4">
        <f>4000+1500+2500+2200+1700+1300+1700+1100+1300+1000+1000+300+300</f>
        <v>19900</v>
      </c>
      <c r="C9">
        <f>10033.75+526.6+3340.79+1518.11+1029.3+800+717.07+500+1791.98+811.5+3019.82+72.49+153.54</f>
        <v>24314.95</v>
      </c>
    </row>
    <row r="10" spans="1:3" x14ac:dyDescent="0.25">
      <c r="A10" s="2" t="s">
        <v>7</v>
      </c>
      <c r="B10" s="4">
        <f>1978.26+1661.19+1641.69-567.86+1060.31+597.29+2192.16</f>
        <v>8563.0400000000009</v>
      </c>
      <c r="C10">
        <f>2500+1000+300+2200+1150+250+1440+60</f>
        <v>8900</v>
      </c>
    </row>
    <row r="11" spans="1:3" x14ac:dyDescent="0.25">
      <c r="A11" s="2" t="s">
        <v>8</v>
      </c>
      <c r="B11" s="4">
        <f>2920+5000+4000+3700+25000+8200+3330+250</f>
        <v>52400</v>
      </c>
      <c r="C11">
        <f>675.06+5431+5613.68+2317.78+24790+2050.46+39365.4+8348.47+16291.47+635.12</f>
        <v>105518.44</v>
      </c>
    </row>
    <row r="12" spans="1:3" x14ac:dyDescent="0.25">
      <c r="A12" s="2" t="s">
        <v>9</v>
      </c>
      <c r="B12" s="4">
        <f>1800+17500+3300</f>
        <v>22600</v>
      </c>
      <c r="C12">
        <f>2387.64+18152.94+4307.9</f>
        <v>24848.479999999996</v>
      </c>
    </row>
    <row r="13" spans="1:3" x14ac:dyDescent="0.25">
      <c r="A13" s="2" t="s">
        <v>10</v>
      </c>
      <c r="B13" s="4">
        <f>4420+750+1000+200</f>
        <v>6370</v>
      </c>
      <c r="C13">
        <f>3153.17+9.92+307.63+5.98</f>
        <v>3476.7000000000003</v>
      </c>
    </row>
    <row r="14" spans="1:3" x14ac:dyDescent="0.25">
      <c r="A14" s="2" t="s">
        <v>11</v>
      </c>
      <c r="B14" s="4">
        <v>1000</v>
      </c>
      <c r="C14">
        <v>115.75</v>
      </c>
    </row>
    <row r="15" spans="1:3" x14ac:dyDescent="0.25">
      <c r="A15" s="2" t="s">
        <v>12</v>
      </c>
      <c r="B15">
        <f>300+250+650</f>
        <v>1200</v>
      </c>
      <c r="C15">
        <f>730</f>
        <v>730</v>
      </c>
    </row>
    <row r="16" spans="1:3" x14ac:dyDescent="0.25">
      <c r="A16" s="2" t="s">
        <v>13</v>
      </c>
      <c r="B16" s="4">
        <f>200+900+300+3100+800+2000</f>
        <v>7300</v>
      </c>
      <c r="C16">
        <f>1428.19+863.4+779.94</f>
        <v>3071.53</v>
      </c>
    </row>
    <row r="17" spans="1:3" x14ac:dyDescent="0.25">
      <c r="A17" s="2" t="s">
        <v>14</v>
      </c>
      <c r="B17" s="4">
        <f>4050+1200+2000+400+100</f>
        <v>7750</v>
      </c>
      <c r="C17">
        <f>5229.72+577.9+2837.51+341.26</f>
        <v>8986.3900000000012</v>
      </c>
    </row>
    <row r="18" spans="1:3" x14ac:dyDescent="0.25">
      <c r="A18" s="2" t="s">
        <v>15</v>
      </c>
      <c r="B18" s="4">
        <f>600+450+300</f>
        <v>1350</v>
      </c>
      <c r="C18">
        <f>296.6+48.3+406.38+420.9</f>
        <v>1172.1799999999998</v>
      </c>
    </row>
    <row r="19" spans="1:3" x14ac:dyDescent="0.25">
      <c r="A19" s="2" t="s">
        <v>16</v>
      </c>
      <c r="B19" s="4">
        <v>68189.86</v>
      </c>
      <c r="C19" s="3">
        <f>38870+68236</f>
        <v>107106</v>
      </c>
    </row>
    <row r="20" spans="1:3" x14ac:dyDescent="0.25">
      <c r="A20" s="2" t="s">
        <v>17</v>
      </c>
      <c r="B20" s="4">
        <v>59314.71</v>
      </c>
      <c r="C20" s="3">
        <v>59500</v>
      </c>
    </row>
    <row r="21" spans="1:3" ht="13.8" thickBot="1" x14ac:dyDescent="0.3">
      <c r="A21" s="2" t="s">
        <v>23</v>
      </c>
      <c r="B21" s="5">
        <v>1500</v>
      </c>
      <c r="C21" s="5">
        <v>763</v>
      </c>
    </row>
    <row r="22" spans="1:3" ht="13.8" thickTop="1" x14ac:dyDescent="0.25">
      <c r="A22" s="2"/>
      <c r="B22" s="3">
        <f>SUM(B3:B21)</f>
        <v>519811.61</v>
      </c>
      <c r="C22">
        <f>SUM(C3:C21)</f>
        <v>589453.37</v>
      </c>
    </row>
    <row r="23" spans="1:3" x14ac:dyDescent="0.25">
      <c r="A23" s="2"/>
    </row>
    <row r="24" spans="1:3" x14ac:dyDescent="0.25">
      <c r="A24" s="2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C22"/>
    </sheetView>
  </sheetViews>
  <sheetFormatPr defaultRowHeight="13.2" x14ac:dyDescent="0.25"/>
  <cols>
    <col min="1" max="1" width="21" customWidth="1"/>
    <col min="2" max="2" width="10.109375" customWidth="1"/>
  </cols>
  <sheetData>
    <row r="1" spans="1:3" x14ac:dyDescent="0.25">
      <c r="A1" t="s">
        <v>21</v>
      </c>
    </row>
    <row r="2" spans="1:3" x14ac:dyDescent="0.25">
      <c r="B2" t="s">
        <v>19</v>
      </c>
      <c r="C2" t="s">
        <v>20</v>
      </c>
    </row>
    <row r="3" spans="1:3" ht="26.4" x14ac:dyDescent="0.25">
      <c r="A3" s="1" t="s">
        <v>0</v>
      </c>
      <c r="B3" s="3">
        <v>186931</v>
      </c>
      <c r="C3">
        <f>75803.12+39134.53+4210.88+8100+10300+2998.46+18499.92+19999.92+10000</f>
        <v>189046.82999999996</v>
      </c>
    </row>
    <row r="4" spans="1:3" x14ac:dyDescent="0.25">
      <c r="A4" s="2" t="s">
        <v>1</v>
      </c>
      <c r="B4">
        <v>1600</v>
      </c>
      <c r="C4">
        <v>1027.21</v>
      </c>
    </row>
    <row r="5" spans="1:3" x14ac:dyDescent="0.25">
      <c r="A5" s="2" t="s">
        <v>2</v>
      </c>
      <c r="B5" s="4">
        <v>12812</v>
      </c>
      <c r="C5">
        <f>4833.2+8400.48+2800+4234.35</f>
        <v>20268.03</v>
      </c>
    </row>
    <row r="6" spans="1:3" x14ac:dyDescent="0.25">
      <c r="A6" s="2" t="s">
        <v>3</v>
      </c>
      <c r="B6">
        <v>700</v>
      </c>
      <c r="C6">
        <v>414</v>
      </c>
    </row>
    <row r="7" spans="1:3" ht="26.4" x14ac:dyDescent="0.25">
      <c r="A7" s="1" t="s">
        <v>4</v>
      </c>
      <c r="B7" s="4">
        <v>8200</v>
      </c>
      <c r="C7">
        <f>8880.91+307.3-65.96-688.14</f>
        <v>8434.11</v>
      </c>
    </row>
    <row r="8" spans="1:3" x14ac:dyDescent="0.25">
      <c r="A8" s="2" t="s">
        <v>5</v>
      </c>
      <c r="B8" s="4">
        <v>2000</v>
      </c>
      <c r="C8">
        <v>2096.9699999999998</v>
      </c>
    </row>
    <row r="9" spans="1:3" ht="26.4" x14ac:dyDescent="0.25">
      <c r="A9" s="1" t="s">
        <v>6</v>
      </c>
      <c r="B9" s="4">
        <v>18650</v>
      </c>
      <c r="C9">
        <f>13766.02+1721.17+3674.19+369.08+1393.4+817.48+1704.79+163.31+1002.03+623.5+921.91+149.54+102.02+100</f>
        <v>26508.440000000006</v>
      </c>
    </row>
    <row r="10" spans="1:3" x14ac:dyDescent="0.25">
      <c r="A10" s="2" t="s">
        <v>7</v>
      </c>
      <c r="B10" s="4">
        <v>5150</v>
      </c>
      <c r="C10">
        <f>902.12+3252.2+1466.08+1113.93+196.61</f>
        <v>6930.94</v>
      </c>
    </row>
    <row r="11" spans="1:3" x14ac:dyDescent="0.25">
      <c r="A11" s="2" t="s">
        <v>8</v>
      </c>
      <c r="B11" s="4">
        <v>49500</v>
      </c>
      <c r="C11">
        <f>2245.54+4674+3681.91+2355.49+24640+4356.06+2091.75+528.87</f>
        <v>44573.62</v>
      </c>
    </row>
    <row r="12" spans="1:3" x14ac:dyDescent="0.25">
      <c r="A12" s="2" t="s">
        <v>9</v>
      </c>
      <c r="B12" s="4">
        <v>24800</v>
      </c>
      <c r="C12">
        <f>602.73+16966.55+3460.25+862</f>
        <v>21891.53</v>
      </c>
    </row>
    <row r="13" spans="1:3" x14ac:dyDescent="0.25">
      <c r="A13" s="2" t="s">
        <v>10</v>
      </c>
      <c r="B13" s="4">
        <v>5480</v>
      </c>
      <c r="C13">
        <f>4540.01+109.5+53.46+108.48</f>
        <v>4811.45</v>
      </c>
    </row>
    <row r="14" spans="1:3" x14ac:dyDescent="0.25">
      <c r="A14" s="2" t="s">
        <v>11</v>
      </c>
      <c r="B14" s="4">
        <v>1000</v>
      </c>
    </row>
    <row r="15" spans="1:3" x14ac:dyDescent="0.25">
      <c r="A15" s="2" t="s">
        <v>12</v>
      </c>
      <c r="B15">
        <v>1000</v>
      </c>
      <c r="C15">
        <f>314.49+360+70</f>
        <v>744.49</v>
      </c>
    </row>
    <row r="16" spans="1:3" x14ac:dyDescent="0.25">
      <c r="A16" s="2" t="s">
        <v>13</v>
      </c>
      <c r="B16" s="4">
        <v>6500</v>
      </c>
      <c r="C16">
        <f>100+1389.82+2647.86</f>
        <v>4137.68</v>
      </c>
    </row>
    <row r="17" spans="1:3" x14ac:dyDescent="0.25">
      <c r="A17" s="2" t="s">
        <v>14</v>
      </c>
      <c r="B17" s="4">
        <v>7850</v>
      </c>
      <c r="C17">
        <f>4744.84+409.98+640.44+189.38+39.9+755.09</f>
        <v>6779.63</v>
      </c>
    </row>
    <row r="18" spans="1:3" x14ac:dyDescent="0.25">
      <c r="A18" s="2" t="s">
        <v>15</v>
      </c>
      <c r="B18" s="4">
        <v>1125</v>
      </c>
      <c r="C18">
        <f>69+394.87+1199.89</f>
        <v>1663.7600000000002</v>
      </c>
    </row>
    <row r="19" spans="1:3" x14ac:dyDescent="0.25">
      <c r="A19" s="2" t="s">
        <v>16</v>
      </c>
      <c r="B19" s="4">
        <v>114492</v>
      </c>
      <c r="C19" s="3">
        <f>72979.41</f>
        <v>72979.41</v>
      </c>
    </row>
    <row r="20" spans="1:3" x14ac:dyDescent="0.25">
      <c r="A20" s="2" t="s">
        <v>17</v>
      </c>
      <c r="B20" s="4">
        <v>53892</v>
      </c>
      <c r="C20" s="3">
        <v>55083.5</v>
      </c>
    </row>
    <row r="21" spans="1:3" ht="13.8" thickBot="1" x14ac:dyDescent="0.3">
      <c r="A21" s="2" t="s">
        <v>23</v>
      </c>
      <c r="B21" s="5">
        <v>1500</v>
      </c>
      <c r="C21" s="5">
        <v>74.5</v>
      </c>
    </row>
    <row r="22" spans="1:3" ht="13.8" thickTop="1" x14ac:dyDescent="0.25">
      <c r="A22" s="2"/>
      <c r="B22" s="3">
        <f>SUM(B3:B21)</f>
        <v>503182</v>
      </c>
      <c r="C22">
        <f>SUM(C3:C21)</f>
        <v>467466.1</v>
      </c>
    </row>
    <row r="23" spans="1:3" x14ac:dyDescent="0.25">
      <c r="A23" s="2"/>
    </row>
    <row r="24" spans="1:3" x14ac:dyDescent="0.25">
      <c r="A24" s="2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C22"/>
    </sheetView>
  </sheetViews>
  <sheetFormatPr defaultRowHeight="13.2" x14ac:dyDescent="0.25"/>
  <cols>
    <col min="1" max="1" width="21" customWidth="1"/>
    <col min="2" max="2" width="10.109375" bestFit="1" customWidth="1"/>
  </cols>
  <sheetData>
    <row r="1" spans="1:3" x14ac:dyDescent="0.25">
      <c r="A1" t="s">
        <v>18</v>
      </c>
    </row>
    <row r="2" spans="1:3" x14ac:dyDescent="0.25">
      <c r="B2" t="s">
        <v>19</v>
      </c>
      <c r="C2" t="s">
        <v>20</v>
      </c>
    </row>
    <row r="3" spans="1:3" ht="26.4" x14ac:dyDescent="0.25">
      <c r="A3" s="1" t="s">
        <v>0</v>
      </c>
      <c r="B3" s="3">
        <v>176547</v>
      </c>
      <c r="C3">
        <f>66600.04+32463.04+3893.84+8100+9500+3700+18500+19999.92+11000.22+0.04</f>
        <v>173757.09999999998</v>
      </c>
    </row>
    <row r="4" spans="1:3" x14ac:dyDescent="0.25">
      <c r="A4" s="2" t="s">
        <v>1</v>
      </c>
      <c r="B4">
        <v>1300</v>
      </c>
      <c r="C4">
        <v>1335.53</v>
      </c>
    </row>
    <row r="5" spans="1:3" x14ac:dyDescent="0.25">
      <c r="A5" s="2" t="s">
        <v>2</v>
      </c>
      <c r="B5" s="4">
        <v>11660</v>
      </c>
      <c r="C5">
        <f>4822.9+7237.98</f>
        <v>12060.88</v>
      </c>
    </row>
    <row r="6" spans="1:3" x14ac:dyDescent="0.25">
      <c r="A6" s="2" t="s">
        <v>3</v>
      </c>
      <c r="B6">
        <v>600</v>
      </c>
      <c r="C6">
        <v>619</v>
      </c>
    </row>
    <row r="7" spans="1:3" ht="26.4" x14ac:dyDescent="0.25">
      <c r="A7" s="1" t="s">
        <v>4</v>
      </c>
      <c r="B7" s="4">
        <v>7200</v>
      </c>
      <c r="C7">
        <v>7602.55</v>
      </c>
    </row>
    <row r="8" spans="1:3" x14ac:dyDescent="0.25">
      <c r="A8" s="2" t="s">
        <v>5</v>
      </c>
      <c r="B8" s="4">
        <v>2000</v>
      </c>
      <c r="C8">
        <v>2408</v>
      </c>
    </row>
    <row r="9" spans="1:3" ht="26.4" x14ac:dyDescent="0.25">
      <c r="A9" s="1" t="s">
        <v>6</v>
      </c>
      <c r="B9" s="4">
        <v>15700</v>
      </c>
      <c r="C9">
        <f>18566.45+1224.95+2993.06</f>
        <v>22784.460000000003</v>
      </c>
    </row>
    <row r="10" spans="1:3" x14ac:dyDescent="0.25">
      <c r="A10" s="2" t="s">
        <v>7</v>
      </c>
      <c r="B10" s="4">
        <v>4700</v>
      </c>
      <c r="C10">
        <f>629.2+2058.29+2356.69+424.07</f>
        <v>5468.25</v>
      </c>
    </row>
    <row r="11" spans="1:3" x14ac:dyDescent="0.25">
      <c r="A11" s="2" t="s">
        <v>8</v>
      </c>
      <c r="B11" s="4">
        <v>41500</v>
      </c>
      <c r="C11">
        <f>69.85+4671+2457.03+2232.86+24690+3006.84+3790.68</f>
        <v>40918.26</v>
      </c>
    </row>
    <row r="12" spans="1:3" x14ac:dyDescent="0.25">
      <c r="A12" s="2" t="s">
        <v>9</v>
      </c>
      <c r="B12" s="4">
        <v>28400</v>
      </c>
      <c r="C12">
        <f>652.88+13564.3+2846.17+874.1</f>
        <v>17937.449999999997</v>
      </c>
    </row>
    <row r="13" spans="1:3" x14ac:dyDescent="0.25">
      <c r="A13" s="2" t="s">
        <v>10</v>
      </c>
      <c r="B13" s="4">
        <v>10280</v>
      </c>
      <c r="C13">
        <f>2819.83+927.11+423.61</f>
        <v>4170.55</v>
      </c>
    </row>
    <row r="14" spans="1:3" x14ac:dyDescent="0.25">
      <c r="A14" s="2" t="s">
        <v>11</v>
      </c>
      <c r="B14" s="4">
        <v>1000</v>
      </c>
      <c r="C14">
        <v>6.31</v>
      </c>
    </row>
    <row r="15" spans="1:3" x14ac:dyDescent="0.25">
      <c r="A15" s="2" t="s">
        <v>12</v>
      </c>
      <c r="B15">
        <v>675</v>
      </c>
      <c r="C15">
        <f>162.22+291.09+346</f>
        <v>799.31</v>
      </c>
    </row>
    <row r="16" spans="1:3" x14ac:dyDescent="0.25">
      <c r="A16" s="2" t="s">
        <v>13</v>
      </c>
      <c r="B16" s="4">
        <v>5600</v>
      </c>
      <c r="C16">
        <f>440.83+1168.79</f>
        <v>1609.62</v>
      </c>
    </row>
    <row r="17" spans="1:3" x14ac:dyDescent="0.25">
      <c r="A17" s="2" t="s">
        <v>14</v>
      </c>
      <c r="B17" s="4">
        <v>5825</v>
      </c>
      <c r="C17">
        <f>5198.3+784.2+1416.45+1437.63</f>
        <v>8836.58</v>
      </c>
    </row>
    <row r="18" spans="1:3" x14ac:dyDescent="0.25">
      <c r="A18" s="2" t="s">
        <v>15</v>
      </c>
      <c r="B18" s="4">
        <v>1100</v>
      </c>
      <c r="C18">
        <f>446.62+31</f>
        <v>477.62</v>
      </c>
    </row>
    <row r="19" spans="1:3" x14ac:dyDescent="0.25">
      <c r="A19" s="2" t="s">
        <v>16</v>
      </c>
      <c r="B19" s="4">
        <v>120444</v>
      </c>
      <c r="C19" s="3">
        <v>80581.850000000006</v>
      </c>
    </row>
    <row r="20" spans="1:3" x14ac:dyDescent="0.25">
      <c r="A20" s="2" t="s">
        <v>17</v>
      </c>
      <c r="B20" s="4">
        <v>50720</v>
      </c>
      <c r="C20" s="3">
        <v>50789.85</v>
      </c>
    </row>
    <row r="21" spans="1:3" ht="13.8" thickBot="1" x14ac:dyDescent="0.3">
      <c r="A21" s="2" t="s">
        <v>23</v>
      </c>
      <c r="B21" s="5">
        <v>1500</v>
      </c>
      <c r="C21" s="5">
        <v>839.94</v>
      </c>
    </row>
    <row r="22" spans="1:3" ht="13.8" thickTop="1" x14ac:dyDescent="0.25">
      <c r="A22" s="2"/>
      <c r="B22" s="3">
        <f>SUM(B3:B21)</f>
        <v>486751</v>
      </c>
      <c r="C22">
        <f>SUM(C3:C21)</f>
        <v>433003.10999999993</v>
      </c>
    </row>
    <row r="23" spans="1:3" x14ac:dyDescent="0.25">
      <c r="A23" s="2"/>
    </row>
    <row r="24" spans="1:3" x14ac:dyDescent="0.25">
      <c r="A24" s="2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Class</vt:lpstr>
      <vt:lpstr>Assignment</vt:lpstr>
      <vt:lpstr>1998</vt:lpstr>
      <vt:lpstr>1997</vt:lpstr>
      <vt:lpstr>1996</vt:lpstr>
      <vt:lpstr>Assignment!Print_Area</vt:lpstr>
      <vt:lpstr>Class!Print_Area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Paul Pennington</dc:creator>
  <cp:lastModifiedBy>Aniket Gupta</cp:lastModifiedBy>
  <cp:lastPrinted>2000-04-06T18:28:59Z</cp:lastPrinted>
  <dcterms:created xsi:type="dcterms:W3CDTF">2000-04-05T16:08:58Z</dcterms:created>
  <dcterms:modified xsi:type="dcterms:W3CDTF">2024-02-03T22:21:50Z</dcterms:modified>
</cp:coreProperties>
</file>