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529DBEF4-07C6-4A86-991D-10978A0EDC3E}" xr6:coauthVersionLast="47" xr6:coauthVersionMax="47" xr10:uidLastSave="{00000000-0000-0000-0000-000000000000}"/>
  <bookViews>
    <workbookView xWindow="3348" yWindow="3348" windowWidth="17280" windowHeight="8880" tabRatio="641"/>
  </bookViews>
  <sheets>
    <sheet name="MAT0024" sheetId="34" r:id="rId1"/>
    <sheet name="MAT1033" sheetId="31" r:id="rId2"/>
    <sheet name="MAC1105" sheetId="32" r:id="rId3"/>
  </sheets>
  <definedNames>
    <definedName name="GradeBook1">#REF!</definedName>
    <definedName name="GradeBook2" localSheetId="2">'MAC1105'!$B$1:$W$24</definedName>
    <definedName name="GradeBook2" localSheetId="0">'MAT0024'!$B$1:$AG$24</definedName>
    <definedName name="GradeBook2" localSheetId="1">'MAT1033'!$B$1:$AB$24</definedName>
    <definedName name="GradeBook2">#REF!</definedName>
    <definedName name="GradeBook3">#REF!</definedName>
    <definedName name="GradeBook4">#REF!</definedName>
    <definedName name="GradeBook5">#REF!</definedName>
    <definedName name="Mai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2" l="1"/>
  <c r="J15" i="32" s="1"/>
  <c r="Q16" i="32"/>
  <c r="Q7" i="32"/>
  <c r="Q15" i="32"/>
  <c r="Q14" i="32"/>
  <c r="Q13" i="32"/>
  <c r="Q12" i="32"/>
  <c r="Q11" i="32"/>
  <c r="Q10" i="32"/>
  <c r="Q9" i="32"/>
  <c r="J7" i="34"/>
  <c r="L12" i="34" s="1"/>
  <c r="L7" i="34"/>
  <c r="AD7" i="34" s="1"/>
  <c r="Z7" i="34"/>
  <c r="K7" i="34"/>
  <c r="AF7" i="34" s="1"/>
  <c r="AD1" i="34"/>
  <c r="AD2" i="34"/>
  <c r="AG4" i="34"/>
  <c r="B20" i="34"/>
  <c r="C5" i="34" s="1"/>
  <c r="Z5" i="34"/>
  <c r="J9" i="34"/>
  <c r="L9" i="34"/>
  <c r="AG9" i="34" s="1"/>
  <c r="AH9" i="34" s="1"/>
  <c r="Z9" i="34"/>
  <c r="J10" i="34"/>
  <c r="K10" i="34"/>
  <c r="AF10" i="34" s="1"/>
  <c r="L10" i="34"/>
  <c r="AD10" i="34" s="1"/>
  <c r="AE10" i="34" s="1"/>
  <c r="Z10" i="34"/>
  <c r="J11" i="34"/>
  <c r="K11" i="34" s="1"/>
  <c r="AF11" i="34" s="1"/>
  <c r="Z11" i="34"/>
  <c r="J12" i="34"/>
  <c r="K12" i="34" s="1"/>
  <c r="AF12" i="34" s="1"/>
  <c r="Z12" i="34"/>
  <c r="J13" i="34"/>
  <c r="L13" i="34"/>
  <c r="AD13" i="34" s="1"/>
  <c r="AE13" i="34" s="1"/>
  <c r="Z13" i="34"/>
  <c r="J14" i="34"/>
  <c r="K14" i="34"/>
  <c r="AF14" i="34" s="1"/>
  <c r="Z14" i="34"/>
  <c r="J15" i="34"/>
  <c r="L15" i="34" s="1"/>
  <c r="Z15" i="34"/>
  <c r="J16" i="34"/>
  <c r="K16" i="34" s="1"/>
  <c r="AF16" i="34" s="1"/>
  <c r="Z16" i="34"/>
  <c r="E19" i="34"/>
  <c r="F19" i="34"/>
  <c r="G19" i="34"/>
  <c r="H19" i="34"/>
  <c r="I19" i="34"/>
  <c r="N19" i="34"/>
  <c r="O19" i="34"/>
  <c r="P19" i="34"/>
  <c r="Q19" i="34"/>
  <c r="R19" i="34"/>
  <c r="T19" i="34"/>
  <c r="U19" i="34"/>
  <c r="V19" i="34"/>
  <c r="W19" i="34"/>
  <c r="X19" i="34"/>
  <c r="AB19" i="34"/>
  <c r="E20" i="34"/>
  <c r="F20" i="34"/>
  <c r="G20" i="34"/>
  <c r="H20" i="34"/>
  <c r="I20" i="34"/>
  <c r="N20" i="34"/>
  <c r="O20" i="34"/>
  <c r="P20" i="34"/>
  <c r="Q20" i="34"/>
  <c r="R20" i="34"/>
  <c r="T20" i="34"/>
  <c r="U20" i="34"/>
  <c r="V20" i="34"/>
  <c r="W20" i="34"/>
  <c r="X20" i="34"/>
  <c r="AB20" i="34"/>
  <c r="E21" i="34"/>
  <c r="F21" i="34"/>
  <c r="G21" i="34"/>
  <c r="H21" i="34"/>
  <c r="I21" i="34"/>
  <c r="N21" i="34"/>
  <c r="O21" i="34"/>
  <c r="P21" i="34"/>
  <c r="Q21" i="34"/>
  <c r="R21" i="34"/>
  <c r="T21" i="34"/>
  <c r="U21" i="34"/>
  <c r="V21" i="34"/>
  <c r="W21" i="34"/>
  <c r="X21" i="34"/>
  <c r="AB21" i="34"/>
  <c r="E22" i="34"/>
  <c r="F22" i="34"/>
  <c r="G22" i="34"/>
  <c r="H22" i="34"/>
  <c r="I22" i="34"/>
  <c r="N22" i="34"/>
  <c r="O22" i="34"/>
  <c r="P22" i="34"/>
  <c r="Q22" i="34"/>
  <c r="R22" i="34"/>
  <c r="T22" i="34"/>
  <c r="U22" i="34"/>
  <c r="V22" i="34"/>
  <c r="W22" i="34"/>
  <c r="X22" i="34"/>
  <c r="AB22" i="34"/>
  <c r="E24" i="34"/>
  <c r="F24" i="34"/>
  <c r="G24" i="34"/>
  <c r="H24" i="34"/>
  <c r="I24" i="34"/>
  <c r="N24" i="34"/>
  <c r="O24" i="34"/>
  <c r="P24" i="34"/>
  <c r="Q24" i="34"/>
  <c r="R24" i="34"/>
  <c r="T24" i="34"/>
  <c r="U24" i="34"/>
  <c r="V24" i="34"/>
  <c r="W24" i="34"/>
  <c r="X24" i="34"/>
  <c r="AB24" i="34"/>
  <c r="U16" i="31"/>
  <c r="U15" i="31"/>
  <c r="U14" i="31"/>
  <c r="U13" i="31"/>
  <c r="U12" i="31"/>
  <c r="U11" i="31"/>
  <c r="U10" i="31"/>
  <c r="U9" i="31"/>
  <c r="U7" i="31"/>
  <c r="J7" i="31"/>
  <c r="L15" i="31" s="1"/>
  <c r="J16" i="31"/>
  <c r="L16" i="31"/>
  <c r="Y16" i="31" s="1"/>
  <c r="Z16" i="31" s="1"/>
  <c r="L7" i="31"/>
  <c r="AB16" i="31" s="1"/>
  <c r="AC16" i="31" s="1"/>
  <c r="J15" i="31"/>
  <c r="K15" i="31" s="1"/>
  <c r="AA15" i="31" s="1"/>
  <c r="J14" i="31"/>
  <c r="L14" i="31"/>
  <c r="Y14" i="31" s="1"/>
  <c r="Z14" i="31" s="1"/>
  <c r="J13" i="31"/>
  <c r="K13" i="31" s="1"/>
  <c r="AA13" i="31" s="1"/>
  <c r="J12" i="31"/>
  <c r="K12" i="31" s="1"/>
  <c r="AA12" i="31" s="1"/>
  <c r="L12" i="31"/>
  <c r="Y12" i="31" s="1"/>
  <c r="Z12" i="31" s="1"/>
  <c r="J11" i="31"/>
  <c r="L11" i="31" s="1"/>
  <c r="J10" i="31"/>
  <c r="L10" i="31"/>
  <c r="Y10" i="31" s="1"/>
  <c r="Z10" i="31" s="1"/>
  <c r="J9" i="31"/>
  <c r="L9" i="31" s="1"/>
  <c r="K7" i="31"/>
  <c r="U1" i="32"/>
  <c r="U2" i="32"/>
  <c r="W4" i="32"/>
  <c r="B20" i="32"/>
  <c r="C5" i="32"/>
  <c r="Q5" i="32"/>
  <c r="E19" i="32"/>
  <c r="F19" i="32"/>
  <c r="G19" i="32"/>
  <c r="H19" i="32"/>
  <c r="L19" i="32"/>
  <c r="M19" i="32"/>
  <c r="N19" i="32"/>
  <c r="O19" i="32"/>
  <c r="S19" i="32"/>
  <c r="E20" i="32"/>
  <c r="F20" i="32"/>
  <c r="G20" i="32"/>
  <c r="H20" i="32"/>
  <c r="L20" i="32"/>
  <c r="M20" i="32"/>
  <c r="N20" i="32"/>
  <c r="O20" i="32"/>
  <c r="S20" i="32"/>
  <c r="E21" i="32"/>
  <c r="F21" i="32"/>
  <c r="G21" i="32"/>
  <c r="H21" i="32"/>
  <c r="L21" i="32"/>
  <c r="M21" i="32"/>
  <c r="N21" i="32"/>
  <c r="O21" i="32"/>
  <c r="S21" i="32"/>
  <c r="E22" i="32"/>
  <c r="F22" i="32"/>
  <c r="G22" i="32"/>
  <c r="H22" i="32"/>
  <c r="L22" i="32"/>
  <c r="M22" i="32"/>
  <c r="N22" i="32"/>
  <c r="O22" i="32"/>
  <c r="S22" i="32"/>
  <c r="E24" i="32"/>
  <c r="F24" i="32"/>
  <c r="G24" i="32"/>
  <c r="H24" i="32"/>
  <c r="L24" i="32"/>
  <c r="M24" i="32"/>
  <c r="N24" i="32"/>
  <c r="O24" i="32"/>
  <c r="S24" i="32"/>
  <c r="Y1" i="31"/>
  <c r="Y2" i="31"/>
  <c r="AB4" i="31"/>
  <c r="B20" i="31"/>
  <c r="C5" i="31"/>
  <c r="U5" i="31"/>
  <c r="AA7" i="31"/>
  <c r="K10" i="31"/>
  <c r="AA10" i="31"/>
  <c r="AB12" i="31"/>
  <c r="AC12" i="31" s="1"/>
  <c r="K14" i="31"/>
  <c r="AA14" i="31"/>
  <c r="K16" i="31"/>
  <c r="AA16" i="31" s="1"/>
  <c r="K11" i="31"/>
  <c r="AA11" i="31" s="1"/>
  <c r="E19" i="31"/>
  <c r="F19" i="31"/>
  <c r="G19" i="31"/>
  <c r="H19" i="31"/>
  <c r="I19" i="31"/>
  <c r="N19" i="31"/>
  <c r="O19" i="31"/>
  <c r="P19" i="31"/>
  <c r="Q19" i="31"/>
  <c r="R19" i="31"/>
  <c r="W19" i="31"/>
  <c r="E20" i="31"/>
  <c r="F20" i="31"/>
  <c r="G20" i="31"/>
  <c r="H20" i="31"/>
  <c r="I20" i="31"/>
  <c r="N20" i="31"/>
  <c r="O20" i="31"/>
  <c r="P20" i="31"/>
  <c r="Q20" i="31"/>
  <c r="R20" i="31"/>
  <c r="W20" i="31"/>
  <c r="E21" i="31"/>
  <c r="F21" i="31"/>
  <c r="G21" i="31"/>
  <c r="H21" i="31"/>
  <c r="I21" i="31"/>
  <c r="N21" i="31"/>
  <c r="O21" i="31"/>
  <c r="P21" i="31"/>
  <c r="Q21" i="31"/>
  <c r="R21" i="31"/>
  <c r="W21" i="31"/>
  <c r="E22" i="31"/>
  <c r="F22" i="31"/>
  <c r="G22" i="31"/>
  <c r="H22" i="31"/>
  <c r="I22" i="31"/>
  <c r="N22" i="31"/>
  <c r="O22" i="31"/>
  <c r="P22" i="31"/>
  <c r="Q22" i="31"/>
  <c r="R22" i="31"/>
  <c r="W22" i="31"/>
  <c r="E24" i="31"/>
  <c r="F24" i="31"/>
  <c r="G24" i="31"/>
  <c r="H24" i="31"/>
  <c r="I24" i="31"/>
  <c r="N24" i="31"/>
  <c r="O24" i="31"/>
  <c r="P24" i="31"/>
  <c r="Q24" i="31"/>
  <c r="R24" i="31"/>
  <c r="W24" i="31"/>
  <c r="Y9" i="31" l="1"/>
  <c r="Z9" i="31" s="1"/>
  <c r="AB9" i="31"/>
  <c r="AC9" i="31" s="1"/>
  <c r="AG15" i="34"/>
  <c r="AH15" i="34" s="1"/>
  <c r="AD15" i="34"/>
  <c r="AE15" i="34" s="1"/>
  <c r="AB11" i="31"/>
  <c r="AC11" i="31" s="1"/>
  <c r="Y11" i="31"/>
  <c r="Z11" i="31" s="1"/>
  <c r="AD12" i="34"/>
  <c r="AE12" i="34" s="1"/>
  <c r="AG12" i="34"/>
  <c r="AH12" i="34" s="1"/>
  <c r="AB15" i="31"/>
  <c r="AC15" i="31" s="1"/>
  <c r="Y15" i="31"/>
  <c r="Z15" i="31" s="1"/>
  <c r="K9" i="31"/>
  <c r="AA9" i="31" s="1"/>
  <c r="AB14" i="31"/>
  <c r="AC14" i="31" s="1"/>
  <c r="L11" i="34"/>
  <c r="AD9" i="34"/>
  <c r="AE9" i="34" s="1"/>
  <c r="AB7" i="31"/>
  <c r="L13" i="31"/>
  <c r="AG13" i="34"/>
  <c r="AH13" i="34" s="1"/>
  <c r="AB10" i="31"/>
  <c r="AC10" i="31" s="1"/>
  <c r="Y7" i="31"/>
  <c r="L16" i="34"/>
  <c r="K9" i="34"/>
  <c r="AF9" i="34" s="1"/>
  <c r="J10" i="32"/>
  <c r="J12" i="32"/>
  <c r="J14" i="32"/>
  <c r="J7" i="32"/>
  <c r="U15" i="32" s="1"/>
  <c r="V15" i="32" s="1"/>
  <c r="AG10" i="34"/>
  <c r="AH10" i="34" s="1"/>
  <c r="K15" i="34"/>
  <c r="AF15" i="34" s="1"/>
  <c r="L14" i="34"/>
  <c r="AG7" i="34"/>
  <c r="J16" i="32"/>
  <c r="K13" i="34"/>
  <c r="AF13" i="34" s="1"/>
  <c r="J9" i="32"/>
  <c r="J11" i="32"/>
  <c r="J13" i="32"/>
  <c r="AE21" i="34" l="1"/>
  <c r="AE25" i="34"/>
  <c r="AG11" i="34"/>
  <c r="AH11" i="34" s="1"/>
  <c r="AD11" i="34"/>
  <c r="AE11" i="34" s="1"/>
  <c r="AD14" i="34"/>
  <c r="AE14" i="34" s="1"/>
  <c r="AG14" i="34"/>
  <c r="AH14" i="34" s="1"/>
  <c r="W15" i="32"/>
  <c r="X15" i="32" s="1"/>
  <c r="AH25" i="34"/>
  <c r="AD16" i="34"/>
  <c r="AE16" i="34" s="1"/>
  <c r="AG16" i="34"/>
  <c r="AH16" i="34" s="1"/>
  <c r="AH23" i="34"/>
  <c r="W16" i="32"/>
  <c r="U16" i="32"/>
  <c r="V16" i="32" s="1"/>
  <c r="AH24" i="34"/>
  <c r="AH22" i="34"/>
  <c r="U10" i="32"/>
  <c r="V10" i="32" s="1"/>
  <c r="W10" i="32"/>
  <c r="X10" i="32" s="1"/>
  <c r="W9" i="32"/>
  <c r="X9" i="32" s="1"/>
  <c r="U9" i="32"/>
  <c r="V9" i="32" s="1"/>
  <c r="W14" i="32"/>
  <c r="X14" i="32" s="1"/>
  <c r="U14" i="32"/>
  <c r="V14" i="32" s="1"/>
  <c r="AB13" i="31"/>
  <c r="AC13" i="31" s="1"/>
  <c r="AC20" i="31" s="1"/>
  <c r="Y13" i="31"/>
  <c r="Z13" i="31" s="1"/>
  <c r="AH21" i="34"/>
  <c r="AC24" i="31"/>
  <c r="AC25" i="31"/>
  <c r="W13" i="32"/>
  <c r="X13" i="32" s="1"/>
  <c r="U13" i="32"/>
  <c r="V13" i="32" s="1"/>
  <c r="W11" i="32"/>
  <c r="X11" i="32" s="1"/>
  <c r="U11" i="32"/>
  <c r="V11" i="32" s="1"/>
  <c r="W7" i="32"/>
  <c r="U7" i="32"/>
  <c r="U12" i="32"/>
  <c r="V12" i="32" s="1"/>
  <c r="W12" i="32"/>
  <c r="X12" i="32" s="1"/>
  <c r="AE24" i="34" l="1"/>
  <c r="AC19" i="31"/>
  <c r="AE20" i="34"/>
  <c r="AC23" i="31"/>
  <c r="AE23" i="34"/>
  <c r="V24" i="32"/>
  <c r="V19" i="32"/>
  <c r="V21" i="32"/>
  <c r="V20" i="32"/>
  <c r="V26" i="32" s="1"/>
  <c r="V22" i="32"/>
  <c r="V25" i="32"/>
  <c r="V23" i="32"/>
  <c r="AE19" i="34"/>
  <c r="AC22" i="31"/>
  <c r="X19" i="32"/>
  <c r="X22" i="32"/>
  <c r="X23" i="32"/>
  <c r="X24" i="32"/>
  <c r="X25" i="32"/>
  <c r="X20" i="32"/>
  <c r="X21" i="32"/>
  <c r="AH19" i="34"/>
  <c r="AE22" i="34"/>
  <c r="AC21" i="31"/>
  <c r="AH20" i="34"/>
  <c r="AH26" i="34" l="1"/>
  <c r="AI26" i="34" s="1"/>
  <c r="Y21" i="32"/>
  <c r="Y19" i="32"/>
  <c r="X27" i="32"/>
  <c r="X26" i="32"/>
  <c r="Y26" i="32" s="1"/>
  <c r="Y22" i="32"/>
  <c r="AI20" i="34"/>
  <c r="Y20" i="32"/>
  <c r="AE27" i="34"/>
  <c r="V27" i="32"/>
  <c r="AI24" i="34"/>
  <c r="AC26" i="31"/>
  <c r="AD26" i="31" s="1"/>
  <c r="AD21" i="31"/>
  <c r="AI22" i="34"/>
  <c r="Y25" i="32"/>
  <c r="AI23" i="34"/>
  <c r="AD24" i="31"/>
  <c r="Y24" i="32"/>
  <c r="AE26" i="34"/>
  <c r="AI21" i="34"/>
  <c r="Y23" i="32"/>
  <c r="AD20" i="31"/>
  <c r="AI25" i="34" l="1"/>
  <c r="AH27" i="34"/>
  <c r="Y27" i="32"/>
  <c r="AD23" i="31"/>
  <c r="AC27" i="31"/>
  <c r="AI19" i="34"/>
  <c r="AI27" i="34" s="1"/>
  <c r="AD19" i="31"/>
  <c r="AD27" i="31" s="1"/>
  <c r="AD22" i="31"/>
  <c r="AD25" i="31"/>
</calcChain>
</file>

<file path=xl/sharedStrings.xml><?xml version="1.0" encoding="utf-8"?>
<sst xmlns="http://schemas.openxmlformats.org/spreadsheetml/2006/main" count="231" uniqueCount="70">
  <si>
    <t>LastName</t>
  </si>
  <si>
    <t>FirstName</t>
  </si>
  <si>
    <t>T1</t>
  </si>
  <si>
    <t>T2</t>
  </si>
  <si>
    <t>T3</t>
  </si>
  <si>
    <t>T4</t>
  </si>
  <si>
    <t>T5</t>
  </si>
  <si>
    <t>Avg Test</t>
  </si>
  <si>
    <t>Tests</t>
  </si>
  <si>
    <t>H1</t>
  </si>
  <si>
    <t>H2</t>
  </si>
  <si>
    <t>H3</t>
  </si>
  <si>
    <t>H4</t>
  </si>
  <si>
    <t>H5</t>
  </si>
  <si>
    <t>Avg HW</t>
  </si>
  <si>
    <t>Master</t>
  </si>
  <si>
    <t>Final</t>
  </si>
  <si>
    <t>Exam</t>
  </si>
  <si>
    <t>Overall</t>
  </si>
  <si>
    <t>Average</t>
  </si>
  <si>
    <t>Drop Low</t>
  </si>
  <si>
    <t>Test Avg</t>
  </si>
  <si>
    <t>Mean</t>
  </si>
  <si>
    <t>Median</t>
  </si>
  <si>
    <t>Mode</t>
  </si>
  <si>
    <t>Std. Dev.</t>
  </si>
  <si>
    <t># Students:</t>
  </si>
  <si>
    <t>Count</t>
  </si>
  <si>
    <t>Grade</t>
  </si>
  <si>
    <t xml:space="preserve">A: </t>
  </si>
  <si>
    <t xml:space="preserve">B: </t>
  </si>
  <si>
    <t xml:space="preserve">C: </t>
  </si>
  <si>
    <t xml:space="preserve">N: </t>
  </si>
  <si>
    <t xml:space="preserve">W: </t>
  </si>
  <si>
    <t xml:space="preserve">Other: </t>
  </si>
  <si>
    <t>Last</t>
  </si>
  <si>
    <t>Date</t>
  </si>
  <si>
    <t>Homework &amp; Quizzes</t>
  </si>
  <si>
    <t>Points</t>
  </si>
  <si>
    <t>PreFinal</t>
  </si>
  <si>
    <t>D:</t>
  </si>
  <si>
    <t>F:</t>
  </si>
  <si>
    <t>Students:</t>
  </si>
  <si>
    <t>MAT 1033  Intermediate Algebra</t>
  </si>
  <si>
    <t>MAC 1105  College Algebra</t>
  </si>
  <si>
    <t>MAT 0024  College Prep Algebra</t>
  </si>
  <si>
    <t>Q1</t>
  </si>
  <si>
    <t>Q2</t>
  </si>
  <si>
    <t>Q3</t>
  </si>
  <si>
    <t>Q4</t>
  </si>
  <si>
    <t>Q5</t>
  </si>
  <si>
    <t>Max:</t>
  </si>
  <si>
    <t>Instructor: Pete Falzone    Fall 2003    Room: 3734    Warrington Campus</t>
  </si>
  <si>
    <t>Class Time: 9:20 - 10:30  MWF</t>
  </si>
  <si>
    <t>Section # 4512</t>
  </si>
  <si>
    <t>Instructor: Pete Falzone    Fall 2003    Room: 3411    Warrington Campus</t>
  </si>
  <si>
    <t>Class Time: 8:00 - 9:15  TuTh</t>
  </si>
  <si>
    <t>Section # 4004</t>
  </si>
  <si>
    <t>Instructor: Pete Falzone    Fall 2003    Room: 3416    Warrington Campus</t>
  </si>
  <si>
    <t>Class Time: 9:30 - 10:45  TuTh</t>
  </si>
  <si>
    <t>Section # 4083</t>
  </si>
  <si>
    <t>Example1</t>
  </si>
  <si>
    <t>Example2</t>
  </si>
  <si>
    <t>Example3</t>
  </si>
  <si>
    <t>Ex2</t>
  </si>
  <si>
    <t>Ex3</t>
  </si>
  <si>
    <t>Ex1</t>
  </si>
  <si>
    <t>You</t>
  </si>
  <si>
    <t>Case 1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</si>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</sst>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8" formatCode="0.0000000"/>
  </numFmts>
  <fonts count="12" x14ac:knownFonts="1">
    <font>
      <sz val="10"/>
      <name val="Arial"/>
    </font>
    <font>
      <sz val="10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erminal"/>
      <family val="3"/>
      <charset val="255"/>
    </font>
    <font>
      <sz val="12"/>
      <name val="Terminal"/>
      <family val="3"/>
      <charset val="255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9" fontId="2" fillId="0" borderId="0" xfId="0" applyNumberFormat="1" applyFont="1" applyBorder="1" applyAlignment="1">
      <alignment horizontal="left"/>
    </xf>
    <xf numFmtId="0" fontId="1" fillId="0" borderId="0" xfId="0" applyFont="1" applyBorder="1"/>
    <xf numFmtId="9" fontId="1" fillId="0" borderId="0" xfId="0" applyNumberFormat="1" applyFont="1" applyBorder="1"/>
    <xf numFmtId="164" fontId="1" fillId="0" borderId="0" xfId="0" applyNumberFormat="1" applyFont="1" applyBorder="1"/>
    <xf numFmtId="18" fontId="1" fillId="0" borderId="0" xfId="0" applyNumberFormat="1" applyFont="1" applyBorder="1"/>
    <xf numFmtId="0" fontId="4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14" fontId="7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8" fillId="0" borderId="0" xfId="0" applyNumberFormat="1" applyFont="1" applyBorder="1"/>
    <xf numFmtId="0" fontId="9" fillId="0" borderId="0" xfId="0" applyFont="1" applyBorder="1" applyAlignment="1">
      <alignment horizontal="center"/>
    </xf>
    <xf numFmtId="164" fontId="6" fillId="0" borderId="0" xfId="0" applyNumberFormat="1" applyFont="1" applyBorder="1"/>
    <xf numFmtId="16" fontId="1" fillId="0" borderId="0" xfId="0" applyNumberFormat="1" applyFont="1" applyBorder="1"/>
    <xf numFmtId="168" fontId="1" fillId="0" borderId="0" xfId="0" applyNumberFormat="1" applyFont="1" applyBorder="1"/>
    <xf numFmtId="0" fontId="10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/>
    <xf numFmtId="164" fontId="4" fillId="0" borderId="0" xfId="0" applyNumberFormat="1" applyFont="1" applyBorder="1"/>
    <xf numFmtId="9" fontId="5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11" fillId="0" borderId="0" xfId="0" applyFont="1"/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2" borderId="1" xfId="0" applyFont="1" applyFill="1" applyBorder="1"/>
    <xf numFmtId="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" fontId="4" fillId="2" borderId="2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horizontal="right"/>
    </xf>
    <xf numFmtId="49" fontId="4" fillId="2" borderId="0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9" fontId="4" fillId="0" borderId="0" xfId="0" applyNumberFormat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165" fontId="4" fillId="0" borderId="0" xfId="0" applyNumberFormat="1" applyFont="1" applyBorder="1"/>
    <xf numFmtId="165" fontId="5" fillId="0" borderId="0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tabSelected="1" zoomScale="75" workbookViewId="0">
      <pane xSplit="4" ySplit="8" topLeftCell="E9" activePane="bottomRight" state="frozen"/>
      <selection pane="topRight" activeCell="D1" sqref="D1"/>
      <selection pane="bottomLeft" activeCell="A8" sqref="A8"/>
      <selection pane="bottomRight" activeCell="E8" sqref="E8"/>
    </sheetView>
  </sheetViews>
  <sheetFormatPr defaultColWidth="9.109375" defaultRowHeight="15.6" x14ac:dyDescent="0.3"/>
  <cols>
    <col min="1" max="1" width="3.44140625" style="12" customWidth="1"/>
    <col min="2" max="2" width="15" style="2" customWidth="1"/>
    <col min="3" max="3" width="11.6640625" style="2" customWidth="1"/>
    <col min="4" max="4" width="1.33203125" style="2" customWidth="1"/>
    <col min="5" max="5" width="5.33203125" style="2" customWidth="1"/>
    <col min="6" max="6" width="6.88671875" style="2" customWidth="1"/>
    <col min="7" max="8" width="5.33203125" style="2" customWidth="1"/>
    <col min="9" max="9" width="5.5546875" style="2" customWidth="1"/>
    <col min="10" max="10" width="1.109375" style="2" customWidth="1"/>
    <col min="11" max="11" width="9.88671875" style="3" customWidth="1"/>
    <col min="12" max="12" width="11" style="3" customWidth="1"/>
    <col min="13" max="13" width="0.88671875" style="4" customWidth="1"/>
    <col min="14" max="14" width="5.33203125" style="2" customWidth="1"/>
    <col min="15" max="15" width="7" style="2" customWidth="1"/>
    <col min="16" max="18" width="5.33203125" style="2" customWidth="1"/>
    <col min="19" max="19" width="1" style="2" customWidth="1"/>
    <col min="20" max="24" width="5.33203125" style="2" customWidth="1"/>
    <col min="25" max="25" width="0.88671875" style="2" customWidth="1"/>
    <col min="26" max="26" width="9.88671875" style="3" customWidth="1"/>
    <col min="27" max="27" width="0.88671875" style="2" customWidth="1"/>
    <col min="28" max="28" width="7.109375" style="16" customWidth="1"/>
    <col min="29" max="29" width="0.88671875" style="2" customWidth="1"/>
    <col min="30" max="30" width="10" style="4" customWidth="1"/>
    <col min="31" max="31" width="8" style="4" customWidth="1"/>
    <col min="32" max="32" width="8.6640625" style="4" customWidth="1"/>
    <col min="33" max="33" width="11" style="4" customWidth="1"/>
    <col min="34" max="34" width="8.109375" style="19" customWidth="1"/>
    <col min="35" max="35" width="6.5546875" style="15" customWidth="1"/>
    <col min="36" max="36" width="1.88671875" style="15" customWidth="1"/>
    <col min="37" max="16384" width="9.109375" style="2"/>
  </cols>
  <sheetData>
    <row r="1" spans="1:36" ht="21" x14ac:dyDescent="0.4">
      <c r="B1" s="1" t="s">
        <v>45</v>
      </c>
      <c r="AD1" s="14">
        <f ca="1">NOW()</f>
        <v>45325.599122916668</v>
      </c>
      <c r="AE1" s="14"/>
    </row>
    <row r="2" spans="1:36" x14ac:dyDescent="0.3">
      <c r="B2" s="6" t="s">
        <v>52</v>
      </c>
      <c r="AD2" s="5">
        <f ca="1">NOW()</f>
        <v>45325.599122916668</v>
      </c>
      <c r="AE2" s="5"/>
      <c r="AF2" s="7"/>
    </row>
    <row r="3" spans="1:36" ht="18" x14ac:dyDescent="0.35">
      <c r="B3" s="13" t="s">
        <v>53</v>
      </c>
      <c r="H3" s="22"/>
      <c r="I3" s="21"/>
      <c r="O3" s="21"/>
      <c r="P3" s="21"/>
      <c r="AF3" s="7"/>
    </row>
    <row r="4" spans="1:36" ht="18" x14ac:dyDescent="0.35">
      <c r="B4" s="13" t="s">
        <v>54</v>
      </c>
      <c r="D4" s="8"/>
      <c r="F4" s="17">
        <v>0.66666666666666663</v>
      </c>
      <c r="G4" s="21"/>
      <c r="O4" s="18">
        <v>0.16666666666666666</v>
      </c>
      <c r="Z4" s="9" t="s">
        <v>38</v>
      </c>
      <c r="AB4" s="17">
        <v>0.16666666666666666</v>
      </c>
      <c r="AC4" s="8"/>
      <c r="AD4" s="20"/>
      <c r="AE4" s="20"/>
      <c r="AG4" s="20">
        <f>F4+O4+AB4</f>
        <v>0.99999999999999989</v>
      </c>
    </row>
    <row r="5" spans="1:36" s="12" customFormat="1" x14ac:dyDescent="0.3">
      <c r="B5" s="12" t="s">
        <v>42</v>
      </c>
      <c r="C5" s="25">
        <f>B20</f>
        <v>5</v>
      </c>
      <c r="D5" s="33"/>
      <c r="F5" s="32" t="s">
        <v>8</v>
      </c>
      <c r="K5" s="34"/>
      <c r="L5" s="34" t="s">
        <v>21</v>
      </c>
      <c r="M5" s="33"/>
      <c r="N5" s="10" t="s">
        <v>37</v>
      </c>
      <c r="X5" s="35"/>
      <c r="Z5" s="25">
        <f>SUM(N7:Y7)</f>
        <v>166</v>
      </c>
      <c r="AA5" s="33"/>
      <c r="AB5" s="28" t="s">
        <v>16</v>
      </c>
      <c r="AC5" s="33"/>
      <c r="AD5" s="36" t="s">
        <v>39</v>
      </c>
      <c r="AE5" s="53" t="s">
        <v>39</v>
      </c>
      <c r="AF5" s="36" t="s">
        <v>18</v>
      </c>
      <c r="AG5" s="23" t="s">
        <v>16</v>
      </c>
      <c r="AH5" s="23" t="s">
        <v>16</v>
      </c>
      <c r="AI5" s="29" t="s">
        <v>35</v>
      </c>
      <c r="AJ5" s="29"/>
    </row>
    <row r="6" spans="1:36" s="12" customFormat="1" ht="20.100000000000001" customHeight="1" x14ac:dyDescent="0.3">
      <c r="B6" s="10" t="s">
        <v>0</v>
      </c>
      <c r="C6" s="10" t="s">
        <v>1</v>
      </c>
      <c r="D6" s="33"/>
      <c r="E6" s="12" t="s">
        <v>2</v>
      </c>
      <c r="F6" s="12" t="s">
        <v>3</v>
      </c>
      <c r="G6" s="12" t="s">
        <v>4</v>
      </c>
      <c r="H6" s="12" t="s">
        <v>5</v>
      </c>
      <c r="I6" s="12" t="s">
        <v>6</v>
      </c>
      <c r="K6" s="34" t="s">
        <v>7</v>
      </c>
      <c r="L6" s="34" t="s">
        <v>20</v>
      </c>
      <c r="M6" s="33"/>
      <c r="N6" s="12" t="s">
        <v>9</v>
      </c>
      <c r="O6" s="12" t="s">
        <v>10</v>
      </c>
      <c r="P6" s="12" t="s">
        <v>11</v>
      </c>
      <c r="Q6" s="12" t="s">
        <v>12</v>
      </c>
      <c r="R6" s="12" t="s">
        <v>13</v>
      </c>
      <c r="T6" s="12" t="s">
        <v>46</v>
      </c>
      <c r="U6" s="12" t="s">
        <v>47</v>
      </c>
      <c r="V6" s="12" t="s">
        <v>48</v>
      </c>
      <c r="W6" s="12" t="s">
        <v>49</v>
      </c>
      <c r="X6" s="12" t="s">
        <v>50</v>
      </c>
      <c r="Y6" s="35"/>
      <c r="Z6" s="34" t="s">
        <v>14</v>
      </c>
      <c r="AA6" s="33"/>
      <c r="AB6" s="28" t="s">
        <v>17</v>
      </c>
      <c r="AC6" s="33"/>
      <c r="AD6" s="36" t="s">
        <v>19</v>
      </c>
      <c r="AE6" s="53" t="s">
        <v>28</v>
      </c>
      <c r="AF6" s="36" t="s">
        <v>19</v>
      </c>
      <c r="AG6" s="31" t="s">
        <v>19</v>
      </c>
      <c r="AH6" s="23" t="s">
        <v>28</v>
      </c>
      <c r="AI6" s="29" t="s">
        <v>36</v>
      </c>
      <c r="AJ6" s="29"/>
    </row>
    <row r="7" spans="1:36" s="12" customFormat="1" ht="20.100000000000001" customHeight="1" thickBot="1" x14ac:dyDescent="0.35">
      <c r="B7" s="6" t="s">
        <v>15</v>
      </c>
      <c r="C7" s="6" t="s">
        <v>15</v>
      </c>
      <c r="D7" s="37"/>
      <c r="E7" s="12">
        <v>100</v>
      </c>
      <c r="F7" s="12">
        <v>100</v>
      </c>
      <c r="G7" s="12">
        <v>100</v>
      </c>
      <c r="H7" s="12">
        <v>100</v>
      </c>
      <c r="I7" s="25">
        <v>100</v>
      </c>
      <c r="J7" s="35" t="str">
        <f>IF(COUNTBLANK(E7:I7)&gt;COUNTBLANK(E$7:I$7),0,"")</f>
        <v/>
      </c>
      <c r="K7" s="34">
        <f>IF(SUM(E$7:J$7)&lt;&gt;0,SUM(E7:J7)/SUM(E$7:J$7),0)</f>
        <v>1</v>
      </c>
      <c r="L7" s="34">
        <f>IF((SUM(E$7:J$7)-MIN(E$7:J$7))&lt;&gt;0,(SUM(E7:J7)-MIN(E7:J7))/(SUM(E$7:J$7)-MIN(E$7:J$7)),0)</f>
        <v>1</v>
      </c>
      <c r="M7" s="37"/>
      <c r="N7" s="12">
        <v>26</v>
      </c>
      <c r="O7" s="12">
        <v>32</v>
      </c>
      <c r="P7" s="12">
        <v>22</v>
      </c>
      <c r="Q7" s="12">
        <v>18</v>
      </c>
      <c r="R7" s="12">
        <v>18</v>
      </c>
      <c r="T7" s="12">
        <v>10</v>
      </c>
      <c r="U7" s="12">
        <v>10</v>
      </c>
      <c r="V7" s="12">
        <v>10</v>
      </c>
      <c r="W7" s="12">
        <v>10</v>
      </c>
      <c r="X7" s="12">
        <v>10</v>
      </c>
      <c r="Z7" s="34">
        <f>IF(SUM(N$7:Y$7)&lt;&gt;0,SUM(N7:Y7)/SUM(N$7:Y$7),0)</f>
        <v>1</v>
      </c>
      <c r="AA7" s="37"/>
      <c r="AB7" s="38">
        <v>100</v>
      </c>
      <c r="AC7" s="37"/>
      <c r="AD7" s="39">
        <f>($F$4*L7+$O$4*Z7+$AB$4*L7)/($F$4*L$7+$O$4*Z$7+$AB$4*L$7)</f>
        <v>1</v>
      </c>
      <c r="AE7" s="39"/>
      <c r="AF7" s="39">
        <f>($F$4*K7+$O$4*Z7+$AB$4*AB7/100)/($F$4*K$7+$O$4*Z$7+$AB$4*AB$7/100)</f>
        <v>1</v>
      </c>
      <c r="AG7" s="39">
        <f>($F$4*L7+$O$4*Z7+$AB$4*AB7/100)/($F$4*L$7+$O$4*Z$7+$AB$4*AB$7/100)</f>
        <v>1</v>
      </c>
      <c r="AH7" s="23"/>
      <c r="AI7" s="29"/>
      <c r="AJ7" s="29"/>
    </row>
    <row r="8" spans="1:36" s="11" customFormat="1" ht="6" customHeight="1" thickBot="1" x14ac:dyDescent="0.35">
      <c r="A8" s="12"/>
      <c r="B8" s="40"/>
      <c r="C8" s="40"/>
      <c r="D8" s="33"/>
      <c r="E8" s="40"/>
      <c r="F8" s="40"/>
      <c r="G8" s="40"/>
      <c r="H8" s="40"/>
      <c r="I8" s="41"/>
      <c r="J8" s="40"/>
      <c r="K8" s="40"/>
      <c r="L8" s="40"/>
      <c r="M8" s="33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33"/>
      <c r="AB8" s="42"/>
      <c r="AC8" s="33"/>
      <c r="AD8" s="40"/>
      <c r="AE8" s="40"/>
      <c r="AF8" s="40"/>
      <c r="AG8" s="40"/>
      <c r="AH8" s="43"/>
      <c r="AI8" s="44"/>
      <c r="AJ8" s="45"/>
    </row>
    <row r="9" spans="1:36" s="11" customFormat="1" ht="20.100000000000001" customHeight="1" x14ac:dyDescent="0.3">
      <c r="A9" s="12"/>
      <c r="B9" s="30" t="s">
        <v>61</v>
      </c>
      <c r="C9" s="30" t="s">
        <v>66</v>
      </c>
      <c r="D9" s="33"/>
      <c r="E9" s="35">
        <v>93</v>
      </c>
      <c r="F9" s="35">
        <v>95</v>
      </c>
      <c r="G9" s="35">
        <v>94</v>
      </c>
      <c r="H9" s="35">
        <v>83</v>
      </c>
      <c r="I9" s="46">
        <v>88</v>
      </c>
      <c r="J9" s="35" t="str">
        <f t="shared" ref="J9:J16" si="0">IF(COUNTBLANK(E9:I9)&gt;COUNTBLANK(E$7:I$7),0,"")</f>
        <v/>
      </c>
      <c r="K9" s="39">
        <f t="shared" ref="K9:K16" si="1">IF(SUM(E$7:J$7)&lt;&gt;0,SUM(E9:J9)/SUM(E$7:J$7),0)</f>
        <v>0.90600000000000003</v>
      </c>
      <c r="L9" s="39">
        <f t="shared" ref="L9:L16" si="2">IF((SUM(E$7:J$7)-MIN(E$7:J$7))&lt;&gt;0,(SUM(E9:J9)-MIN(E9:J9))/(SUM(E$7:J$7)-MIN(E$7:J$7)),0)</f>
        <v>0.92500000000000004</v>
      </c>
      <c r="M9" s="33"/>
      <c r="N9" s="35">
        <v>29</v>
      </c>
      <c r="O9" s="35">
        <v>35</v>
      </c>
      <c r="P9" s="35">
        <v>25</v>
      </c>
      <c r="Q9" s="35">
        <v>21</v>
      </c>
      <c r="R9" s="35">
        <v>21</v>
      </c>
      <c r="S9" s="35"/>
      <c r="T9" s="35">
        <v>10</v>
      </c>
      <c r="U9" s="35">
        <v>10</v>
      </c>
      <c r="V9" s="35">
        <v>10</v>
      </c>
      <c r="W9" s="35">
        <v>10</v>
      </c>
      <c r="X9" s="35">
        <v>10</v>
      </c>
      <c r="Y9" s="35"/>
      <c r="Z9" s="47">
        <f t="shared" ref="Z9:Z16" si="3">IF(SUM(N$7:Y$7)&lt;&gt;0,SUM(N9:Y9)/SUM(N$7:Y$7),0)</f>
        <v>1.0903614457831325</v>
      </c>
      <c r="AA9" s="33"/>
      <c r="AB9" s="25">
        <v>88</v>
      </c>
      <c r="AC9" s="33"/>
      <c r="AD9" s="39">
        <f t="shared" ref="AD9:AD16" si="4">($F$4*L9+$O$4*Z9+$AB$4*L9)/($F$4*L$7+$O$4*Z$7+$AB$4*L$7)</f>
        <v>0.95256024096385561</v>
      </c>
      <c r="AE9" s="52" t="str">
        <f t="shared" ref="AE9:AE16" si="5">IF(ROUNDUP(100*AD9,2)&gt;89,"A",
IF(ROUNDUP(100*AD9,2)&gt;84,"B+",
IF(ROUNDUP(100*AD9,2)&gt;79,"B",
IF(ROUNDUP(100*AD9,2)&gt;74,"C+",
IF(ROUNDUP(100*AD9,2)&gt;69,"C",
IF(ROUNDUP(100*AD9,2)&gt;64,"N",
IF(ROUNDUP(100*AD9,2)&gt;59,"N",
"N")))))))</f>
        <v>A</v>
      </c>
      <c r="AF9" s="39">
        <f t="shared" ref="AF9:AF16" si="6">($F$4*K9+$O$4*Z9+$AB$4*AB9/100)/($F$4*K$7+$O$4*Z$7+$AB$4*AB$7/100)</f>
        <v>0.93239357429718883</v>
      </c>
      <c r="AG9" s="39">
        <f t="shared" ref="AG9:AG16" si="7">($F$4*L9+$O$4*Z9+$AB$4*AB9/100)/($F$4*L$7+$O$4*Z$7+$AB$4*AB$7/100)</f>
        <v>0.94506024096385566</v>
      </c>
      <c r="AH9" s="52" t="str">
        <f t="shared" ref="AH9:AH16" si="8">IF(ROUNDUP(100*AG9,2)&gt;89,"A",
IF(ROUNDUP(100*AG9,2)&gt;84,"B+",
IF(ROUNDUP(100*AG9,2)&gt;79,"B",
IF(ROUNDUP(100*AG9,2)&gt;74,"C+",
IF(ROUNDUP(100*AG9,2)&gt;69,"C",
IF(ROUNDUP(100*AG9,2)&gt;64,"N",
IF(ROUNDUP(100*AG9,2)&gt;59,"N",
"N")))))))</f>
        <v>A</v>
      </c>
      <c r="AI9" s="29"/>
      <c r="AJ9" s="29"/>
    </row>
    <row r="10" spans="1:36" s="11" customFormat="1" ht="20.100000000000001" customHeight="1" x14ac:dyDescent="0.3">
      <c r="A10" s="12"/>
      <c r="B10" s="30" t="s">
        <v>62</v>
      </c>
      <c r="C10" s="30" t="s">
        <v>64</v>
      </c>
      <c r="D10" s="33"/>
      <c r="E10" s="35">
        <v>74</v>
      </c>
      <c r="F10" s="35">
        <v>77</v>
      </c>
      <c r="G10" s="35">
        <v>79</v>
      </c>
      <c r="H10" s="35">
        <v>72</v>
      </c>
      <c r="I10" s="46">
        <v>65</v>
      </c>
      <c r="J10" s="35" t="str">
        <f t="shared" si="0"/>
        <v/>
      </c>
      <c r="K10" s="39">
        <f t="shared" si="1"/>
        <v>0.73399999999999999</v>
      </c>
      <c r="L10" s="39">
        <f t="shared" si="2"/>
        <v>0.755</v>
      </c>
      <c r="M10" s="33"/>
      <c r="N10" s="35">
        <v>26</v>
      </c>
      <c r="O10" s="35">
        <v>32</v>
      </c>
      <c r="P10" s="35">
        <v>22</v>
      </c>
      <c r="Q10" s="35">
        <v>18</v>
      </c>
      <c r="R10" s="35">
        <v>18</v>
      </c>
      <c r="S10" s="35"/>
      <c r="T10" s="35">
        <v>10</v>
      </c>
      <c r="U10" s="35">
        <v>8</v>
      </c>
      <c r="V10" s="35">
        <v>9</v>
      </c>
      <c r="W10" s="35">
        <v>9</v>
      </c>
      <c r="X10" s="35">
        <v>10</v>
      </c>
      <c r="Y10" s="35"/>
      <c r="Z10" s="47">
        <f t="shared" si="3"/>
        <v>0.97590361445783136</v>
      </c>
      <c r="AA10" s="33"/>
      <c r="AB10" s="25">
        <v>70</v>
      </c>
      <c r="AC10" s="33"/>
      <c r="AD10" s="39">
        <f t="shared" si="4"/>
        <v>0.79181726907630534</v>
      </c>
      <c r="AE10" s="52" t="str">
        <f t="shared" si="5"/>
        <v>B</v>
      </c>
      <c r="AF10" s="39">
        <f t="shared" si="6"/>
        <v>0.76865060240963867</v>
      </c>
      <c r="AG10" s="39">
        <f t="shared" si="7"/>
        <v>0.78265060240963868</v>
      </c>
      <c r="AH10" s="52" t="str">
        <f t="shared" si="8"/>
        <v>C+</v>
      </c>
      <c r="AI10" s="29"/>
      <c r="AJ10" s="29"/>
    </row>
    <row r="11" spans="1:36" s="11" customFormat="1" ht="20.100000000000001" customHeight="1" x14ac:dyDescent="0.3">
      <c r="A11" s="12"/>
      <c r="B11" s="30" t="s">
        <v>63</v>
      </c>
      <c r="C11" s="30" t="s">
        <v>65</v>
      </c>
      <c r="D11" s="33"/>
      <c r="E11" s="35">
        <v>65</v>
      </c>
      <c r="F11" s="35">
        <v>72</v>
      </c>
      <c r="G11" s="35">
        <v>75</v>
      </c>
      <c r="H11" s="35">
        <v>68</v>
      </c>
      <c r="I11" s="46">
        <v>70</v>
      </c>
      <c r="J11" s="35" t="str">
        <f t="shared" si="0"/>
        <v/>
      </c>
      <c r="K11" s="39">
        <f t="shared" si="1"/>
        <v>0.7</v>
      </c>
      <c r="L11" s="39">
        <f t="shared" si="2"/>
        <v>0.71250000000000002</v>
      </c>
      <c r="M11" s="33"/>
      <c r="N11" s="35">
        <v>22</v>
      </c>
      <c r="O11" s="35">
        <v>25</v>
      </c>
      <c r="P11" s="35">
        <v>20</v>
      </c>
      <c r="Q11" s="35">
        <v>16</v>
      </c>
      <c r="R11" s="35">
        <v>15</v>
      </c>
      <c r="S11" s="35"/>
      <c r="T11" s="35">
        <v>8</v>
      </c>
      <c r="U11" s="35">
        <v>4</v>
      </c>
      <c r="V11" s="35">
        <v>7</v>
      </c>
      <c r="W11" s="35">
        <v>0</v>
      </c>
      <c r="X11" s="35">
        <v>8</v>
      </c>
      <c r="Y11" s="35"/>
      <c r="Z11" s="47">
        <f t="shared" si="3"/>
        <v>0.75301204819277112</v>
      </c>
      <c r="AA11" s="33"/>
      <c r="AB11" s="25">
        <v>70</v>
      </c>
      <c r="AC11" s="33"/>
      <c r="AD11" s="39">
        <f t="shared" si="4"/>
        <v>0.71925200803212863</v>
      </c>
      <c r="AE11" s="52" t="str">
        <f t="shared" si="5"/>
        <v>C</v>
      </c>
      <c r="AF11" s="39">
        <f t="shared" si="6"/>
        <v>0.70883534136546189</v>
      </c>
      <c r="AG11" s="39">
        <f t="shared" si="7"/>
        <v>0.71716867469879531</v>
      </c>
      <c r="AH11" s="52" t="str">
        <f t="shared" si="8"/>
        <v>C</v>
      </c>
      <c r="AI11" s="29"/>
      <c r="AJ11" s="29"/>
    </row>
    <row r="12" spans="1:36" s="11" customFormat="1" ht="20.100000000000001" customHeight="1" x14ac:dyDescent="0.3">
      <c r="A12" s="12"/>
      <c r="B12" s="30"/>
      <c r="D12" s="33"/>
      <c r="E12" s="35"/>
      <c r="F12" s="35"/>
      <c r="G12" s="35"/>
      <c r="H12" s="35"/>
      <c r="I12" s="46"/>
      <c r="J12" s="35">
        <f t="shared" si="0"/>
        <v>0</v>
      </c>
      <c r="K12" s="39">
        <f t="shared" si="1"/>
        <v>0</v>
      </c>
      <c r="L12" s="39">
        <f t="shared" si="2"/>
        <v>0</v>
      </c>
      <c r="M12" s="3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47">
        <f t="shared" si="3"/>
        <v>0</v>
      </c>
      <c r="AA12" s="33"/>
      <c r="AB12" s="25"/>
      <c r="AC12" s="33"/>
      <c r="AD12" s="39">
        <f t="shared" si="4"/>
        <v>0</v>
      </c>
      <c r="AE12" s="52" t="str">
        <f t="shared" si="5"/>
        <v>N</v>
      </c>
      <c r="AF12" s="39">
        <f t="shared" si="6"/>
        <v>0</v>
      </c>
      <c r="AG12" s="39">
        <f t="shared" si="7"/>
        <v>0</v>
      </c>
      <c r="AH12" s="52" t="str">
        <f t="shared" si="8"/>
        <v>N</v>
      </c>
      <c r="AI12" s="29"/>
      <c r="AJ12" s="29"/>
    </row>
    <row r="13" spans="1:36" s="11" customFormat="1" ht="20.100000000000001" customHeight="1" x14ac:dyDescent="0.3">
      <c r="A13" s="12"/>
      <c r="B13" s="30" t="s">
        <v>67</v>
      </c>
      <c r="C13" s="11" t="s">
        <v>68</v>
      </c>
      <c r="D13" s="33"/>
      <c r="E13" s="35"/>
      <c r="F13" s="35"/>
      <c r="G13" s="35"/>
      <c r="H13" s="35"/>
      <c r="I13" s="46"/>
      <c r="J13" s="35">
        <f t="shared" si="0"/>
        <v>0</v>
      </c>
      <c r="K13" s="39">
        <f t="shared" si="1"/>
        <v>0</v>
      </c>
      <c r="L13" s="39">
        <f t="shared" si="2"/>
        <v>0</v>
      </c>
      <c r="M13" s="3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47">
        <f t="shared" si="3"/>
        <v>0</v>
      </c>
      <c r="AA13" s="33"/>
      <c r="AB13" s="25"/>
      <c r="AC13" s="33"/>
      <c r="AD13" s="39">
        <f t="shared" si="4"/>
        <v>0</v>
      </c>
      <c r="AE13" s="52" t="str">
        <f t="shared" si="5"/>
        <v>N</v>
      </c>
      <c r="AF13" s="39">
        <f t="shared" si="6"/>
        <v>0</v>
      </c>
      <c r="AG13" s="39">
        <f t="shared" si="7"/>
        <v>0</v>
      </c>
      <c r="AH13" s="52" t="str">
        <f t="shared" si="8"/>
        <v>N</v>
      </c>
      <c r="AI13" s="29"/>
      <c r="AJ13" s="29"/>
    </row>
    <row r="14" spans="1:36" s="11" customFormat="1" ht="20.100000000000001" customHeight="1" x14ac:dyDescent="0.3">
      <c r="A14" s="12"/>
      <c r="B14" s="30" t="s">
        <v>67</v>
      </c>
      <c r="C14" s="11" t="s">
        <v>69</v>
      </c>
      <c r="D14" s="33"/>
      <c r="E14" s="35"/>
      <c r="F14" s="35"/>
      <c r="G14" s="35"/>
      <c r="H14" s="35"/>
      <c r="I14" s="46"/>
      <c r="J14" s="35">
        <f t="shared" si="0"/>
        <v>0</v>
      </c>
      <c r="K14" s="39">
        <f t="shared" si="1"/>
        <v>0</v>
      </c>
      <c r="L14" s="39">
        <f t="shared" si="2"/>
        <v>0</v>
      </c>
      <c r="M14" s="33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47">
        <f t="shared" si="3"/>
        <v>0</v>
      </c>
      <c r="AA14" s="33"/>
      <c r="AB14" s="25"/>
      <c r="AC14" s="33"/>
      <c r="AD14" s="39">
        <f t="shared" si="4"/>
        <v>0</v>
      </c>
      <c r="AE14" s="52" t="str">
        <f t="shared" si="5"/>
        <v>N</v>
      </c>
      <c r="AF14" s="39">
        <f t="shared" si="6"/>
        <v>0</v>
      </c>
      <c r="AG14" s="39">
        <f t="shared" si="7"/>
        <v>0</v>
      </c>
      <c r="AH14" s="52" t="str">
        <f t="shared" si="8"/>
        <v>N</v>
      </c>
      <c r="AI14" s="29"/>
      <c r="AJ14" s="29"/>
    </row>
    <row r="15" spans="1:36" s="11" customFormat="1" ht="20.100000000000001" customHeight="1" x14ac:dyDescent="0.3">
      <c r="A15" s="12"/>
      <c r="B15" s="30"/>
      <c r="D15" s="33"/>
      <c r="E15" s="35"/>
      <c r="F15" s="35"/>
      <c r="G15" s="35"/>
      <c r="H15" s="35"/>
      <c r="I15" s="46"/>
      <c r="J15" s="35">
        <f t="shared" si="0"/>
        <v>0</v>
      </c>
      <c r="K15" s="39">
        <f t="shared" si="1"/>
        <v>0</v>
      </c>
      <c r="L15" s="39">
        <f t="shared" si="2"/>
        <v>0</v>
      </c>
      <c r="M15" s="3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47">
        <f t="shared" si="3"/>
        <v>0</v>
      </c>
      <c r="AA15" s="33"/>
      <c r="AB15" s="25"/>
      <c r="AC15" s="33"/>
      <c r="AD15" s="39">
        <f t="shared" si="4"/>
        <v>0</v>
      </c>
      <c r="AE15" s="52" t="str">
        <f t="shared" si="5"/>
        <v>N</v>
      </c>
      <c r="AF15" s="39">
        <f t="shared" si="6"/>
        <v>0</v>
      </c>
      <c r="AG15" s="39">
        <f t="shared" si="7"/>
        <v>0</v>
      </c>
      <c r="AH15" s="52" t="str">
        <f t="shared" si="8"/>
        <v>N</v>
      </c>
      <c r="AI15" s="29"/>
      <c r="AJ15" s="29"/>
    </row>
    <row r="16" spans="1:36" s="11" customFormat="1" ht="20.100000000000001" customHeight="1" thickBot="1" x14ac:dyDescent="0.35">
      <c r="A16" s="12"/>
      <c r="B16" s="30"/>
      <c r="D16" s="33"/>
      <c r="E16" s="35"/>
      <c r="F16" s="35"/>
      <c r="G16" s="35"/>
      <c r="H16" s="35"/>
      <c r="I16" s="46"/>
      <c r="J16" s="35">
        <f t="shared" si="0"/>
        <v>0</v>
      </c>
      <c r="K16" s="39">
        <f t="shared" si="1"/>
        <v>0</v>
      </c>
      <c r="L16" s="39">
        <f t="shared" si="2"/>
        <v>0</v>
      </c>
      <c r="M16" s="3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47">
        <f t="shared" si="3"/>
        <v>0</v>
      </c>
      <c r="AA16" s="33"/>
      <c r="AB16" s="25"/>
      <c r="AC16" s="33"/>
      <c r="AD16" s="39">
        <f t="shared" si="4"/>
        <v>0</v>
      </c>
      <c r="AE16" s="52" t="str">
        <f t="shared" si="5"/>
        <v>N</v>
      </c>
      <c r="AF16" s="39">
        <f t="shared" si="6"/>
        <v>0</v>
      </c>
      <c r="AG16" s="39">
        <f t="shared" si="7"/>
        <v>0</v>
      </c>
      <c r="AH16" s="52" t="str">
        <f t="shared" si="8"/>
        <v>N</v>
      </c>
      <c r="AI16" s="29"/>
      <c r="AJ16" s="29"/>
    </row>
    <row r="17" spans="1:36" s="11" customFormat="1" ht="6" customHeight="1" thickBot="1" x14ac:dyDescent="0.35">
      <c r="A17" s="1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33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33"/>
      <c r="AB17" s="48"/>
      <c r="AC17" s="33"/>
      <c r="AD17" s="40"/>
      <c r="AE17" s="40"/>
      <c r="AF17" s="40"/>
      <c r="AG17" s="40"/>
      <c r="AH17" s="43"/>
      <c r="AI17" s="44"/>
      <c r="AJ17" s="45"/>
    </row>
    <row r="18" spans="1:36" s="11" customFormat="1" ht="5.25" customHeight="1" x14ac:dyDescent="0.3">
      <c r="A18" s="12"/>
      <c r="D18" s="33"/>
      <c r="K18" s="26"/>
      <c r="L18" s="26"/>
      <c r="M18" s="33"/>
      <c r="Z18" s="26"/>
      <c r="AA18" s="33"/>
      <c r="AB18" s="28"/>
      <c r="AC18" s="33"/>
      <c r="AD18" s="27"/>
      <c r="AE18" s="27"/>
      <c r="AF18" s="27"/>
      <c r="AG18" s="27"/>
      <c r="AH18" s="23"/>
      <c r="AI18" s="29"/>
      <c r="AJ18" s="29"/>
    </row>
    <row r="19" spans="1:36" s="11" customFormat="1" x14ac:dyDescent="0.3">
      <c r="A19" s="12"/>
      <c r="B19" s="11" t="s">
        <v>26</v>
      </c>
      <c r="C19" s="6" t="s">
        <v>27</v>
      </c>
      <c r="D19" s="33"/>
      <c r="E19" s="35">
        <f>COUNTA(E9:E17)</f>
        <v>3</v>
      </c>
      <c r="F19" s="35">
        <f>COUNTA(F9:F17)</f>
        <v>3</v>
      </c>
      <c r="G19" s="35">
        <f>COUNTA(G9:G17)</f>
        <v>3</v>
      </c>
      <c r="H19" s="35">
        <f>COUNTA(H9:H17)</f>
        <v>3</v>
      </c>
      <c r="I19" s="35">
        <f>COUNTA(I9:I17)</f>
        <v>3</v>
      </c>
      <c r="K19" s="26"/>
      <c r="L19" s="26" t="s">
        <v>27</v>
      </c>
      <c r="M19" s="33"/>
      <c r="N19" s="35">
        <f>COUNTA(N9:N17)</f>
        <v>3</v>
      </c>
      <c r="O19" s="35">
        <f>COUNTA(O9:O17)</f>
        <v>3</v>
      </c>
      <c r="P19" s="35">
        <f>COUNTA(P9:P17)</f>
        <v>3</v>
      </c>
      <c r="Q19" s="35">
        <f>COUNTA(Q9:Q17)</f>
        <v>3</v>
      </c>
      <c r="R19" s="35">
        <f>COUNTA(R9:R17)</f>
        <v>3</v>
      </c>
      <c r="S19" s="35"/>
      <c r="T19" s="35">
        <f>COUNTA(T9:T17)</f>
        <v>3</v>
      </c>
      <c r="U19" s="35">
        <f>COUNTA(U9:U17)</f>
        <v>3</v>
      </c>
      <c r="V19" s="35">
        <f>COUNTA(V9:V17)</f>
        <v>3</v>
      </c>
      <c r="W19" s="35">
        <f>COUNTA(W9:W17)</f>
        <v>3</v>
      </c>
      <c r="X19" s="35">
        <f>COUNTA(X9:X17)</f>
        <v>3</v>
      </c>
      <c r="Z19" s="26" t="s">
        <v>27</v>
      </c>
      <c r="AA19" s="33"/>
      <c r="AB19" s="25">
        <f>COUNTA(AB9:AB17)</f>
        <v>3</v>
      </c>
      <c r="AC19" s="33"/>
      <c r="AD19" s="31"/>
      <c r="AE19" s="23">
        <f>COUNTIF(AE8:AE17,"A")</f>
        <v>1</v>
      </c>
      <c r="AF19" s="27"/>
      <c r="AG19" s="31" t="s">
        <v>29</v>
      </c>
      <c r="AH19" s="23">
        <f>COUNTIF(AH8:AH17,"A")</f>
        <v>1</v>
      </c>
      <c r="AI19" s="34">
        <f t="shared" ref="AI19:AI26" si="9">(AH19)/SUM(AH$19:AH$26)</f>
        <v>0.125</v>
      </c>
      <c r="AJ19" s="34"/>
    </row>
    <row r="20" spans="1:36" s="49" customFormat="1" x14ac:dyDescent="0.3">
      <c r="A20" s="24"/>
      <c r="B20" s="12">
        <f>COUNTA(C9:C17)</f>
        <v>5</v>
      </c>
      <c r="C20" s="49" t="s">
        <v>22</v>
      </c>
      <c r="D20" s="33"/>
      <c r="E20" s="49">
        <f>AVERAGE(E9:E17)</f>
        <v>77.333333333333329</v>
      </c>
      <c r="F20" s="49">
        <f>AVERAGE(F9:F17)</f>
        <v>81.333333333333329</v>
      </c>
      <c r="G20" s="49">
        <f>AVERAGE(G9:G17)</f>
        <v>82.666666666666671</v>
      </c>
      <c r="H20" s="49">
        <f>AVERAGE(H9:H17)</f>
        <v>74.333333333333329</v>
      </c>
      <c r="I20" s="49">
        <f>AVERAGE(I9:I17)</f>
        <v>74.333333333333329</v>
      </c>
      <c r="L20" s="49" t="s">
        <v>22</v>
      </c>
      <c r="M20" s="33"/>
      <c r="N20" s="49">
        <f>AVERAGE(N9:N17)</f>
        <v>25.666666666666668</v>
      </c>
      <c r="O20" s="49">
        <f>AVERAGE(O9:O17)</f>
        <v>30.666666666666668</v>
      </c>
      <c r="P20" s="49">
        <f>AVERAGE(P9:P17)</f>
        <v>22.333333333333332</v>
      </c>
      <c r="Q20" s="49">
        <f>AVERAGE(Q9:Q17)</f>
        <v>18.333333333333332</v>
      </c>
      <c r="R20" s="49">
        <f>AVERAGE(R9:R17)</f>
        <v>18</v>
      </c>
      <c r="T20" s="49">
        <f>AVERAGE(T9:T17)</f>
        <v>9.3333333333333339</v>
      </c>
      <c r="U20" s="49">
        <f>AVERAGE(U9:U17)</f>
        <v>7.333333333333333</v>
      </c>
      <c r="V20" s="49">
        <f>AVERAGE(V9:V17)</f>
        <v>8.6666666666666661</v>
      </c>
      <c r="W20" s="49">
        <f>AVERAGE(W9:W17)</f>
        <v>6.333333333333333</v>
      </c>
      <c r="X20" s="49">
        <f>AVERAGE(X9:X17)</f>
        <v>9.3333333333333339</v>
      </c>
      <c r="Z20" s="49" t="s">
        <v>22</v>
      </c>
      <c r="AA20" s="33"/>
      <c r="AB20" s="24">
        <f>AVERAGE(AB9:AB17)</f>
        <v>76</v>
      </c>
      <c r="AC20" s="33"/>
      <c r="AD20" s="50"/>
      <c r="AE20" s="23">
        <f>COUNTIF(AE8:AE17,"B")+COUNTIF(AE8:AE17,"B+")</f>
        <v>1</v>
      </c>
      <c r="AG20" s="50" t="s">
        <v>30</v>
      </c>
      <c r="AH20" s="23">
        <f>COUNTIF(AH8:AH17,"B")+COUNTIF(AH8:AH17,"B+")</f>
        <v>0</v>
      </c>
      <c r="AI20" s="34">
        <f t="shared" si="9"/>
        <v>0</v>
      </c>
      <c r="AJ20" s="34"/>
    </row>
    <row r="21" spans="1:36" s="49" customFormat="1" x14ac:dyDescent="0.3">
      <c r="A21" s="24"/>
      <c r="C21" s="49" t="s">
        <v>23</v>
      </c>
      <c r="D21" s="33"/>
      <c r="E21" s="49">
        <f>MEDIAN(E9:E17)</f>
        <v>74</v>
      </c>
      <c r="F21" s="49">
        <f>MEDIAN(F9:F17)</f>
        <v>77</v>
      </c>
      <c r="G21" s="49">
        <f>MEDIAN(G9:G17)</f>
        <v>79</v>
      </c>
      <c r="H21" s="49">
        <f>MEDIAN(H9:H17)</f>
        <v>72</v>
      </c>
      <c r="I21" s="49">
        <f>MEDIAN(I9:I17)</f>
        <v>70</v>
      </c>
      <c r="L21" s="49" t="s">
        <v>23</v>
      </c>
      <c r="M21" s="33"/>
      <c r="N21" s="49">
        <f>MEDIAN(N9:N17)</f>
        <v>26</v>
      </c>
      <c r="O21" s="49">
        <f>MEDIAN(O9:O17)</f>
        <v>32</v>
      </c>
      <c r="P21" s="49">
        <f>MEDIAN(P9:P17)</f>
        <v>22</v>
      </c>
      <c r="Q21" s="49">
        <f>MEDIAN(Q9:Q17)</f>
        <v>18</v>
      </c>
      <c r="R21" s="49">
        <f>MEDIAN(R9:R17)</f>
        <v>18</v>
      </c>
      <c r="T21" s="49">
        <f>MEDIAN(T9:T17)</f>
        <v>10</v>
      </c>
      <c r="U21" s="49">
        <f>MEDIAN(U9:U17)</f>
        <v>8</v>
      </c>
      <c r="V21" s="49">
        <f>MEDIAN(V9:V17)</f>
        <v>9</v>
      </c>
      <c r="W21" s="49">
        <f>MEDIAN(W9:W17)</f>
        <v>9</v>
      </c>
      <c r="X21" s="49">
        <f>MEDIAN(X9:X17)</f>
        <v>10</v>
      </c>
      <c r="Z21" s="49" t="s">
        <v>23</v>
      </c>
      <c r="AA21" s="33"/>
      <c r="AB21" s="24">
        <f>MEDIAN(AB9:AB17)</f>
        <v>70</v>
      </c>
      <c r="AC21" s="33"/>
      <c r="AD21" s="50"/>
      <c r="AE21" s="23">
        <f>COUNTIF(AE8:AE17,"C")+COUNTIF(AE8:AE17,"C+")</f>
        <v>1</v>
      </c>
      <c r="AG21" s="50" t="s">
        <v>31</v>
      </c>
      <c r="AH21" s="23">
        <f>COUNTIF(AH8:AH17,"C")+COUNTIF(AH8:AH17,"C+")</f>
        <v>2</v>
      </c>
      <c r="AI21" s="34">
        <f t="shared" si="9"/>
        <v>0.25</v>
      </c>
      <c r="AJ21" s="34"/>
    </row>
    <row r="22" spans="1:36" s="49" customFormat="1" x14ac:dyDescent="0.3">
      <c r="A22" s="24"/>
      <c r="C22" s="49" t="s">
        <v>24</v>
      </c>
      <c r="D22" s="33"/>
      <c r="E22" s="49" t="e">
        <f>MODE(E9:E17)</f>
        <v>#N/A</v>
      </c>
      <c r="F22" s="49" t="e">
        <f>MODE(F9:F17)</f>
        <v>#N/A</v>
      </c>
      <c r="G22" s="49" t="e">
        <f>MODE(G9:G17)</f>
        <v>#N/A</v>
      </c>
      <c r="H22" s="49" t="e">
        <f>MODE(H9:H17)</f>
        <v>#N/A</v>
      </c>
      <c r="I22" s="49" t="e">
        <f>MODE(I9:I17)</f>
        <v>#N/A</v>
      </c>
      <c r="L22" s="49" t="s">
        <v>24</v>
      </c>
      <c r="M22" s="33"/>
      <c r="N22" s="49" t="e">
        <f>MODE(N9:N17)</f>
        <v>#N/A</v>
      </c>
      <c r="O22" s="49" t="e">
        <f>MODE(O9:O17)</f>
        <v>#N/A</v>
      </c>
      <c r="P22" s="49" t="e">
        <f>MODE(P9:P17)</f>
        <v>#N/A</v>
      </c>
      <c r="Q22" s="49" t="e">
        <f>MODE(Q9:Q17)</f>
        <v>#N/A</v>
      </c>
      <c r="R22" s="49" t="e">
        <f>MODE(R9:R17)</f>
        <v>#N/A</v>
      </c>
      <c r="T22" s="49">
        <f>MODE(T9:T17)</f>
        <v>10</v>
      </c>
      <c r="U22" s="49" t="e">
        <f>MODE(U9:U17)</f>
        <v>#N/A</v>
      </c>
      <c r="V22" s="49" t="e">
        <f>MODE(V9:V17)</f>
        <v>#N/A</v>
      </c>
      <c r="W22" s="49" t="e">
        <f>MODE(W9:W17)</f>
        <v>#N/A</v>
      </c>
      <c r="X22" s="49">
        <f>MODE(X9:X17)</f>
        <v>10</v>
      </c>
      <c r="Z22" s="49" t="s">
        <v>24</v>
      </c>
      <c r="AA22" s="33"/>
      <c r="AB22" s="24">
        <f>MODE(AB9:AB17)</f>
        <v>70</v>
      </c>
      <c r="AC22" s="33"/>
      <c r="AD22" s="50"/>
      <c r="AE22" s="23">
        <f>COUNTIF(AE8:AE17,"D")+COUNTIF(AE8:AE17,"D+")</f>
        <v>0</v>
      </c>
      <c r="AG22" s="50" t="s">
        <v>40</v>
      </c>
      <c r="AH22" s="23">
        <f>COUNTIF(AH8:AH17,"D")+COUNTIF(AH8:AH17,"D+")</f>
        <v>0</v>
      </c>
      <c r="AI22" s="34">
        <f t="shared" si="9"/>
        <v>0</v>
      </c>
      <c r="AJ22" s="34"/>
    </row>
    <row r="23" spans="1:36" s="11" customFormat="1" x14ac:dyDescent="0.3">
      <c r="A23" s="12"/>
      <c r="D23" s="33"/>
      <c r="K23" s="26"/>
      <c r="M23" s="33"/>
      <c r="AA23" s="33"/>
      <c r="AB23" s="34"/>
      <c r="AC23" s="33"/>
      <c r="AD23" s="31"/>
      <c r="AE23" s="23">
        <f>COUNTIF(AE8:AE17,"F")</f>
        <v>0</v>
      </c>
      <c r="AF23" s="27"/>
      <c r="AG23" s="31" t="s">
        <v>41</v>
      </c>
      <c r="AH23" s="23">
        <f>COUNTIF(AH8:AH17,"F")</f>
        <v>0</v>
      </c>
      <c r="AI23" s="34">
        <f t="shared" si="9"/>
        <v>0</v>
      </c>
      <c r="AJ23" s="34"/>
    </row>
    <row r="24" spans="1:36" s="11" customFormat="1" x14ac:dyDescent="0.3">
      <c r="A24" s="12"/>
      <c r="C24" s="49" t="s">
        <v>25</v>
      </c>
      <c r="D24" s="33"/>
      <c r="E24" s="49">
        <f>STDEVP(E9:E17)</f>
        <v>11.671427600007732</v>
      </c>
      <c r="F24" s="49">
        <f>STDEVP(F9:F17)</f>
        <v>9.877021593352703</v>
      </c>
      <c r="G24" s="49">
        <f>STDEVP(G9:G17)</f>
        <v>8.1785627642568652</v>
      </c>
      <c r="H24" s="49">
        <f>STDEVP(H9:H17)</f>
        <v>6.342099196813483</v>
      </c>
      <c r="I24" s="49">
        <f>STDEVP(I9:I17)</f>
        <v>9.877021593352703</v>
      </c>
      <c r="K24" s="26"/>
      <c r="L24" s="49" t="s">
        <v>25</v>
      </c>
      <c r="M24" s="33"/>
      <c r="N24" s="49">
        <f>STDEVP(N9:N17)</f>
        <v>2.8674417556808756</v>
      </c>
      <c r="O24" s="49">
        <f>STDEVP(O9:O17)</f>
        <v>4.1899350299921787</v>
      </c>
      <c r="P24" s="49">
        <f>STDEVP(P9:P17)</f>
        <v>2.0548046676563256</v>
      </c>
      <c r="Q24" s="49">
        <f>STDEVP(Q9:Q17)</f>
        <v>2.0548046676563256</v>
      </c>
      <c r="R24" s="49">
        <f>STDEVP(R9:R17)</f>
        <v>2.4494897427831779</v>
      </c>
      <c r="S24" s="49"/>
      <c r="T24" s="49">
        <f>STDEVP(T9:T17)</f>
        <v>0.94280904158206336</v>
      </c>
      <c r="U24" s="49">
        <f>STDEVP(U9:U17)</f>
        <v>2.4944382578492941</v>
      </c>
      <c r="V24" s="49">
        <f>STDEVP(V9:V17)</f>
        <v>1.247219128924647</v>
      </c>
      <c r="W24" s="49">
        <f>STDEVP(W9:W17)</f>
        <v>4.4969125210773466</v>
      </c>
      <c r="X24" s="49">
        <f>STDEVP(X9:X17)</f>
        <v>0.94280904158206336</v>
      </c>
      <c r="Z24" s="49" t="s">
        <v>25</v>
      </c>
      <c r="AA24" s="33"/>
      <c r="AB24" s="24">
        <f>STDEVP(AB9:AB17)</f>
        <v>8.4852813742385695</v>
      </c>
      <c r="AC24" s="33"/>
      <c r="AD24" s="31"/>
      <c r="AE24" s="23">
        <f>COUNTIF(AE8:AE17,"N")</f>
        <v>5</v>
      </c>
      <c r="AF24" s="27"/>
      <c r="AG24" s="50" t="s">
        <v>32</v>
      </c>
      <c r="AH24" s="23">
        <f>COUNTIF(AH8:AH17,"N")</f>
        <v>5</v>
      </c>
      <c r="AI24" s="34">
        <f t="shared" si="9"/>
        <v>0.625</v>
      </c>
      <c r="AJ24" s="34"/>
    </row>
    <row r="25" spans="1:36" s="11" customFormat="1" x14ac:dyDescent="0.3">
      <c r="A25" s="12"/>
      <c r="K25" s="26"/>
      <c r="L25" s="26"/>
      <c r="M25" s="27"/>
      <c r="Z25" s="26"/>
      <c r="AB25" s="28"/>
      <c r="AD25" s="27"/>
      <c r="AE25" s="23">
        <f>COUNTIF(AE8:AE17,"W")+COUNTIF(AE8:AE17,"W1")+COUNTIF(AE8:AE17,"W2")</f>
        <v>0</v>
      </c>
      <c r="AF25" s="27"/>
      <c r="AG25" s="31" t="s">
        <v>33</v>
      </c>
      <c r="AH25" s="23">
        <f>COUNTIF(AH8:AH17,"W")+COUNTIF(AH8:AH17,"W1")+COUNTIF(AH8:AH17,"W2")</f>
        <v>0</v>
      </c>
      <c r="AI25" s="34">
        <f t="shared" si="9"/>
        <v>0</v>
      </c>
      <c r="AJ25" s="29"/>
    </row>
    <row r="26" spans="1:36" s="11" customFormat="1" x14ac:dyDescent="0.3">
      <c r="A26" s="12"/>
      <c r="K26" s="26"/>
      <c r="L26" s="26"/>
      <c r="M26" s="27"/>
      <c r="Z26" s="26"/>
      <c r="AB26" s="28"/>
      <c r="AD26" s="27"/>
      <c r="AE26" s="51">
        <f>COUNTA(AE8:AE17)-SUM(AE19:AE25)</f>
        <v>0</v>
      </c>
      <c r="AF26" s="27"/>
      <c r="AG26" s="31" t="s">
        <v>34</v>
      </c>
      <c r="AH26" s="51">
        <f>COUNTA(AH8:AH17)-SUM(AH19:AH25)</f>
        <v>0</v>
      </c>
      <c r="AI26" s="34">
        <f t="shared" si="9"/>
        <v>0</v>
      </c>
      <c r="AJ26" s="29"/>
    </row>
    <row r="27" spans="1:36" s="11" customFormat="1" x14ac:dyDescent="0.3">
      <c r="A27" s="12"/>
      <c r="K27" s="26"/>
      <c r="L27" s="26"/>
      <c r="M27" s="27"/>
      <c r="Z27" s="26"/>
      <c r="AB27" s="28"/>
      <c r="AD27" s="27"/>
      <c r="AE27" s="23">
        <f>SUM(AE19:AE26)</f>
        <v>8</v>
      </c>
      <c r="AF27" s="27"/>
      <c r="AG27" s="27"/>
      <c r="AH27" s="23">
        <f>SUM(AH19:AH26)</f>
        <v>8</v>
      </c>
      <c r="AI27" s="34">
        <f>SUM(AI19:AI26)</f>
        <v>1</v>
      </c>
      <c r="AJ27" s="29"/>
    </row>
    <row r="28" spans="1:36" s="11" customFormat="1" x14ac:dyDescent="0.3">
      <c r="A28" s="12"/>
      <c r="K28" s="26"/>
      <c r="L28" s="26"/>
      <c r="M28" s="27"/>
      <c r="Z28" s="26"/>
      <c r="AB28" s="28"/>
      <c r="AD28" s="27"/>
      <c r="AE28" s="27"/>
      <c r="AF28" s="27"/>
      <c r="AG28" s="27"/>
      <c r="AH28" s="23"/>
      <c r="AI28" s="34"/>
      <c r="AJ28" s="29"/>
    </row>
    <row r="29" spans="1:36" s="11" customFormat="1" x14ac:dyDescent="0.3">
      <c r="A29" s="12"/>
      <c r="K29" s="26"/>
      <c r="L29" s="26"/>
      <c r="M29" s="27"/>
      <c r="Z29" s="26"/>
      <c r="AB29" s="28"/>
      <c r="AD29" s="27"/>
      <c r="AE29" s="27"/>
      <c r="AF29" s="27"/>
      <c r="AG29" s="27"/>
      <c r="AH29" s="23"/>
      <c r="AI29" s="29"/>
      <c r="AJ29" s="29"/>
    </row>
    <row r="30" spans="1:36" s="11" customFormat="1" x14ac:dyDescent="0.3">
      <c r="A30" s="12"/>
      <c r="K30" s="26"/>
      <c r="L30" s="26"/>
      <c r="M30" s="27"/>
      <c r="Z30" s="26"/>
      <c r="AB30" s="28"/>
      <c r="AD30" s="27"/>
      <c r="AE30" s="27"/>
      <c r="AF30" s="27"/>
      <c r="AG30" s="27"/>
      <c r="AH30" s="23"/>
      <c r="AI30" s="29"/>
      <c r="AJ30" s="29"/>
    </row>
    <row r="31" spans="1:36" s="11" customFormat="1" x14ac:dyDescent="0.3">
      <c r="A31" s="12"/>
      <c r="K31" s="26"/>
      <c r="L31" s="26"/>
      <c r="M31" s="27"/>
      <c r="Z31" s="26"/>
      <c r="AB31" s="28"/>
      <c r="AD31" s="27"/>
      <c r="AE31" s="27"/>
      <c r="AF31" s="27"/>
      <c r="AG31" s="27"/>
      <c r="AH31" s="23"/>
      <c r="AI31" s="29"/>
      <c r="AJ31" s="29"/>
    </row>
    <row r="32" spans="1:36" s="11" customFormat="1" x14ac:dyDescent="0.3">
      <c r="A32" s="12"/>
      <c r="K32" s="26"/>
      <c r="L32" s="26"/>
      <c r="M32" s="27"/>
      <c r="Z32" s="26"/>
      <c r="AB32" s="28"/>
      <c r="AD32" s="27"/>
      <c r="AE32" s="27"/>
      <c r="AF32" s="27"/>
      <c r="AG32" s="27"/>
      <c r="AH32" s="23"/>
      <c r="AI32" s="29"/>
      <c r="AJ32" s="29"/>
    </row>
  </sheetData>
  <phoneticPr fontId="0" type="noConversion"/>
  <printOptions horizontalCentered="1" gridLines="1"/>
  <pageMargins left="0.5" right="0.5" top="0.5" bottom="0.5" header="0.5" footer="0.5"/>
  <pageSetup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2"/>
  <sheetViews>
    <sheetView zoomScale="75" workbookViewId="0">
      <pane xSplit="4" ySplit="8" topLeftCell="E9" activePane="bottomRight" state="frozen"/>
      <selection pane="topRight" activeCell="D1" sqref="D1"/>
      <selection pane="bottomLeft" activeCell="A8" sqref="A8"/>
      <selection pane="bottomRight" activeCell="E9" sqref="E9"/>
    </sheetView>
  </sheetViews>
  <sheetFormatPr defaultColWidth="9.109375" defaultRowHeight="15.6" x14ac:dyDescent="0.3"/>
  <cols>
    <col min="1" max="1" width="3.44140625" style="12" customWidth="1"/>
    <col min="2" max="2" width="15" style="2" customWidth="1"/>
    <col min="3" max="3" width="11.6640625" style="2" customWidth="1"/>
    <col min="4" max="4" width="1.33203125" style="2" customWidth="1"/>
    <col min="5" max="5" width="5.33203125" style="2" customWidth="1"/>
    <col min="6" max="6" width="6.88671875" style="2" customWidth="1"/>
    <col min="7" max="8" width="5.33203125" style="2" customWidth="1"/>
    <col min="9" max="9" width="5.5546875" style="2" customWidth="1"/>
    <col min="10" max="10" width="0.88671875" style="2" customWidth="1"/>
    <col min="11" max="11" width="9.88671875" style="3" customWidth="1"/>
    <col min="12" max="12" width="11" style="3" customWidth="1"/>
    <col min="13" max="13" width="0.88671875" style="4" customWidth="1"/>
    <col min="14" max="14" width="5.33203125" style="2" customWidth="1"/>
    <col min="15" max="15" width="7" style="2" customWidth="1"/>
    <col min="16" max="18" width="5.33203125" style="2" customWidth="1"/>
    <col min="19" max="19" width="1.109375" style="2" customWidth="1"/>
    <col min="20" max="20" width="1.5546875" style="2" customWidth="1"/>
    <col min="21" max="21" width="9.88671875" style="3" customWidth="1"/>
    <col min="22" max="22" width="0.88671875" style="2" customWidth="1"/>
    <col min="23" max="23" width="7.109375" style="16" customWidth="1"/>
    <col min="24" max="24" width="0.88671875" style="2" customWidth="1"/>
    <col min="25" max="27" width="10" style="4" customWidth="1"/>
    <col min="28" max="28" width="11" style="4" customWidth="1"/>
    <col min="29" max="29" width="8.109375" style="19" customWidth="1"/>
    <col min="30" max="30" width="6.5546875" style="15" customWidth="1"/>
    <col min="31" max="31" width="1.88671875" style="15" customWidth="1"/>
    <col min="32" max="16384" width="9.109375" style="2"/>
  </cols>
  <sheetData>
    <row r="1" spans="1:31" ht="21" x14ac:dyDescent="0.4">
      <c r="B1" s="1" t="s">
        <v>43</v>
      </c>
      <c r="Y1" s="14">
        <f ca="1">NOW()</f>
        <v>45325.599122916668</v>
      </c>
      <c r="Z1" s="14"/>
    </row>
    <row r="2" spans="1:31" x14ac:dyDescent="0.3">
      <c r="B2" s="6" t="s">
        <v>55</v>
      </c>
      <c r="Y2" s="5">
        <f ca="1">NOW()</f>
        <v>45325.599122916668</v>
      </c>
      <c r="Z2" s="5"/>
      <c r="AA2" s="7"/>
    </row>
    <row r="3" spans="1:31" ht="18" x14ac:dyDescent="0.35">
      <c r="B3" s="13" t="s">
        <v>56</v>
      </c>
      <c r="H3" s="22"/>
      <c r="I3" s="21"/>
      <c r="O3" s="21"/>
      <c r="P3" s="21"/>
      <c r="R3" s="54" t="s">
        <v>51</v>
      </c>
      <c r="S3" s="54"/>
      <c r="T3" s="54"/>
      <c r="U3" s="55">
        <v>1.05</v>
      </c>
      <c r="AA3" s="7"/>
    </row>
    <row r="4" spans="1:31" ht="18" x14ac:dyDescent="0.35">
      <c r="B4" s="13" t="s">
        <v>57</v>
      </c>
      <c r="D4" s="8"/>
      <c r="F4" s="17">
        <v>0.66666666666666663</v>
      </c>
      <c r="G4" s="21"/>
      <c r="O4" s="18">
        <v>0.16666666666666666</v>
      </c>
      <c r="U4" s="9" t="s">
        <v>38</v>
      </c>
      <c r="W4" s="17">
        <v>0.16666666666666666</v>
      </c>
      <c r="X4" s="8"/>
      <c r="Y4" s="20"/>
      <c r="Z4" s="20"/>
      <c r="AB4" s="20">
        <f>F4+O4+W4</f>
        <v>0.99999999999999989</v>
      </c>
    </row>
    <row r="5" spans="1:31" s="12" customFormat="1" x14ac:dyDescent="0.3">
      <c r="B5" s="12" t="s">
        <v>42</v>
      </c>
      <c r="C5" s="25">
        <f>B20</f>
        <v>5</v>
      </c>
      <c r="D5" s="33"/>
      <c r="F5" s="32" t="s">
        <v>8</v>
      </c>
      <c r="K5" s="34"/>
      <c r="L5" s="34" t="s">
        <v>21</v>
      </c>
      <c r="M5" s="33"/>
      <c r="N5" s="10" t="s">
        <v>37</v>
      </c>
      <c r="U5" s="25">
        <f>SUM(N7:T7)</f>
        <v>90</v>
      </c>
      <c r="V5" s="33"/>
      <c r="W5" s="28" t="s">
        <v>16</v>
      </c>
      <c r="X5" s="33"/>
      <c r="Y5" s="36" t="s">
        <v>39</v>
      </c>
      <c r="Z5" s="36" t="s">
        <v>39</v>
      </c>
      <c r="AA5" s="36" t="s">
        <v>18</v>
      </c>
      <c r="AB5" s="31" t="s">
        <v>16</v>
      </c>
      <c r="AC5" s="23" t="s">
        <v>16</v>
      </c>
      <c r="AD5" s="29" t="s">
        <v>35</v>
      </c>
      <c r="AE5" s="29"/>
    </row>
    <row r="6" spans="1:31" s="12" customFormat="1" ht="20.100000000000001" customHeight="1" x14ac:dyDescent="0.3">
      <c r="B6" s="10" t="s">
        <v>0</v>
      </c>
      <c r="C6" s="10" t="s">
        <v>1</v>
      </c>
      <c r="D6" s="33"/>
      <c r="E6" s="12" t="s">
        <v>2</v>
      </c>
      <c r="F6" s="12" t="s">
        <v>3</v>
      </c>
      <c r="G6" s="12" t="s">
        <v>4</v>
      </c>
      <c r="H6" s="12" t="s">
        <v>5</v>
      </c>
      <c r="I6" s="12" t="s">
        <v>6</v>
      </c>
      <c r="K6" s="34" t="s">
        <v>7</v>
      </c>
      <c r="L6" s="34" t="s">
        <v>20</v>
      </c>
      <c r="M6" s="33"/>
      <c r="N6" s="12" t="s">
        <v>9</v>
      </c>
      <c r="O6" s="12" t="s">
        <v>10</v>
      </c>
      <c r="P6" s="12" t="s">
        <v>11</v>
      </c>
      <c r="Q6" s="12" t="s">
        <v>12</v>
      </c>
      <c r="R6" s="12" t="s">
        <v>13</v>
      </c>
      <c r="T6" s="35"/>
      <c r="U6" s="34" t="s">
        <v>14</v>
      </c>
      <c r="V6" s="33"/>
      <c r="W6" s="28" t="s">
        <v>17</v>
      </c>
      <c r="X6" s="33"/>
      <c r="Y6" s="36" t="s">
        <v>19</v>
      </c>
      <c r="Z6" s="36" t="s">
        <v>28</v>
      </c>
      <c r="AA6" s="36" t="s">
        <v>19</v>
      </c>
      <c r="AB6" s="31" t="s">
        <v>19</v>
      </c>
      <c r="AC6" s="23" t="s">
        <v>28</v>
      </c>
      <c r="AD6" s="29" t="s">
        <v>36</v>
      </c>
      <c r="AE6" s="29"/>
    </row>
    <row r="7" spans="1:31" s="12" customFormat="1" ht="20.100000000000001" customHeight="1" thickBot="1" x14ac:dyDescent="0.35">
      <c r="B7" s="6" t="s">
        <v>15</v>
      </c>
      <c r="C7" s="6" t="s">
        <v>15</v>
      </c>
      <c r="D7" s="37"/>
      <c r="E7" s="12">
        <v>100</v>
      </c>
      <c r="F7" s="12">
        <v>100</v>
      </c>
      <c r="G7" s="12">
        <v>100</v>
      </c>
      <c r="H7" s="12">
        <v>100</v>
      </c>
      <c r="I7" s="25">
        <v>100</v>
      </c>
      <c r="J7" s="35" t="str">
        <f>IF(COUNTBLANK(E7:I7)&gt;COUNTBLANK(E$7:I$7),0,"")</f>
        <v/>
      </c>
      <c r="K7" s="34">
        <f>IF(SUM(E$7:J$7)&lt;&gt;0,SUM(E7:J7)/SUM(E$7:J$7),0)</f>
        <v>1</v>
      </c>
      <c r="L7" s="34">
        <f>IF((SUM(E$7:J$7)-MIN(E$7:J$7))&lt;&gt;0,(SUM(E7:J7)-MIN(E7:J7))/(SUM(E$7:J$7)-MIN(E$7:J$7)),0)</f>
        <v>1</v>
      </c>
      <c r="M7" s="37"/>
      <c r="N7" s="12">
        <v>20</v>
      </c>
      <c r="O7" s="12">
        <v>16</v>
      </c>
      <c r="P7" s="12">
        <v>16</v>
      </c>
      <c r="Q7" s="12">
        <v>16</v>
      </c>
      <c r="R7" s="12">
        <v>22</v>
      </c>
      <c r="U7" s="34">
        <f>IF(SUM(N$7:T$7)&lt;&gt;0,MIN(SUM(N7:T7)/SUM(N$7:T$7),$U$3),0)</f>
        <v>1</v>
      </c>
      <c r="V7" s="37"/>
      <c r="W7" s="38">
        <v>100</v>
      </c>
      <c r="X7" s="37"/>
      <c r="Y7" s="39">
        <f>($F$4*L7+$O$4*U7+$W$4*L7)/($F$4*L$7+$O$4*U$7+$W$4*L$7)</f>
        <v>1</v>
      </c>
      <c r="Z7" s="39"/>
      <c r="AA7" s="39">
        <f>($F$4*K7+$O$4*U7+$W$4*W7/100)/($F$4*K$7+$O$4*U$7+$W$4*W$7/100)</f>
        <v>1</v>
      </c>
      <c r="AB7" s="39">
        <f>($F$4*L7+$O$4*U7+$W$4*W7/100)/($F$4*L$7+$O$4*U$7+$W$4*W$7/100)</f>
        <v>1</v>
      </c>
      <c r="AC7" s="23"/>
      <c r="AD7" s="29"/>
      <c r="AE7" s="29"/>
    </row>
    <row r="8" spans="1:31" s="11" customFormat="1" ht="6" customHeight="1" thickBot="1" x14ac:dyDescent="0.35">
      <c r="A8" s="12"/>
      <c r="B8" s="40"/>
      <c r="C8" s="40"/>
      <c r="D8" s="33"/>
      <c r="E8" s="40"/>
      <c r="F8" s="40"/>
      <c r="G8" s="40"/>
      <c r="H8" s="40"/>
      <c r="I8" s="41"/>
      <c r="J8" s="40"/>
      <c r="K8" s="40"/>
      <c r="L8" s="40"/>
      <c r="M8" s="33"/>
      <c r="N8" s="40"/>
      <c r="O8" s="40"/>
      <c r="P8" s="40"/>
      <c r="Q8" s="40"/>
      <c r="R8" s="40"/>
      <c r="S8" s="40"/>
      <c r="T8" s="40"/>
      <c r="U8" s="40"/>
      <c r="V8" s="33"/>
      <c r="W8" s="42"/>
      <c r="X8" s="33"/>
      <c r="Y8" s="40"/>
      <c r="Z8" s="40"/>
      <c r="AA8" s="40"/>
      <c r="AB8" s="40"/>
      <c r="AC8" s="43"/>
      <c r="AD8" s="44"/>
      <c r="AE8" s="45"/>
    </row>
    <row r="9" spans="1:31" s="11" customFormat="1" ht="20.100000000000001" customHeight="1" x14ac:dyDescent="0.3">
      <c r="A9" s="12"/>
      <c r="B9" s="30" t="s">
        <v>61</v>
      </c>
      <c r="C9" s="30" t="s">
        <v>66</v>
      </c>
      <c r="D9" s="33"/>
      <c r="E9" s="35">
        <v>91</v>
      </c>
      <c r="F9" s="35">
        <v>85</v>
      </c>
      <c r="G9" s="35">
        <v>73</v>
      </c>
      <c r="H9" s="35">
        <v>87</v>
      </c>
      <c r="I9" s="46">
        <v>82</v>
      </c>
      <c r="J9" s="35" t="str">
        <f t="shared" ref="J9:J16" si="0">IF(COUNTBLANK(E9:I9)&gt;COUNTBLANK(E$7:I$7),0,"")</f>
        <v/>
      </c>
      <c r="K9" s="39">
        <f t="shared" ref="K9:K16" si="1">IF(SUM(E$7:J$7)&lt;&gt;0,SUM(E9:J9)/SUM(E$7:J$7),0)</f>
        <v>0.83599999999999997</v>
      </c>
      <c r="L9" s="39">
        <f t="shared" ref="L9:L16" si="2">IF((SUM(E$7:J$7)-MIN(E$7:J$7))&lt;&gt;0,(SUM(E9:J9)-MIN(E9:J9))/(SUM(E$7:J$7)-MIN(E$7:J$7)),0)</f>
        <v>0.86250000000000004</v>
      </c>
      <c r="M9" s="33"/>
      <c r="N9" s="35">
        <v>22</v>
      </c>
      <c r="O9" s="35">
        <v>18</v>
      </c>
      <c r="P9" s="35">
        <v>18</v>
      </c>
      <c r="Q9" s="35">
        <v>18</v>
      </c>
      <c r="R9" s="35">
        <v>24</v>
      </c>
      <c r="S9" s="35"/>
      <c r="T9" s="35"/>
      <c r="U9" s="34">
        <f t="shared" ref="U9:U16" si="3">IF(SUM(N$7:T$7)&lt;&gt;0,MIN(SUM(N9:T9)/SUM(N$7:T$7),$U$3),0)</f>
        <v>1.05</v>
      </c>
      <c r="V9" s="33"/>
      <c r="W9" s="38">
        <v>83</v>
      </c>
      <c r="X9" s="33"/>
      <c r="Y9" s="39">
        <f t="shared" ref="Y9:Y16" si="4">($F$4*L9+$O$4*U9+$W$4*L9)/($F$4*L$7+$O$4*U$7+$W$4*L$7)</f>
        <v>0.89375000000000016</v>
      </c>
      <c r="Z9" s="52" t="str">
        <f t="shared" ref="Z9:Z16" si="5">IF(ROUNDUP(100*Y9,2)&gt;89,"A",
IF(ROUNDUP(100*Y9,2)&gt;84,"B+",
IF(ROUNDUP(100*Y9,2)&gt;79,"B",
IF(ROUNDUP(100*Y9,2)&gt;74,"C+",
IF(ROUNDUP(100*Y9,2)&gt;69,"C",
IF(ROUNDUP(100*Y9,2)&gt;64,"D+",
IF(ROUNDUP(100*Y9,2)&gt;59,"D",
"F")))))))</f>
        <v>A</v>
      </c>
      <c r="AA9" s="39">
        <f t="shared" ref="AA9:AA16" si="6">($F$4*K9+$O$4*U9+$W$4*W9/100)/($F$4*K$7+$O$4*U$7+$W$4*W$7/100)</f>
        <v>0.8706666666666667</v>
      </c>
      <c r="AB9" s="39">
        <f t="shared" ref="AB9:AB16" si="7">($F$4*L9+$O$4*U9+$W$4*W9/100)/($F$4*L$7+$O$4*U$7+$W$4*W$7/100)</f>
        <v>0.88833333333333342</v>
      </c>
      <c r="AC9" s="52" t="str">
        <f t="shared" ref="AC9:AC16" si="8">IF(ROUNDUP(100*AB9,2)&gt;89,"A",
IF(ROUNDUP(100*AB9,2)&gt;84,"B+",
IF(ROUNDUP(100*AB9,2)&gt;79,"B",
IF(ROUNDUP(100*AB9,2)&gt;74,"C+",
IF(ROUNDUP(100*AB9,2)&gt;69,"C",
IF(ROUNDUP(100*AB9,2)&gt;64,"D+",
IF(ROUNDUP(100*AB9,2)&gt;59,"D",
"F")))))))</f>
        <v>B+</v>
      </c>
      <c r="AD9" s="29"/>
      <c r="AE9" s="29"/>
    </row>
    <row r="10" spans="1:31" s="11" customFormat="1" ht="20.100000000000001" customHeight="1" x14ac:dyDescent="0.3">
      <c r="A10" s="12"/>
      <c r="B10" s="30" t="s">
        <v>62</v>
      </c>
      <c r="C10" s="30" t="s">
        <v>64</v>
      </c>
      <c r="D10" s="33"/>
      <c r="E10" s="35">
        <v>70</v>
      </c>
      <c r="F10" s="35">
        <v>69</v>
      </c>
      <c r="G10" s="35">
        <v>78</v>
      </c>
      <c r="H10" s="35">
        <v>82</v>
      </c>
      <c r="I10" s="46">
        <v>74</v>
      </c>
      <c r="J10" s="35" t="str">
        <f t="shared" si="0"/>
        <v/>
      </c>
      <c r="K10" s="39">
        <f t="shared" si="1"/>
        <v>0.746</v>
      </c>
      <c r="L10" s="39">
        <f t="shared" si="2"/>
        <v>0.76</v>
      </c>
      <c r="M10" s="33"/>
      <c r="N10" s="35">
        <v>20</v>
      </c>
      <c r="O10" s="35">
        <v>16</v>
      </c>
      <c r="P10" s="35">
        <v>16</v>
      </c>
      <c r="Q10" s="35">
        <v>16</v>
      </c>
      <c r="R10" s="35">
        <v>22</v>
      </c>
      <c r="S10" s="35"/>
      <c r="T10" s="35"/>
      <c r="U10" s="34">
        <f t="shared" si="3"/>
        <v>1</v>
      </c>
      <c r="V10" s="33"/>
      <c r="W10" s="38">
        <v>75</v>
      </c>
      <c r="X10" s="33"/>
      <c r="Y10" s="39">
        <f t="shared" si="4"/>
        <v>0.79999999999999993</v>
      </c>
      <c r="Z10" s="52" t="str">
        <f t="shared" si="5"/>
        <v>B</v>
      </c>
      <c r="AA10" s="39">
        <f t="shared" si="6"/>
        <v>0.78900000000000003</v>
      </c>
      <c r="AB10" s="39">
        <f t="shared" si="7"/>
        <v>0.79833333333333334</v>
      </c>
      <c r="AC10" s="52" t="str">
        <f t="shared" si="8"/>
        <v>B</v>
      </c>
      <c r="AD10" s="29"/>
      <c r="AE10" s="29"/>
    </row>
    <row r="11" spans="1:31" s="11" customFormat="1" ht="20.100000000000001" customHeight="1" x14ac:dyDescent="0.3">
      <c r="A11" s="12"/>
      <c r="B11" s="30" t="s">
        <v>63</v>
      </c>
      <c r="C11" s="30" t="s">
        <v>65</v>
      </c>
      <c r="D11" s="33"/>
      <c r="E11" s="35">
        <v>64</v>
      </c>
      <c r="F11" s="35">
        <v>58</v>
      </c>
      <c r="G11" s="35">
        <v>72</v>
      </c>
      <c r="H11" s="35">
        <v>75</v>
      </c>
      <c r="I11" s="46">
        <v>72</v>
      </c>
      <c r="J11" s="35" t="str">
        <f t="shared" si="0"/>
        <v/>
      </c>
      <c r="K11" s="39">
        <f t="shared" si="1"/>
        <v>0.68200000000000005</v>
      </c>
      <c r="L11" s="39">
        <f t="shared" si="2"/>
        <v>0.70750000000000002</v>
      </c>
      <c r="M11" s="33"/>
      <c r="N11" s="35">
        <v>18</v>
      </c>
      <c r="O11" s="35">
        <v>14</v>
      </c>
      <c r="P11" s="35">
        <v>17</v>
      </c>
      <c r="Q11" s="35">
        <v>14</v>
      </c>
      <c r="R11" s="35">
        <v>18</v>
      </c>
      <c r="S11" s="35"/>
      <c r="T11" s="35"/>
      <c r="U11" s="34">
        <f t="shared" si="3"/>
        <v>0.9</v>
      </c>
      <c r="V11" s="33"/>
      <c r="W11" s="38">
        <v>68</v>
      </c>
      <c r="X11" s="33"/>
      <c r="Y11" s="39">
        <f t="shared" si="4"/>
        <v>0.73958333333333348</v>
      </c>
      <c r="Z11" s="52" t="str">
        <f t="shared" si="5"/>
        <v>C</v>
      </c>
      <c r="AA11" s="39">
        <f t="shared" si="6"/>
        <v>0.71800000000000008</v>
      </c>
      <c r="AB11" s="39">
        <f t="shared" si="7"/>
        <v>0.7350000000000001</v>
      </c>
      <c r="AC11" s="52" t="str">
        <f t="shared" si="8"/>
        <v>C</v>
      </c>
      <c r="AD11" s="29"/>
      <c r="AE11" s="29"/>
    </row>
    <row r="12" spans="1:31" s="11" customFormat="1" ht="20.100000000000001" customHeight="1" x14ac:dyDescent="0.3">
      <c r="A12" s="12"/>
      <c r="B12" s="30"/>
      <c r="D12" s="33"/>
      <c r="E12" s="35"/>
      <c r="F12" s="35"/>
      <c r="G12" s="35"/>
      <c r="H12" s="35"/>
      <c r="I12" s="46"/>
      <c r="J12" s="35">
        <f t="shared" si="0"/>
        <v>0</v>
      </c>
      <c r="K12" s="39">
        <f t="shared" si="1"/>
        <v>0</v>
      </c>
      <c r="L12" s="39">
        <f t="shared" si="2"/>
        <v>0</v>
      </c>
      <c r="M12" s="33"/>
      <c r="N12" s="35"/>
      <c r="O12" s="35"/>
      <c r="P12" s="35"/>
      <c r="Q12" s="35"/>
      <c r="R12" s="35"/>
      <c r="S12" s="35"/>
      <c r="T12" s="35"/>
      <c r="U12" s="34">
        <f t="shared" si="3"/>
        <v>0</v>
      </c>
      <c r="V12" s="33"/>
      <c r="W12" s="38"/>
      <c r="X12" s="33"/>
      <c r="Y12" s="39">
        <f t="shared" si="4"/>
        <v>0</v>
      </c>
      <c r="Z12" s="52" t="str">
        <f t="shared" si="5"/>
        <v>F</v>
      </c>
      <c r="AA12" s="39">
        <f t="shared" si="6"/>
        <v>0</v>
      </c>
      <c r="AB12" s="39">
        <f t="shared" si="7"/>
        <v>0</v>
      </c>
      <c r="AC12" s="52" t="str">
        <f t="shared" si="8"/>
        <v>F</v>
      </c>
      <c r="AD12" s="29"/>
      <c r="AE12" s="29"/>
    </row>
    <row r="13" spans="1:31" s="11" customFormat="1" ht="20.100000000000001" customHeight="1" x14ac:dyDescent="0.3">
      <c r="A13" s="12"/>
      <c r="B13" s="30" t="s">
        <v>67</v>
      </c>
      <c r="C13" s="11" t="s">
        <v>68</v>
      </c>
      <c r="D13" s="33"/>
      <c r="E13" s="35"/>
      <c r="F13" s="35"/>
      <c r="G13" s="35"/>
      <c r="H13" s="35"/>
      <c r="I13" s="46"/>
      <c r="J13" s="35">
        <f t="shared" si="0"/>
        <v>0</v>
      </c>
      <c r="K13" s="39">
        <f t="shared" si="1"/>
        <v>0</v>
      </c>
      <c r="L13" s="39">
        <f t="shared" si="2"/>
        <v>0</v>
      </c>
      <c r="M13" s="33"/>
      <c r="N13" s="35"/>
      <c r="O13" s="35"/>
      <c r="P13" s="35"/>
      <c r="Q13" s="35"/>
      <c r="R13" s="35"/>
      <c r="S13" s="35"/>
      <c r="T13" s="35"/>
      <c r="U13" s="34">
        <f t="shared" si="3"/>
        <v>0</v>
      </c>
      <c r="V13" s="33"/>
      <c r="W13" s="38"/>
      <c r="X13" s="33"/>
      <c r="Y13" s="39">
        <f t="shared" si="4"/>
        <v>0</v>
      </c>
      <c r="Z13" s="52" t="str">
        <f t="shared" si="5"/>
        <v>F</v>
      </c>
      <c r="AA13" s="39">
        <f t="shared" si="6"/>
        <v>0</v>
      </c>
      <c r="AB13" s="39">
        <f t="shared" si="7"/>
        <v>0</v>
      </c>
      <c r="AC13" s="52" t="str">
        <f t="shared" si="8"/>
        <v>F</v>
      </c>
      <c r="AD13" s="29"/>
      <c r="AE13" s="29"/>
    </row>
    <row r="14" spans="1:31" s="11" customFormat="1" ht="20.100000000000001" customHeight="1" x14ac:dyDescent="0.3">
      <c r="A14" s="12"/>
      <c r="B14" s="30" t="s">
        <v>67</v>
      </c>
      <c r="C14" s="11" t="s">
        <v>69</v>
      </c>
      <c r="D14" s="33"/>
      <c r="E14" s="35"/>
      <c r="F14" s="35"/>
      <c r="G14" s="35"/>
      <c r="H14" s="35"/>
      <c r="I14" s="46"/>
      <c r="J14" s="35">
        <f t="shared" si="0"/>
        <v>0</v>
      </c>
      <c r="K14" s="39">
        <f t="shared" si="1"/>
        <v>0</v>
      </c>
      <c r="L14" s="39">
        <f t="shared" si="2"/>
        <v>0</v>
      </c>
      <c r="M14" s="33"/>
      <c r="N14" s="35"/>
      <c r="O14" s="35"/>
      <c r="P14" s="35"/>
      <c r="Q14" s="35"/>
      <c r="R14" s="35"/>
      <c r="S14" s="35"/>
      <c r="T14" s="35"/>
      <c r="U14" s="34">
        <f t="shared" si="3"/>
        <v>0</v>
      </c>
      <c r="V14" s="33"/>
      <c r="W14" s="38"/>
      <c r="X14" s="33"/>
      <c r="Y14" s="39">
        <f t="shared" si="4"/>
        <v>0</v>
      </c>
      <c r="Z14" s="52" t="str">
        <f t="shared" si="5"/>
        <v>F</v>
      </c>
      <c r="AA14" s="39">
        <f t="shared" si="6"/>
        <v>0</v>
      </c>
      <c r="AB14" s="39">
        <f t="shared" si="7"/>
        <v>0</v>
      </c>
      <c r="AC14" s="52" t="str">
        <f t="shared" si="8"/>
        <v>F</v>
      </c>
      <c r="AD14" s="29"/>
      <c r="AE14" s="29"/>
    </row>
    <row r="15" spans="1:31" s="11" customFormat="1" ht="20.100000000000001" customHeight="1" x14ac:dyDescent="0.3">
      <c r="A15" s="12"/>
      <c r="B15" s="30"/>
      <c r="D15" s="33"/>
      <c r="E15" s="35"/>
      <c r="F15" s="35"/>
      <c r="G15" s="35"/>
      <c r="H15" s="35"/>
      <c r="I15" s="46"/>
      <c r="J15" s="35">
        <f t="shared" si="0"/>
        <v>0</v>
      </c>
      <c r="K15" s="39">
        <f t="shared" si="1"/>
        <v>0</v>
      </c>
      <c r="L15" s="39">
        <f t="shared" si="2"/>
        <v>0</v>
      </c>
      <c r="M15" s="33"/>
      <c r="N15" s="35"/>
      <c r="O15" s="35"/>
      <c r="P15" s="35"/>
      <c r="Q15" s="35"/>
      <c r="R15" s="35"/>
      <c r="S15" s="35"/>
      <c r="T15" s="35"/>
      <c r="U15" s="34">
        <f t="shared" si="3"/>
        <v>0</v>
      </c>
      <c r="V15" s="33"/>
      <c r="W15" s="38"/>
      <c r="X15" s="33"/>
      <c r="Y15" s="39">
        <f t="shared" si="4"/>
        <v>0</v>
      </c>
      <c r="Z15" s="52" t="str">
        <f t="shared" si="5"/>
        <v>F</v>
      </c>
      <c r="AA15" s="39">
        <f t="shared" si="6"/>
        <v>0</v>
      </c>
      <c r="AB15" s="39">
        <f t="shared" si="7"/>
        <v>0</v>
      </c>
      <c r="AC15" s="52" t="str">
        <f t="shared" si="8"/>
        <v>F</v>
      </c>
      <c r="AD15" s="29"/>
      <c r="AE15" s="29"/>
    </row>
    <row r="16" spans="1:31" s="11" customFormat="1" ht="20.100000000000001" customHeight="1" thickBot="1" x14ac:dyDescent="0.35">
      <c r="A16" s="12"/>
      <c r="B16" s="30"/>
      <c r="D16" s="33"/>
      <c r="E16" s="35"/>
      <c r="F16" s="35"/>
      <c r="G16" s="35"/>
      <c r="H16" s="35"/>
      <c r="I16" s="46"/>
      <c r="J16" s="35">
        <f t="shared" si="0"/>
        <v>0</v>
      </c>
      <c r="K16" s="39">
        <f t="shared" si="1"/>
        <v>0</v>
      </c>
      <c r="L16" s="39">
        <f t="shared" si="2"/>
        <v>0</v>
      </c>
      <c r="M16" s="33"/>
      <c r="N16" s="35"/>
      <c r="O16" s="35"/>
      <c r="P16" s="35"/>
      <c r="Q16" s="35"/>
      <c r="R16" s="35"/>
      <c r="S16" s="35"/>
      <c r="T16" s="35"/>
      <c r="U16" s="34">
        <f t="shared" si="3"/>
        <v>0</v>
      </c>
      <c r="V16" s="33"/>
      <c r="W16" s="38"/>
      <c r="X16" s="33"/>
      <c r="Y16" s="39">
        <f t="shared" si="4"/>
        <v>0</v>
      </c>
      <c r="Z16" s="52" t="str">
        <f t="shared" si="5"/>
        <v>F</v>
      </c>
      <c r="AA16" s="39">
        <f t="shared" si="6"/>
        <v>0</v>
      </c>
      <c r="AB16" s="39">
        <f t="shared" si="7"/>
        <v>0</v>
      </c>
      <c r="AC16" s="52" t="str">
        <f t="shared" si="8"/>
        <v>F</v>
      </c>
      <c r="AD16" s="29"/>
      <c r="AE16" s="29"/>
    </row>
    <row r="17" spans="1:31" s="11" customFormat="1" ht="6" customHeight="1" thickBot="1" x14ac:dyDescent="0.35">
      <c r="A17" s="1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33"/>
      <c r="N17" s="40"/>
      <c r="O17" s="40"/>
      <c r="P17" s="40"/>
      <c r="Q17" s="40"/>
      <c r="R17" s="40"/>
      <c r="S17" s="40"/>
      <c r="T17" s="40"/>
      <c r="U17" s="40"/>
      <c r="V17" s="33"/>
      <c r="W17" s="48"/>
      <c r="X17" s="33"/>
      <c r="Y17" s="40"/>
      <c r="Z17" s="40"/>
      <c r="AA17" s="40"/>
      <c r="AB17" s="40"/>
      <c r="AC17" s="43"/>
      <c r="AD17" s="44"/>
      <c r="AE17" s="45"/>
    </row>
    <row r="18" spans="1:31" s="11" customFormat="1" ht="5.25" customHeight="1" x14ac:dyDescent="0.3">
      <c r="A18" s="12"/>
      <c r="D18" s="33"/>
      <c r="K18" s="26"/>
      <c r="L18" s="26"/>
      <c r="M18" s="33"/>
      <c r="U18" s="26"/>
      <c r="V18" s="33"/>
      <c r="W18" s="28"/>
      <c r="X18" s="33"/>
      <c r="Y18" s="27"/>
      <c r="Z18" s="27"/>
      <c r="AA18" s="27"/>
      <c r="AB18" s="27"/>
      <c r="AC18" s="23"/>
      <c r="AD18" s="29"/>
      <c r="AE18" s="29"/>
    </row>
    <row r="19" spans="1:31" s="11" customFormat="1" x14ac:dyDescent="0.3">
      <c r="A19" s="12"/>
      <c r="B19" s="11" t="s">
        <v>26</v>
      </c>
      <c r="C19" s="6" t="s">
        <v>27</v>
      </c>
      <c r="D19" s="33"/>
      <c r="E19" s="35">
        <f>COUNTA(E9:E17)</f>
        <v>3</v>
      </c>
      <c r="F19" s="35">
        <f>COUNTA(F9:F17)</f>
        <v>3</v>
      </c>
      <c r="G19" s="35">
        <f>COUNTA(G9:G17)</f>
        <v>3</v>
      </c>
      <c r="H19" s="35">
        <f>COUNTA(H9:H17)</f>
        <v>3</v>
      </c>
      <c r="I19" s="35">
        <f>COUNTA(I9:I17)</f>
        <v>3</v>
      </c>
      <c r="K19" s="26"/>
      <c r="L19" s="26" t="s">
        <v>27</v>
      </c>
      <c r="M19" s="33"/>
      <c r="N19" s="35">
        <f>COUNTA(N9:N17)</f>
        <v>3</v>
      </c>
      <c r="O19" s="35">
        <f>COUNTA(O9:O17)</f>
        <v>3</v>
      </c>
      <c r="P19" s="35">
        <f>COUNTA(P9:P17)</f>
        <v>3</v>
      </c>
      <c r="Q19" s="35">
        <f>COUNTA(Q9:Q17)</f>
        <v>3</v>
      </c>
      <c r="R19" s="35">
        <f>COUNTA(R9:R17)</f>
        <v>3</v>
      </c>
      <c r="S19" s="35"/>
      <c r="U19" s="26" t="s">
        <v>27</v>
      </c>
      <c r="V19" s="33"/>
      <c r="W19" s="25">
        <f>COUNTA(W9:W17)</f>
        <v>3</v>
      </c>
      <c r="X19" s="33"/>
      <c r="Y19" s="31"/>
      <c r="Z19" s="31"/>
      <c r="AA19" s="27"/>
      <c r="AB19" s="31" t="s">
        <v>29</v>
      </c>
      <c r="AC19" s="23">
        <f>COUNTIF(AC8:AC17,"A")</f>
        <v>0</v>
      </c>
      <c r="AD19" s="34">
        <f t="shared" ref="AD19:AD26" si="9">(AC19)/SUM(AC$19:AC$26)</f>
        <v>0</v>
      </c>
      <c r="AE19" s="34"/>
    </row>
    <row r="20" spans="1:31" s="49" customFormat="1" x14ac:dyDescent="0.3">
      <c r="A20" s="24"/>
      <c r="B20" s="12">
        <f>COUNTA(C9:C17)</f>
        <v>5</v>
      </c>
      <c r="C20" s="49" t="s">
        <v>22</v>
      </c>
      <c r="D20" s="33"/>
      <c r="E20" s="49">
        <f>AVERAGE(E9:E17)</f>
        <v>75</v>
      </c>
      <c r="F20" s="49">
        <f>AVERAGE(F9:F17)</f>
        <v>70.666666666666671</v>
      </c>
      <c r="G20" s="49">
        <f>AVERAGE(G9:G17)</f>
        <v>74.333333333333329</v>
      </c>
      <c r="H20" s="49">
        <f>AVERAGE(H9:H17)</f>
        <v>81.333333333333329</v>
      </c>
      <c r="I20" s="49">
        <f>AVERAGE(I9:I17)</f>
        <v>76</v>
      </c>
      <c r="L20" s="49" t="s">
        <v>22</v>
      </c>
      <c r="M20" s="33"/>
      <c r="N20" s="49">
        <f>AVERAGE(N9:N17)</f>
        <v>20</v>
      </c>
      <c r="O20" s="49">
        <f>AVERAGE(O9:O17)</f>
        <v>16</v>
      </c>
      <c r="P20" s="49">
        <f>AVERAGE(P9:P17)</f>
        <v>17</v>
      </c>
      <c r="Q20" s="49">
        <f>AVERAGE(Q9:Q17)</f>
        <v>16</v>
      </c>
      <c r="R20" s="49">
        <f>AVERAGE(R9:R17)</f>
        <v>21.333333333333332</v>
      </c>
      <c r="U20" s="49" t="s">
        <v>22</v>
      </c>
      <c r="V20" s="33"/>
      <c r="W20" s="24">
        <f>AVERAGE(W9:W17)</f>
        <v>75.333333333333329</v>
      </c>
      <c r="X20" s="33"/>
      <c r="Y20" s="50"/>
      <c r="Z20" s="50"/>
      <c r="AB20" s="50" t="s">
        <v>30</v>
      </c>
      <c r="AC20" s="23">
        <f>COUNTIF(AC8:AC17,"B")+COUNTIF(AC8:AC17,"B+")</f>
        <v>2</v>
      </c>
      <c r="AD20" s="34">
        <f t="shared" si="9"/>
        <v>0.25</v>
      </c>
      <c r="AE20" s="34"/>
    </row>
    <row r="21" spans="1:31" s="49" customFormat="1" x14ac:dyDescent="0.3">
      <c r="A21" s="24"/>
      <c r="C21" s="49" t="s">
        <v>23</v>
      </c>
      <c r="D21" s="33"/>
      <c r="E21" s="49">
        <f>MEDIAN(E9:E17)</f>
        <v>70</v>
      </c>
      <c r="F21" s="49">
        <f>MEDIAN(F9:F17)</f>
        <v>69</v>
      </c>
      <c r="G21" s="49">
        <f>MEDIAN(G9:G17)</f>
        <v>73</v>
      </c>
      <c r="H21" s="49">
        <f>MEDIAN(H9:H17)</f>
        <v>82</v>
      </c>
      <c r="I21" s="49">
        <f>MEDIAN(I9:I17)</f>
        <v>74</v>
      </c>
      <c r="L21" s="49" t="s">
        <v>23</v>
      </c>
      <c r="M21" s="33"/>
      <c r="N21" s="49">
        <f>MEDIAN(N9:N17)</f>
        <v>20</v>
      </c>
      <c r="O21" s="49">
        <f>MEDIAN(O9:O17)</f>
        <v>16</v>
      </c>
      <c r="P21" s="49">
        <f>MEDIAN(P9:P17)</f>
        <v>17</v>
      </c>
      <c r="Q21" s="49">
        <f>MEDIAN(Q9:Q17)</f>
        <v>16</v>
      </c>
      <c r="R21" s="49">
        <f>MEDIAN(R9:R17)</f>
        <v>22</v>
      </c>
      <c r="U21" s="49" t="s">
        <v>23</v>
      </c>
      <c r="V21" s="33"/>
      <c r="W21" s="24">
        <f>MEDIAN(W9:W17)</f>
        <v>75</v>
      </c>
      <c r="X21" s="33"/>
      <c r="Y21" s="50"/>
      <c r="Z21" s="50"/>
      <c r="AB21" s="50" t="s">
        <v>31</v>
      </c>
      <c r="AC21" s="23">
        <f>COUNTIF(AC8:AC17,"C")+COUNTIF(AC8:AC17,"C+")</f>
        <v>1</v>
      </c>
      <c r="AD21" s="34">
        <f t="shared" si="9"/>
        <v>0.125</v>
      </c>
      <c r="AE21" s="34"/>
    </row>
    <row r="22" spans="1:31" s="49" customFormat="1" x14ac:dyDescent="0.3">
      <c r="A22" s="24"/>
      <c r="C22" s="49" t="s">
        <v>24</v>
      </c>
      <c r="D22" s="33"/>
      <c r="E22" s="49" t="e">
        <f>MODE(E9:E17)</f>
        <v>#N/A</v>
      </c>
      <c r="F22" s="49" t="e">
        <f>MODE(F9:F17)</f>
        <v>#N/A</v>
      </c>
      <c r="G22" s="49" t="e">
        <f>MODE(G9:G17)</f>
        <v>#N/A</v>
      </c>
      <c r="H22" s="49" t="e">
        <f>MODE(H9:H17)</f>
        <v>#N/A</v>
      </c>
      <c r="I22" s="49" t="e">
        <f>MODE(I9:I17)</f>
        <v>#N/A</v>
      </c>
      <c r="L22" s="49" t="s">
        <v>24</v>
      </c>
      <c r="M22" s="33"/>
      <c r="N22" s="49" t="e">
        <f>MODE(N9:N17)</f>
        <v>#N/A</v>
      </c>
      <c r="O22" s="49" t="e">
        <f>MODE(O9:O17)</f>
        <v>#N/A</v>
      </c>
      <c r="P22" s="49" t="e">
        <f>MODE(P9:P17)</f>
        <v>#N/A</v>
      </c>
      <c r="Q22" s="49" t="e">
        <f>MODE(Q9:Q17)</f>
        <v>#N/A</v>
      </c>
      <c r="R22" s="49" t="e">
        <f>MODE(R9:R17)</f>
        <v>#N/A</v>
      </c>
      <c r="U22" s="49" t="s">
        <v>24</v>
      </c>
      <c r="V22" s="33"/>
      <c r="W22" s="24" t="e">
        <f>MODE(W9:W17)</f>
        <v>#N/A</v>
      </c>
      <c r="X22" s="33"/>
      <c r="Y22" s="50"/>
      <c r="Z22" s="50"/>
      <c r="AB22" s="50" t="s">
        <v>40</v>
      </c>
      <c r="AC22" s="23">
        <f>COUNTIF(AC8:AC17,"D")+COUNTIF(AC8:AC17,"D+")</f>
        <v>0</v>
      </c>
      <c r="AD22" s="34">
        <f t="shared" si="9"/>
        <v>0</v>
      </c>
      <c r="AE22" s="34"/>
    </row>
    <row r="23" spans="1:31" s="11" customFormat="1" x14ac:dyDescent="0.3">
      <c r="A23" s="12"/>
      <c r="D23" s="33"/>
      <c r="K23" s="26"/>
      <c r="M23" s="33"/>
      <c r="V23" s="33"/>
      <c r="W23" s="34"/>
      <c r="X23" s="33"/>
      <c r="Y23" s="31"/>
      <c r="Z23" s="31"/>
      <c r="AA23" s="27"/>
      <c r="AB23" s="31" t="s">
        <v>41</v>
      </c>
      <c r="AC23" s="23">
        <f>COUNTIF(AC8:AC17,"F")</f>
        <v>5</v>
      </c>
      <c r="AD23" s="34">
        <f t="shared" si="9"/>
        <v>0.625</v>
      </c>
      <c r="AE23" s="34"/>
    </row>
    <row r="24" spans="1:31" s="11" customFormat="1" x14ac:dyDescent="0.3">
      <c r="A24" s="12"/>
      <c r="C24" s="49" t="s">
        <v>25</v>
      </c>
      <c r="D24" s="33"/>
      <c r="E24" s="49">
        <f>STDEVP(E9:E17)</f>
        <v>11.575836902790225</v>
      </c>
      <c r="F24" s="49">
        <f>STDEVP(F9:F17)</f>
        <v>11.08552609887726</v>
      </c>
      <c r="G24" s="49">
        <f>STDEVP(G9:G17)</f>
        <v>2.6246692913372702</v>
      </c>
      <c r="H24" s="49">
        <f>STDEVP(H9:H17)</f>
        <v>4.9216076867444665</v>
      </c>
      <c r="I24" s="49">
        <f>STDEVP(I9:I17)</f>
        <v>4.3204937989385739</v>
      </c>
      <c r="K24" s="26"/>
      <c r="L24" s="49" t="s">
        <v>25</v>
      </c>
      <c r="M24" s="33"/>
      <c r="N24" s="49">
        <f>STDEVP(N9:N17)</f>
        <v>1.6329931618554521</v>
      </c>
      <c r="O24" s="49">
        <f>STDEVP(O9:O17)</f>
        <v>1.6329931618554521</v>
      </c>
      <c r="P24" s="49">
        <f>STDEVP(P9:P17)</f>
        <v>0.81649658092772603</v>
      </c>
      <c r="Q24" s="49">
        <f>STDEVP(Q9:Q17)</f>
        <v>1.6329931618554521</v>
      </c>
      <c r="R24" s="49">
        <f>STDEVP(R9:R17)</f>
        <v>2.4944382578492941</v>
      </c>
      <c r="S24" s="49"/>
      <c r="U24" s="49" t="s">
        <v>25</v>
      </c>
      <c r="V24" s="33"/>
      <c r="W24" s="24">
        <f>STDEVP(W9:W17)</f>
        <v>6.128258770283411</v>
      </c>
      <c r="X24" s="33"/>
      <c r="Y24" s="31"/>
      <c r="Z24" s="31"/>
      <c r="AA24" s="27"/>
      <c r="AB24" s="50" t="s">
        <v>32</v>
      </c>
      <c r="AC24" s="23">
        <f>COUNTIF(AC8:AC17,"N")</f>
        <v>0</v>
      </c>
      <c r="AD24" s="34">
        <f t="shared" si="9"/>
        <v>0</v>
      </c>
      <c r="AE24" s="34"/>
    </row>
    <row r="25" spans="1:31" s="11" customFormat="1" x14ac:dyDescent="0.3">
      <c r="A25" s="12"/>
      <c r="K25" s="26"/>
      <c r="L25" s="26"/>
      <c r="M25" s="27"/>
      <c r="U25" s="26"/>
      <c r="W25" s="28"/>
      <c r="Y25" s="27"/>
      <c r="Z25" s="27"/>
      <c r="AA25" s="27"/>
      <c r="AB25" s="31" t="s">
        <v>33</v>
      </c>
      <c r="AC25" s="23">
        <f>COUNTIF(AC8:AC17,"W")+COUNTIF(AC8:AC17,"W1")+COUNTIF(AC8:AC17,"W2")</f>
        <v>0</v>
      </c>
      <c r="AD25" s="34">
        <f t="shared" si="9"/>
        <v>0</v>
      </c>
      <c r="AE25" s="29"/>
    </row>
    <row r="26" spans="1:31" s="11" customFormat="1" x14ac:dyDescent="0.3">
      <c r="A26" s="12"/>
      <c r="K26" s="26"/>
      <c r="L26" s="26"/>
      <c r="M26" s="27"/>
      <c r="U26" s="26"/>
      <c r="W26" s="28"/>
      <c r="Y26" s="27"/>
      <c r="Z26" s="27"/>
      <c r="AA26" s="27"/>
      <c r="AB26" s="31" t="s">
        <v>34</v>
      </c>
      <c r="AC26" s="51">
        <f>COUNTA(AC8:AC17)-SUM(AC19:AC25)</f>
        <v>0</v>
      </c>
      <c r="AD26" s="34">
        <f t="shared" si="9"/>
        <v>0</v>
      </c>
      <c r="AE26" s="29"/>
    </row>
    <row r="27" spans="1:31" s="11" customFormat="1" x14ac:dyDescent="0.3">
      <c r="A27" s="12"/>
      <c r="K27" s="26"/>
      <c r="L27" s="26"/>
      <c r="M27" s="27"/>
      <c r="U27" s="26"/>
      <c r="W27" s="28"/>
      <c r="Y27" s="27"/>
      <c r="Z27" s="27"/>
      <c r="AA27" s="27"/>
      <c r="AB27" s="27"/>
      <c r="AC27" s="23">
        <f>SUM(AC19:AC26)</f>
        <v>8</v>
      </c>
      <c r="AD27" s="34">
        <f>SUM(AD19:AD26)</f>
        <v>1</v>
      </c>
      <c r="AE27" s="29"/>
    </row>
    <row r="28" spans="1:31" s="11" customFormat="1" x14ac:dyDescent="0.3">
      <c r="A28" s="12"/>
      <c r="K28" s="26"/>
      <c r="L28" s="26"/>
      <c r="M28" s="27"/>
      <c r="U28" s="26"/>
      <c r="W28" s="28"/>
      <c r="Y28" s="27"/>
      <c r="Z28" s="27"/>
      <c r="AA28" s="27"/>
      <c r="AB28" s="27"/>
      <c r="AC28" s="23"/>
      <c r="AD28" s="34"/>
      <c r="AE28" s="29"/>
    </row>
    <row r="29" spans="1:31" s="11" customFormat="1" x14ac:dyDescent="0.3">
      <c r="A29" s="12"/>
      <c r="K29" s="26"/>
      <c r="L29" s="26"/>
      <c r="M29" s="27"/>
      <c r="U29" s="26"/>
      <c r="W29" s="28"/>
      <c r="Y29" s="27"/>
      <c r="Z29" s="27"/>
      <c r="AA29" s="27"/>
      <c r="AB29" s="27"/>
      <c r="AC29" s="23"/>
      <c r="AD29" s="29"/>
      <c r="AE29" s="29"/>
    </row>
    <row r="30" spans="1:31" s="11" customFormat="1" x14ac:dyDescent="0.3">
      <c r="A30" s="12"/>
      <c r="K30" s="26"/>
      <c r="L30" s="26"/>
      <c r="M30" s="27"/>
      <c r="U30" s="26"/>
      <c r="W30" s="28"/>
      <c r="Y30" s="27"/>
      <c r="Z30" s="27"/>
      <c r="AA30" s="27"/>
      <c r="AB30" s="27"/>
      <c r="AC30" s="23"/>
      <c r="AD30" s="29"/>
      <c r="AE30" s="29"/>
    </row>
    <row r="31" spans="1:31" s="11" customFormat="1" x14ac:dyDescent="0.3">
      <c r="A31" s="12"/>
      <c r="K31" s="26"/>
      <c r="L31" s="26"/>
      <c r="M31" s="27"/>
      <c r="U31" s="26"/>
      <c r="W31" s="28"/>
      <c r="Y31" s="27"/>
      <c r="Z31" s="27"/>
      <c r="AA31" s="27"/>
      <c r="AB31" s="27"/>
      <c r="AC31" s="23"/>
      <c r="AD31" s="29"/>
      <c r="AE31" s="29"/>
    </row>
    <row r="32" spans="1:31" s="11" customFormat="1" x14ac:dyDescent="0.3">
      <c r="A32" s="12"/>
      <c r="K32" s="26"/>
      <c r="L32" s="26"/>
      <c r="M32" s="27"/>
      <c r="U32" s="26"/>
      <c r="W32" s="28"/>
      <c r="Y32" s="27"/>
      <c r="Z32" s="27"/>
      <c r="AA32" s="27"/>
      <c r="AB32" s="27"/>
      <c r="AC32" s="23"/>
      <c r="AD32" s="29"/>
      <c r="AE32" s="29"/>
    </row>
  </sheetData>
  <phoneticPr fontId="0" type="noConversion"/>
  <printOptions horizontalCentered="1" gridLines="1"/>
  <pageMargins left="0.5" right="0.5" top="0.5" bottom="0.5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2"/>
  <sheetViews>
    <sheetView zoomScale="75" workbookViewId="0">
      <pane xSplit="4" ySplit="8" topLeftCell="E9" activePane="bottomRight" state="frozen"/>
      <selection pane="topRight" activeCell="D1" sqref="D1"/>
      <selection pane="bottomLeft" activeCell="A8" sqref="A8"/>
      <selection pane="bottomRight" activeCell="E9" sqref="E9"/>
    </sheetView>
  </sheetViews>
  <sheetFormatPr defaultColWidth="9.109375" defaultRowHeight="15.6" x14ac:dyDescent="0.3"/>
  <cols>
    <col min="1" max="1" width="3.44140625" style="12" customWidth="1"/>
    <col min="2" max="2" width="15" style="2" customWidth="1"/>
    <col min="3" max="3" width="11.6640625" style="2" customWidth="1"/>
    <col min="4" max="4" width="1.33203125" style="2" customWidth="1"/>
    <col min="5" max="5" width="5.33203125" style="2" customWidth="1"/>
    <col min="6" max="6" width="6.88671875" style="2" customWidth="1"/>
    <col min="7" max="8" width="5.33203125" style="2" customWidth="1"/>
    <col min="9" max="9" width="1" style="2" customWidth="1"/>
    <col min="10" max="10" width="11" style="3" customWidth="1"/>
    <col min="11" max="11" width="0.88671875" style="4" customWidth="1"/>
    <col min="12" max="12" width="5.33203125" style="2" customWidth="1"/>
    <col min="13" max="13" width="7" style="2" customWidth="1"/>
    <col min="14" max="15" width="5.33203125" style="2" customWidth="1"/>
    <col min="16" max="16" width="1.5546875" style="2" customWidth="1"/>
    <col min="17" max="17" width="9.88671875" style="3" customWidth="1"/>
    <col min="18" max="18" width="0.88671875" style="2" customWidth="1"/>
    <col min="19" max="19" width="7.109375" style="16" customWidth="1"/>
    <col min="20" max="20" width="0.88671875" style="2" customWidth="1"/>
    <col min="21" max="21" width="10" style="4" customWidth="1"/>
    <col min="22" max="22" width="8.88671875" style="4" bestFit="1" customWidth="1"/>
    <col min="23" max="23" width="9.33203125" style="4" bestFit="1" customWidth="1"/>
    <col min="24" max="24" width="8.109375" style="19" customWidth="1"/>
    <col min="25" max="25" width="6.5546875" style="15" customWidth="1"/>
    <col min="26" max="26" width="1.88671875" style="15" customWidth="1"/>
    <col min="27" max="16384" width="9.109375" style="2"/>
  </cols>
  <sheetData>
    <row r="1" spans="1:26" ht="21" x14ac:dyDescent="0.4">
      <c r="B1" s="1" t="s">
        <v>44</v>
      </c>
      <c r="U1" s="14">
        <f ca="1">NOW()</f>
        <v>45325.599122916668</v>
      </c>
      <c r="V1" s="14"/>
    </row>
    <row r="2" spans="1:26" x14ac:dyDescent="0.3">
      <c r="B2" s="6" t="s">
        <v>58</v>
      </c>
      <c r="U2" s="5">
        <f ca="1">NOW()</f>
        <v>45325.599122916668</v>
      </c>
      <c r="V2" s="5"/>
    </row>
    <row r="3" spans="1:26" ht="18" x14ac:dyDescent="0.35">
      <c r="B3" s="13" t="s">
        <v>59</v>
      </c>
      <c r="H3" s="22"/>
      <c r="M3" s="21"/>
      <c r="N3" s="21"/>
      <c r="O3" s="54" t="s">
        <v>51</v>
      </c>
      <c r="P3" s="54"/>
      <c r="Q3" s="55">
        <v>1.02</v>
      </c>
    </row>
    <row r="4" spans="1:26" ht="18" x14ac:dyDescent="0.35">
      <c r="B4" s="13" t="s">
        <v>60</v>
      </c>
      <c r="D4" s="8"/>
      <c r="F4" s="17">
        <v>0.6</v>
      </c>
      <c r="G4" s="21"/>
      <c r="M4" s="18">
        <v>0.2</v>
      </c>
      <c r="Q4" s="9" t="s">
        <v>38</v>
      </c>
      <c r="S4" s="17">
        <v>0.2</v>
      </c>
      <c r="T4" s="8"/>
      <c r="W4" s="20">
        <f>F4+M4+S4</f>
        <v>1</v>
      </c>
    </row>
    <row r="5" spans="1:26" s="12" customFormat="1" x14ac:dyDescent="0.3">
      <c r="B5" s="12" t="s">
        <v>42</v>
      </c>
      <c r="C5" s="25">
        <f>B20</f>
        <v>5</v>
      </c>
      <c r="D5" s="33"/>
      <c r="F5" s="32" t="s">
        <v>8</v>
      </c>
      <c r="J5" s="34"/>
      <c r="K5" s="33"/>
      <c r="L5" s="10" t="s">
        <v>37</v>
      </c>
      <c r="Q5" s="25">
        <f>SUM(L7:P7)</f>
        <v>100</v>
      </c>
      <c r="R5" s="33"/>
      <c r="S5" s="28" t="s">
        <v>16</v>
      </c>
      <c r="T5" s="33"/>
      <c r="U5" s="36" t="s">
        <v>39</v>
      </c>
      <c r="V5" s="36" t="s">
        <v>39</v>
      </c>
      <c r="W5" s="31" t="s">
        <v>16</v>
      </c>
      <c r="X5" s="23" t="s">
        <v>16</v>
      </c>
      <c r="Y5" s="29" t="s">
        <v>35</v>
      </c>
      <c r="Z5" s="29"/>
    </row>
    <row r="6" spans="1:26" s="12" customFormat="1" ht="20.100000000000001" customHeight="1" x14ac:dyDescent="0.3">
      <c r="B6" s="10" t="s">
        <v>0</v>
      </c>
      <c r="C6" s="10" t="s">
        <v>1</v>
      </c>
      <c r="D6" s="33"/>
      <c r="E6" s="12" t="s">
        <v>2</v>
      </c>
      <c r="F6" s="12" t="s">
        <v>3</v>
      </c>
      <c r="G6" s="12" t="s">
        <v>4</v>
      </c>
      <c r="H6" s="12" t="s">
        <v>5</v>
      </c>
      <c r="J6" s="34" t="s">
        <v>21</v>
      </c>
      <c r="K6" s="33"/>
      <c r="L6" s="12" t="s">
        <v>9</v>
      </c>
      <c r="M6" s="12" t="s">
        <v>10</v>
      </c>
      <c r="N6" s="12" t="s">
        <v>11</v>
      </c>
      <c r="O6" s="12" t="s">
        <v>12</v>
      </c>
      <c r="P6" s="35"/>
      <c r="Q6" s="34" t="s">
        <v>14</v>
      </c>
      <c r="R6" s="33"/>
      <c r="S6" s="28" t="s">
        <v>17</v>
      </c>
      <c r="T6" s="33"/>
      <c r="U6" s="36" t="s">
        <v>19</v>
      </c>
      <c r="V6" s="36" t="s">
        <v>28</v>
      </c>
      <c r="W6" s="31" t="s">
        <v>19</v>
      </c>
      <c r="X6" s="23" t="s">
        <v>28</v>
      </c>
      <c r="Y6" s="29" t="s">
        <v>36</v>
      </c>
      <c r="Z6" s="29"/>
    </row>
    <row r="7" spans="1:26" s="12" customFormat="1" ht="20.100000000000001" customHeight="1" thickBot="1" x14ac:dyDescent="0.35">
      <c r="B7" s="6" t="s">
        <v>15</v>
      </c>
      <c r="C7" s="6" t="s">
        <v>15</v>
      </c>
      <c r="D7" s="37"/>
      <c r="E7" s="12">
        <v>100</v>
      </c>
      <c r="F7" s="12">
        <v>100</v>
      </c>
      <c r="G7" s="12">
        <v>100</v>
      </c>
      <c r="H7" s="12">
        <v>100</v>
      </c>
      <c r="I7" s="35" t="str">
        <f>IF(COUNTBLANK(E7:H7)&gt;COUNTBLANK(E$7:H$7),0,"")</f>
        <v/>
      </c>
      <c r="J7" s="34">
        <f>IF(SUM(E$7:I$7)&lt;&gt;0,SUM(E7:I7)/SUM(E$7:I$7),0)</f>
        <v>1</v>
      </c>
      <c r="K7" s="37"/>
      <c r="L7" s="12">
        <v>30</v>
      </c>
      <c r="M7" s="12">
        <v>32</v>
      </c>
      <c r="N7" s="12">
        <v>20</v>
      </c>
      <c r="O7" s="12">
        <v>18</v>
      </c>
      <c r="Q7" s="34">
        <f>IF(SUM(L$7:P$7)&lt;&gt;0,MIN(SUM(L7:P7)/SUM(L$7:P$7),$Q$3),0)</f>
        <v>1</v>
      </c>
      <c r="R7" s="37"/>
      <c r="S7" s="38">
        <v>100</v>
      </c>
      <c r="T7" s="37"/>
      <c r="U7" s="39">
        <f>($F$4*J7+$M$4*Q7+$S$4*J7)/($F$4*J$7+$M$4*Q$7+$S$4*J$7)</f>
        <v>1</v>
      </c>
      <c r="V7" s="39"/>
      <c r="W7" s="39">
        <f>($F$4*J7+$M$4*Q7+$S$4*S7/100)/($F$4*J$7+$M$4*Q$7+$S$4*S$7/100)</f>
        <v>1</v>
      </c>
      <c r="X7" s="23"/>
      <c r="Y7" s="29"/>
      <c r="Z7" s="29"/>
    </row>
    <row r="8" spans="1:26" s="11" customFormat="1" ht="6" customHeight="1" thickBot="1" x14ac:dyDescent="0.35">
      <c r="A8" s="12"/>
      <c r="B8" s="40"/>
      <c r="C8" s="40"/>
      <c r="D8" s="33"/>
      <c r="E8" s="40"/>
      <c r="F8" s="40"/>
      <c r="G8" s="40"/>
      <c r="H8" s="40"/>
      <c r="I8" s="40"/>
      <c r="J8" s="40"/>
      <c r="K8" s="33"/>
      <c r="L8" s="40"/>
      <c r="M8" s="40"/>
      <c r="N8" s="40"/>
      <c r="O8" s="40"/>
      <c r="P8" s="40"/>
      <c r="Q8" s="40"/>
      <c r="R8" s="33"/>
      <c r="S8" s="42"/>
      <c r="T8" s="33"/>
      <c r="U8" s="40"/>
      <c r="V8" s="40"/>
      <c r="W8" s="40"/>
      <c r="X8" s="43"/>
      <c r="Y8" s="44"/>
      <c r="Z8" s="45"/>
    </row>
    <row r="9" spans="1:26" s="11" customFormat="1" ht="20.100000000000001" customHeight="1" x14ac:dyDescent="0.3">
      <c r="A9" s="12"/>
      <c r="B9" s="30" t="s">
        <v>61</v>
      </c>
      <c r="C9" s="30" t="s">
        <v>66</v>
      </c>
      <c r="D9" s="33"/>
      <c r="E9" s="35">
        <v>92</v>
      </c>
      <c r="F9" s="35">
        <v>94</v>
      </c>
      <c r="G9" s="35">
        <v>95</v>
      </c>
      <c r="H9" s="35">
        <v>87</v>
      </c>
      <c r="I9" s="35"/>
      <c r="J9" s="34">
        <f t="shared" ref="J9:J16" si="0">IF(SUM(E$7:I$7)&lt;&gt;0,SUM(E9:I9)/SUM(E$7:I$7),0)</f>
        <v>0.92</v>
      </c>
      <c r="K9" s="33"/>
      <c r="L9" s="35">
        <v>31</v>
      </c>
      <c r="M9" s="35">
        <v>33</v>
      </c>
      <c r="N9" s="35">
        <v>21</v>
      </c>
      <c r="O9" s="35">
        <v>19</v>
      </c>
      <c r="P9" s="35"/>
      <c r="Q9" s="34">
        <f t="shared" ref="Q9:Q16" si="1">IF(SUM(L$7:P$7)&lt;&gt;0,MIN(SUM(L9:P9)/SUM(L$7:P$7),$Q$3),0)</f>
        <v>1.02</v>
      </c>
      <c r="R9" s="33"/>
      <c r="S9" s="38">
        <v>85</v>
      </c>
      <c r="T9" s="33"/>
      <c r="U9" s="39">
        <f t="shared" ref="U9:U16" si="2">($F$4*J9+$M$4*Q9+$S$4*J9)/($F$4*J$7+$M$4*Q$7+$S$4*J$7)</f>
        <v>0.94000000000000006</v>
      </c>
      <c r="V9" s="52" t="str">
        <f t="shared" ref="V9:V16" si="3">IF(ROUNDUP(100*U9,2)&gt;89,"A",
IF(ROUNDUP(100*U9,2)&gt;84,"B+",
IF(ROUNDUP(100*U9,2)&gt;79,"B",
IF(ROUNDUP(100*U9,2)&gt;74,"C+",
IF(ROUNDUP(100*U9,2)&gt;69,"C",
IF(ROUNDUP(100*U9,2)&gt;64,"D+",
IF(ROUNDUP(100*U9,2)&gt;59,"D",
"F")))))))</f>
        <v>A</v>
      </c>
      <c r="W9" s="39">
        <f>($F$4*J9+$M$4*Q9+$S$4*S9/100)/($F$4*J$7+$M$4*Q$7+$S$4*S$7/100)</f>
        <v>0.92600000000000005</v>
      </c>
      <c r="X9" s="52" t="str">
        <f t="shared" ref="X9:X15" si="4">IF(ROUNDUP(100*W9,2)&gt;89,"A",
IF(ROUNDUP(100*W9,2)&gt;84,"B+",
IF(ROUNDUP(100*W9,2)&gt;79,"B",
IF(ROUNDUP(100*W9,2)&gt;74,"C+",
IF(ROUNDUP(100*W9,2)&gt;69,"C",
IF(ROUNDUP(100*W9,2)&gt;64,"D+",
IF(ROUNDUP(100*W9,2)&gt;59,"D",
"F")))))))</f>
        <v>A</v>
      </c>
      <c r="Y9" s="29"/>
      <c r="Z9" s="29"/>
    </row>
    <row r="10" spans="1:26" s="11" customFormat="1" ht="20.100000000000001" customHeight="1" x14ac:dyDescent="0.3">
      <c r="A10" s="12"/>
      <c r="B10" s="30" t="s">
        <v>62</v>
      </c>
      <c r="C10" s="30" t="s">
        <v>64</v>
      </c>
      <c r="D10" s="33"/>
      <c r="E10" s="35">
        <v>72</v>
      </c>
      <c r="F10" s="35">
        <v>81</v>
      </c>
      <c r="G10" s="35">
        <v>86</v>
      </c>
      <c r="H10" s="35">
        <v>72</v>
      </c>
      <c r="I10" s="35"/>
      <c r="J10" s="34">
        <f t="shared" si="0"/>
        <v>0.77749999999999997</v>
      </c>
      <c r="K10" s="33"/>
      <c r="L10" s="35">
        <v>30</v>
      </c>
      <c r="M10" s="35">
        <v>32</v>
      </c>
      <c r="N10" s="35">
        <v>20</v>
      </c>
      <c r="O10" s="35">
        <v>18</v>
      </c>
      <c r="P10" s="35"/>
      <c r="Q10" s="34">
        <f t="shared" si="1"/>
        <v>1</v>
      </c>
      <c r="R10" s="33"/>
      <c r="S10" s="38">
        <v>80</v>
      </c>
      <c r="T10" s="33"/>
      <c r="U10" s="39">
        <f t="shared" si="2"/>
        <v>0.82199999999999995</v>
      </c>
      <c r="V10" s="52" t="str">
        <f t="shared" si="3"/>
        <v>B</v>
      </c>
      <c r="W10" s="39">
        <f t="shared" ref="W10:W16" si="5">($F$4*J10+$M$4*Q10+$S$4*S10/100)/($F$4*J$7+$M$4*Q$7+$S$4*S$7/100)</f>
        <v>0.82650000000000001</v>
      </c>
      <c r="X10" s="52" t="str">
        <f t="shared" si="4"/>
        <v>B</v>
      </c>
      <c r="Y10" s="29"/>
      <c r="Z10" s="29"/>
    </row>
    <row r="11" spans="1:26" s="11" customFormat="1" ht="20.100000000000001" customHeight="1" x14ac:dyDescent="0.3">
      <c r="A11" s="12"/>
      <c r="B11" s="30" t="s">
        <v>63</v>
      </c>
      <c r="C11" s="30" t="s">
        <v>65</v>
      </c>
      <c r="D11" s="33"/>
      <c r="E11" s="35">
        <v>63</v>
      </c>
      <c r="F11" s="35">
        <v>71</v>
      </c>
      <c r="G11" s="35">
        <v>75</v>
      </c>
      <c r="H11" s="35">
        <v>65</v>
      </c>
      <c r="I11" s="35"/>
      <c r="J11" s="34">
        <f t="shared" si="0"/>
        <v>0.68500000000000005</v>
      </c>
      <c r="K11" s="33"/>
      <c r="L11" s="35">
        <v>22</v>
      </c>
      <c r="M11" s="35">
        <v>26</v>
      </c>
      <c r="N11" s="35">
        <v>14</v>
      </c>
      <c r="O11" s="35">
        <v>15</v>
      </c>
      <c r="P11" s="35"/>
      <c r="Q11" s="34">
        <f t="shared" si="1"/>
        <v>0.77</v>
      </c>
      <c r="R11" s="33"/>
      <c r="S11" s="38">
        <v>70</v>
      </c>
      <c r="T11" s="33"/>
      <c r="U11" s="39">
        <f t="shared" si="2"/>
        <v>0.70200000000000007</v>
      </c>
      <c r="V11" s="52" t="str">
        <f t="shared" si="3"/>
        <v>C</v>
      </c>
      <c r="W11" s="39">
        <f t="shared" si="5"/>
        <v>0.70500000000000007</v>
      </c>
      <c r="X11" s="52" t="str">
        <f t="shared" si="4"/>
        <v>C</v>
      </c>
      <c r="Y11" s="29"/>
      <c r="Z11" s="29"/>
    </row>
    <row r="12" spans="1:26" s="11" customFormat="1" ht="20.100000000000001" customHeight="1" x14ac:dyDescent="0.3">
      <c r="A12" s="12"/>
      <c r="B12" s="30"/>
      <c r="D12" s="33"/>
      <c r="E12" s="35"/>
      <c r="F12" s="35"/>
      <c r="G12" s="35"/>
      <c r="H12" s="35"/>
      <c r="I12" s="35"/>
      <c r="J12" s="34">
        <f t="shared" si="0"/>
        <v>0</v>
      </c>
      <c r="K12" s="33"/>
      <c r="L12" s="35"/>
      <c r="M12" s="35"/>
      <c r="N12" s="35"/>
      <c r="O12" s="35"/>
      <c r="P12" s="35"/>
      <c r="Q12" s="34">
        <f t="shared" si="1"/>
        <v>0</v>
      </c>
      <c r="R12" s="33"/>
      <c r="S12" s="38"/>
      <c r="T12" s="33"/>
      <c r="U12" s="39">
        <f t="shared" si="2"/>
        <v>0</v>
      </c>
      <c r="V12" s="52" t="str">
        <f t="shared" si="3"/>
        <v>F</v>
      </c>
      <c r="W12" s="39">
        <f t="shared" si="5"/>
        <v>0</v>
      </c>
      <c r="X12" s="52" t="str">
        <f t="shared" si="4"/>
        <v>F</v>
      </c>
      <c r="Y12" s="29"/>
      <c r="Z12" s="29"/>
    </row>
    <row r="13" spans="1:26" s="11" customFormat="1" ht="20.100000000000001" customHeight="1" x14ac:dyDescent="0.3">
      <c r="A13" s="12"/>
      <c r="B13" s="30" t="s">
        <v>67</v>
      </c>
      <c r="C13" s="11" t="s">
        <v>68</v>
      </c>
      <c r="D13" s="33"/>
      <c r="E13" s="35"/>
      <c r="F13" s="35"/>
      <c r="G13" s="35"/>
      <c r="H13" s="35"/>
      <c r="I13" s="35"/>
      <c r="J13" s="34">
        <f t="shared" si="0"/>
        <v>0</v>
      </c>
      <c r="K13" s="33"/>
      <c r="L13" s="35"/>
      <c r="M13" s="35"/>
      <c r="N13" s="35"/>
      <c r="O13" s="35"/>
      <c r="P13" s="35"/>
      <c r="Q13" s="34">
        <f t="shared" si="1"/>
        <v>0</v>
      </c>
      <c r="R13" s="33"/>
      <c r="S13" s="38"/>
      <c r="T13" s="33"/>
      <c r="U13" s="39">
        <f t="shared" si="2"/>
        <v>0</v>
      </c>
      <c r="V13" s="52" t="str">
        <f t="shared" si="3"/>
        <v>F</v>
      </c>
      <c r="W13" s="39">
        <f t="shared" si="5"/>
        <v>0</v>
      </c>
      <c r="X13" s="52" t="str">
        <f t="shared" si="4"/>
        <v>F</v>
      </c>
      <c r="Y13" s="29"/>
      <c r="Z13" s="29"/>
    </row>
    <row r="14" spans="1:26" s="11" customFormat="1" ht="20.100000000000001" customHeight="1" x14ac:dyDescent="0.3">
      <c r="A14" s="12"/>
      <c r="B14" s="30" t="s">
        <v>67</v>
      </c>
      <c r="C14" s="11" t="s">
        <v>69</v>
      </c>
      <c r="D14" s="33"/>
      <c r="E14" s="35"/>
      <c r="F14" s="35"/>
      <c r="G14" s="35"/>
      <c r="H14" s="35"/>
      <c r="I14" s="35"/>
      <c r="J14" s="34">
        <f t="shared" si="0"/>
        <v>0</v>
      </c>
      <c r="K14" s="33"/>
      <c r="L14" s="35"/>
      <c r="M14" s="35"/>
      <c r="N14" s="35"/>
      <c r="O14" s="35"/>
      <c r="P14" s="35"/>
      <c r="Q14" s="34">
        <f t="shared" si="1"/>
        <v>0</v>
      </c>
      <c r="R14" s="33"/>
      <c r="S14" s="38"/>
      <c r="T14" s="33"/>
      <c r="U14" s="39">
        <f t="shared" si="2"/>
        <v>0</v>
      </c>
      <c r="V14" s="52" t="str">
        <f t="shared" si="3"/>
        <v>F</v>
      </c>
      <c r="W14" s="39">
        <f t="shared" si="5"/>
        <v>0</v>
      </c>
      <c r="X14" s="52" t="str">
        <f t="shared" si="4"/>
        <v>F</v>
      </c>
      <c r="Y14" s="29"/>
      <c r="Z14" s="29"/>
    </row>
    <row r="15" spans="1:26" s="11" customFormat="1" ht="20.100000000000001" customHeight="1" x14ac:dyDescent="0.3">
      <c r="A15" s="12"/>
      <c r="B15" s="30"/>
      <c r="D15" s="33"/>
      <c r="E15" s="35"/>
      <c r="F15" s="35"/>
      <c r="G15" s="35"/>
      <c r="H15" s="35"/>
      <c r="I15" s="35"/>
      <c r="J15" s="34">
        <f t="shared" si="0"/>
        <v>0</v>
      </c>
      <c r="K15" s="33"/>
      <c r="L15" s="35"/>
      <c r="M15" s="35"/>
      <c r="N15" s="35"/>
      <c r="O15" s="35"/>
      <c r="P15" s="35"/>
      <c r="Q15" s="34">
        <f t="shared" si="1"/>
        <v>0</v>
      </c>
      <c r="R15" s="33"/>
      <c r="S15" s="38"/>
      <c r="T15" s="33"/>
      <c r="U15" s="39">
        <f t="shared" si="2"/>
        <v>0</v>
      </c>
      <c r="V15" s="52" t="str">
        <f t="shared" si="3"/>
        <v>F</v>
      </c>
      <c r="W15" s="39">
        <f t="shared" si="5"/>
        <v>0</v>
      </c>
      <c r="X15" s="52" t="str">
        <f t="shared" si="4"/>
        <v>F</v>
      </c>
      <c r="Y15" s="29"/>
      <c r="Z15" s="29"/>
    </row>
    <row r="16" spans="1:26" s="11" customFormat="1" ht="20.100000000000001" customHeight="1" thickBot="1" x14ac:dyDescent="0.35">
      <c r="A16" s="12"/>
      <c r="B16" s="30"/>
      <c r="D16" s="33"/>
      <c r="E16" s="35"/>
      <c r="F16" s="35"/>
      <c r="G16" s="35"/>
      <c r="H16" s="35"/>
      <c r="I16" s="35"/>
      <c r="J16" s="34">
        <f t="shared" si="0"/>
        <v>0</v>
      </c>
      <c r="K16" s="33"/>
      <c r="L16" s="35"/>
      <c r="M16" s="35"/>
      <c r="N16" s="35"/>
      <c r="O16" s="35"/>
      <c r="P16" s="35"/>
      <c r="Q16" s="34">
        <f t="shared" si="1"/>
        <v>0</v>
      </c>
      <c r="R16" s="33"/>
      <c r="S16" s="38"/>
      <c r="T16" s="33"/>
      <c r="U16" s="39">
        <f t="shared" si="2"/>
        <v>0</v>
      </c>
      <c r="V16" s="52" t="str">
        <f t="shared" si="3"/>
        <v>F</v>
      </c>
      <c r="W16" s="39">
        <f t="shared" si="5"/>
        <v>0</v>
      </c>
      <c r="X16" s="52"/>
      <c r="Y16" s="29"/>
      <c r="Z16" s="29"/>
    </row>
    <row r="17" spans="1:26" s="11" customFormat="1" ht="6" customHeight="1" thickBot="1" x14ac:dyDescent="0.35">
      <c r="A17" s="12"/>
      <c r="B17" s="40"/>
      <c r="C17" s="40"/>
      <c r="D17" s="40"/>
      <c r="E17" s="40"/>
      <c r="F17" s="40"/>
      <c r="G17" s="40"/>
      <c r="H17" s="40"/>
      <c r="I17" s="40"/>
      <c r="J17" s="40"/>
      <c r="K17" s="33"/>
      <c r="L17" s="40"/>
      <c r="M17" s="40"/>
      <c r="N17" s="40"/>
      <c r="O17" s="40"/>
      <c r="P17" s="40"/>
      <c r="Q17" s="40"/>
      <c r="R17" s="33"/>
      <c r="S17" s="48"/>
      <c r="T17" s="33"/>
      <c r="U17" s="40"/>
      <c r="V17" s="40"/>
      <c r="W17" s="40"/>
      <c r="X17" s="43"/>
      <c r="Y17" s="44"/>
      <c r="Z17" s="45"/>
    </row>
    <row r="18" spans="1:26" s="11" customFormat="1" ht="5.25" customHeight="1" x14ac:dyDescent="0.3">
      <c r="A18" s="12"/>
      <c r="D18" s="33"/>
      <c r="J18" s="26"/>
      <c r="K18" s="33"/>
      <c r="Q18" s="26"/>
      <c r="R18" s="33"/>
      <c r="S18" s="28"/>
      <c r="T18" s="33"/>
      <c r="U18" s="27"/>
      <c r="V18" s="27"/>
      <c r="W18" s="27"/>
      <c r="X18" s="23"/>
      <c r="Y18" s="29"/>
      <c r="Z18" s="29"/>
    </row>
    <row r="19" spans="1:26" s="11" customFormat="1" x14ac:dyDescent="0.3">
      <c r="A19" s="12"/>
      <c r="B19" s="11" t="s">
        <v>26</v>
      </c>
      <c r="C19" s="6" t="s">
        <v>27</v>
      </c>
      <c r="D19" s="33"/>
      <c r="E19" s="35">
        <f>COUNTA(E9:E17)</f>
        <v>3</v>
      </c>
      <c r="F19" s="35">
        <f>COUNTA(F9:F17)</f>
        <v>3</v>
      </c>
      <c r="G19" s="35">
        <f>COUNTA(G9:G17)</f>
        <v>3</v>
      </c>
      <c r="H19" s="35">
        <f>COUNTA(H9:H17)</f>
        <v>3</v>
      </c>
      <c r="J19" s="26" t="s">
        <v>27</v>
      </c>
      <c r="K19" s="33"/>
      <c r="L19" s="35">
        <f>COUNTA(L9:L17)</f>
        <v>3</v>
      </c>
      <c r="M19" s="35">
        <f>COUNTA(M9:M17)</f>
        <v>3</v>
      </c>
      <c r="N19" s="35">
        <f>COUNTA(N9:N17)</f>
        <v>3</v>
      </c>
      <c r="O19" s="35">
        <f>COUNTA(O9:O17)</f>
        <v>3</v>
      </c>
      <c r="Q19" s="26" t="s">
        <v>27</v>
      </c>
      <c r="R19" s="33"/>
      <c r="S19" s="25">
        <f>COUNTA(S9:S17)</f>
        <v>3</v>
      </c>
      <c r="T19" s="33"/>
      <c r="U19" s="31" t="s">
        <v>29</v>
      </c>
      <c r="V19" s="23">
        <f>COUNTIF(V8:V17,"A")</f>
        <v>1</v>
      </c>
      <c r="W19" s="31" t="s">
        <v>29</v>
      </c>
      <c r="X19" s="23">
        <f>COUNTIF(X8:X17,"A")</f>
        <v>1</v>
      </c>
      <c r="Y19" s="34">
        <f t="shared" ref="Y19:Y26" si="6">(X19)/SUM(X$19:X$26)</f>
        <v>0.14285714285714285</v>
      </c>
      <c r="Z19" s="34"/>
    </row>
    <row r="20" spans="1:26" s="49" customFormat="1" x14ac:dyDescent="0.3">
      <c r="A20" s="24"/>
      <c r="B20" s="12">
        <f>COUNTA(C9:C17)</f>
        <v>5</v>
      </c>
      <c r="C20" s="49" t="s">
        <v>22</v>
      </c>
      <c r="D20" s="33"/>
      <c r="E20" s="49">
        <f>AVERAGE(E9:E17)</f>
        <v>75.666666666666671</v>
      </c>
      <c r="F20" s="49">
        <f>AVERAGE(F9:F17)</f>
        <v>82</v>
      </c>
      <c r="G20" s="49">
        <f>AVERAGE(G9:G17)</f>
        <v>85.333333333333329</v>
      </c>
      <c r="H20" s="49">
        <f>AVERAGE(H9:H17)</f>
        <v>74.666666666666671</v>
      </c>
      <c r="J20" s="49" t="s">
        <v>22</v>
      </c>
      <c r="K20" s="33"/>
      <c r="L20" s="49">
        <f>AVERAGE(L9:L17)</f>
        <v>27.666666666666668</v>
      </c>
      <c r="M20" s="49">
        <f>AVERAGE(M9:M17)</f>
        <v>30.333333333333332</v>
      </c>
      <c r="N20" s="49">
        <f>AVERAGE(N9:N17)</f>
        <v>18.333333333333332</v>
      </c>
      <c r="O20" s="49">
        <f>AVERAGE(O9:O17)</f>
        <v>17.333333333333332</v>
      </c>
      <c r="Q20" s="49" t="s">
        <v>22</v>
      </c>
      <c r="R20" s="33"/>
      <c r="S20" s="24">
        <f>AVERAGE(S9:S17)</f>
        <v>78.333333333333329</v>
      </c>
      <c r="T20" s="33"/>
      <c r="U20" s="50" t="s">
        <v>30</v>
      </c>
      <c r="V20" s="23">
        <f>COUNTIF(V8:V17,"B")+COUNTIF(V8:V17,"B+")</f>
        <v>1</v>
      </c>
      <c r="W20" s="50" t="s">
        <v>30</v>
      </c>
      <c r="X20" s="23">
        <f>COUNTIF(X8:X17,"B")+COUNTIF(X8:X17,"B+")</f>
        <v>1</v>
      </c>
      <c r="Y20" s="34">
        <f t="shared" si="6"/>
        <v>0.14285714285714285</v>
      </c>
      <c r="Z20" s="34"/>
    </row>
    <row r="21" spans="1:26" s="49" customFormat="1" x14ac:dyDescent="0.3">
      <c r="A21" s="24"/>
      <c r="C21" s="49" t="s">
        <v>23</v>
      </c>
      <c r="D21" s="33"/>
      <c r="E21" s="49">
        <f>MEDIAN(E9:E17)</f>
        <v>72</v>
      </c>
      <c r="F21" s="49">
        <f>MEDIAN(F9:F17)</f>
        <v>81</v>
      </c>
      <c r="G21" s="49">
        <f>MEDIAN(G9:G17)</f>
        <v>86</v>
      </c>
      <c r="H21" s="49">
        <f>MEDIAN(H9:H17)</f>
        <v>72</v>
      </c>
      <c r="J21" s="49" t="s">
        <v>23</v>
      </c>
      <c r="K21" s="33"/>
      <c r="L21" s="49">
        <f>MEDIAN(L9:L17)</f>
        <v>30</v>
      </c>
      <c r="M21" s="49">
        <f>MEDIAN(M9:M17)</f>
        <v>32</v>
      </c>
      <c r="N21" s="49">
        <f>MEDIAN(N9:N17)</f>
        <v>20</v>
      </c>
      <c r="O21" s="49">
        <f>MEDIAN(O9:O17)</f>
        <v>18</v>
      </c>
      <c r="Q21" s="49" t="s">
        <v>23</v>
      </c>
      <c r="R21" s="33"/>
      <c r="S21" s="24">
        <f>MEDIAN(S9:S17)</f>
        <v>80</v>
      </c>
      <c r="T21" s="33"/>
      <c r="U21" s="50" t="s">
        <v>31</v>
      </c>
      <c r="V21" s="23">
        <f>COUNTIF(V8:V17,"C")+COUNTIF(V8:V17,"C+")</f>
        <v>1</v>
      </c>
      <c r="W21" s="50" t="s">
        <v>31</v>
      </c>
      <c r="X21" s="23">
        <f>COUNTIF(X8:X17,"C")+COUNTIF(X8:X17,"C+")</f>
        <v>1</v>
      </c>
      <c r="Y21" s="34">
        <f t="shared" si="6"/>
        <v>0.14285714285714285</v>
      </c>
      <c r="Z21" s="34"/>
    </row>
    <row r="22" spans="1:26" s="49" customFormat="1" x14ac:dyDescent="0.3">
      <c r="A22" s="24"/>
      <c r="C22" s="49" t="s">
        <v>24</v>
      </c>
      <c r="D22" s="33"/>
      <c r="E22" s="49" t="e">
        <f>MODE(E9:E17)</f>
        <v>#N/A</v>
      </c>
      <c r="F22" s="49" t="e">
        <f>MODE(F9:F17)</f>
        <v>#N/A</v>
      </c>
      <c r="G22" s="49" t="e">
        <f>MODE(G9:G17)</f>
        <v>#N/A</v>
      </c>
      <c r="H22" s="49" t="e">
        <f>MODE(H9:H17)</f>
        <v>#N/A</v>
      </c>
      <c r="J22" s="49" t="s">
        <v>24</v>
      </c>
      <c r="K22" s="33"/>
      <c r="L22" s="49" t="e">
        <f>MODE(L9:L17)</f>
        <v>#N/A</v>
      </c>
      <c r="M22" s="49" t="e">
        <f>MODE(M9:M17)</f>
        <v>#N/A</v>
      </c>
      <c r="N22" s="49" t="e">
        <f>MODE(N9:N17)</f>
        <v>#N/A</v>
      </c>
      <c r="O22" s="49" t="e">
        <f>MODE(O9:O17)</f>
        <v>#N/A</v>
      </c>
      <c r="Q22" s="49" t="s">
        <v>24</v>
      </c>
      <c r="R22" s="33"/>
      <c r="S22" s="24" t="e">
        <f>MODE(S9:S17)</f>
        <v>#N/A</v>
      </c>
      <c r="T22" s="33"/>
      <c r="U22" s="50" t="s">
        <v>40</v>
      </c>
      <c r="V22" s="23">
        <f>COUNTIF(V8:V17,"D")+COUNTIF(V8:V17,"D+")</f>
        <v>0</v>
      </c>
      <c r="W22" s="50" t="s">
        <v>40</v>
      </c>
      <c r="X22" s="23">
        <f>COUNTIF(X8:X17,"D")+COUNTIF(X8:X17,"D+")</f>
        <v>0</v>
      </c>
      <c r="Y22" s="34">
        <f t="shared" si="6"/>
        <v>0</v>
      </c>
      <c r="Z22" s="34"/>
    </row>
    <row r="23" spans="1:26" s="11" customFormat="1" x14ac:dyDescent="0.3">
      <c r="A23" s="12"/>
      <c r="D23" s="33"/>
      <c r="K23" s="33"/>
      <c r="R23" s="33"/>
      <c r="S23" s="34"/>
      <c r="T23" s="33"/>
      <c r="U23" s="31" t="s">
        <v>41</v>
      </c>
      <c r="V23" s="23">
        <f>COUNTIF(V8:V17,"F")</f>
        <v>5</v>
      </c>
      <c r="W23" s="31" t="s">
        <v>41</v>
      </c>
      <c r="X23" s="23">
        <f>COUNTIF(X8:X17,"F")</f>
        <v>4</v>
      </c>
      <c r="Y23" s="34">
        <f t="shared" si="6"/>
        <v>0.5714285714285714</v>
      </c>
      <c r="Z23" s="34"/>
    </row>
    <row r="24" spans="1:26" s="11" customFormat="1" x14ac:dyDescent="0.3">
      <c r="A24" s="12"/>
      <c r="C24" s="49" t="s">
        <v>25</v>
      </c>
      <c r="D24" s="33"/>
      <c r="E24" s="49">
        <f>STDEVP(E9:E17)</f>
        <v>12.119772641798562</v>
      </c>
      <c r="F24" s="49">
        <f>STDEVP(F9:F17)</f>
        <v>9.41629792788369</v>
      </c>
      <c r="G24" s="49">
        <f>STDEVP(G9:G17)</f>
        <v>8.1785627642568652</v>
      </c>
      <c r="H24" s="49">
        <f>STDEVP(H9:H17)</f>
        <v>9.1772665986241364</v>
      </c>
      <c r="J24" s="49" t="s">
        <v>25</v>
      </c>
      <c r="K24" s="33"/>
      <c r="L24" s="49">
        <f>STDEVP(L9:L17)</f>
        <v>4.0276819911981905</v>
      </c>
      <c r="M24" s="49">
        <f>STDEVP(M9:M17)</f>
        <v>3.0912061651652345</v>
      </c>
      <c r="N24" s="49">
        <f>STDEVP(N9:N17)</f>
        <v>3.0912061651652345</v>
      </c>
      <c r="O24" s="49">
        <f>STDEVP(O9:O17)</f>
        <v>1.699673171197595</v>
      </c>
      <c r="Q24" s="49" t="s">
        <v>25</v>
      </c>
      <c r="R24" s="33"/>
      <c r="S24" s="24">
        <f>STDEVP(S9:S17)</f>
        <v>6.2360956446232363</v>
      </c>
      <c r="T24" s="33"/>
      <c r="U24" s="50" t="s">
        <v>32</v>
      </c>
      <c r="V24" s="23">
        <f>COUNTIF(V8:V17,"N")</f>
        <v>0</v>
      </c>
      <c r="W24" s="50" t="s">
        <v>32</v>
      </c>
      <c r="X24" s="23">
        <f>COUNTIF(X8:X17,"N")</f>
        <v>0</v>
      </c>
      <c r="Y24" s="34">
        <f t="shared" si="6"/>
        <v>0</v>
      </c>
      <c r="Z24" s="34"/>
    </row>
    <row r="25" spans="1:26" s="11" customFormat="1" x14ac:dyDescent="0.3">
      <c r="A25" s="12"/>
      <c r="J25" s="26"/>
      <c r="K25" s="27"/>
      <c r="Q25" s="26"/>
      <c r="S25" s="28"/>
      <c r="U25" s="31" t="s">
        <v>33</v>
      </c>
      <c r="V25" s="23">
        <f>COUNTIF(V8:V17,"W")+COUNTIF(V8:V17,"W1")+COUNTIF(V8:V17,"W2")</f>
        <v>0</v>
      </c>
      <c r="W25" s="31" t="s">
        <v>33</v>
      </c>
      <c r="X25" s="23">
        <f>COUNTIF(X8:X17,"W")+COUNTIF(X8:X17,"W1")+COUNTIF(X8:X17,"W2")</f>
        <v>0</v>
      </c>
      <c r="Y25" s="34">
        <f t="shared" si="6"/>
        <v>0</v>
      </c>
      <c r="Z25" s="29"/>
    </row>
    <row r="26" spans="1:26" s="11" customFormat="1" x14ac:dyDescent="0.3">
      <c r="A26" s="12"/>
      <c r="J26" s="26"/>
      <c r="K26" s="27"/>
      <c r="Q26" s="26"/>
      <c r="S26" s="28"/>
      <c r="U26" s="31" t="s">
        <v>34</v>
      </c>
      <c r="V26" s="51">
        <f>COUNTA(V8:V17)-SUM(V19:V25)</f>
        <v>0</v>
      </c>
      <c r="W26" s="31" t="s">
        <v>34</v>
      </c>
      <c r="X26" s="51">
        <f>COUNTA(X8:X17)-SUM(X19:X25)</f>
        <v>0</v>
      </c>
      <c r="Y26" s="34">
        <f t="shared" si="6"/>
        <v>0</v>
      </c>
      <c r="Z26" s="29"/>
    </row>
    <row r="27" spans="1:26" s="11" customFormat="1" x14ac:dyDescent="0.3">
      <c r="A27" s="12"/>
      <c r="J27" s="26"/>
      <c r="K27" s="27"/>
      <c r="Q27" s="26"/>
      <c r="S27" s="28"/>
      <c r="U27" s="27"/>
      <c r="V27" s="23">
        <f>SUM(V19:V26)</f>
        <v>8</v>
      </c>
      <c r="W27" s="27"/>
      <c r="X27" s="23">
        <f>SUM(X19:X26)</f>
        <v>7</v>
      </c>
      <c r="Y27" s="34">
        <f>SUM(Y19:Y26)</f>
        <v>1</v>
      </c>
      <c r="Z27" s="29"/>
    </row>
    <row r="28" spans="1:26" s="11" customFormat="1" x14ac:dyDescent="0.3">
      <c r="A28" s="12"/>
      <c r="J28" s="26"/>
      <c r="K28" s="27"/>
      <c r="Q28" s="26"/>
      <c r="S28" s="28"/>
      <c r="U28" s="27"/>
      <c r="V28" s="27"/>
      <c r="W28" s="27"/>
      <c r="X28" s="23"/>
      <c r="Y28" s="34"/>
      <c r="Z28" s="29"/>
    </row>
    <row r="29" spans="1:26" s="11" customFormat="1" x14ac:dyDescent="0.3">
      <c r="A29" s="12"/>
      <c r="J29" s="26"/>
      <c r="K29" s="27"/>
      <c r="Q29" s="26"/>
      <c r="S29" s="28"/>
      <c r="U29" s="27"/>
      <c r="V29" s="27"/>
      <c r="W29" s="27"/>
      <c r="X29" s="23"/>
      <c r="Y29" s="29"/>
      <c r="Z29" s="29"/>
    </row>
    <row r="30" spans="1:26" s="11" customFormat="1" x14ac:dyDescent="0.3">
      <c r="A30" s="12"/>
      <c r="J30" s="26"/>
      <c r="K30" s="27"/>
      <c r="Q30" s="26"/>
      <c r="S30" s="28"/>
      <c r="U30" s="27"/>
      <c r="V30" s="27"/>
      <c r="W30" s="27"/>
      <c r="X30" s="23"/>
      <c r="Y30" s="29"/>
      <c r="Z30" s="29"/>
    </row>
    <row r="31" spans="1:26" s="11" customFormat="1" x14ac:dyDescent="0.3">
      <c r="A31" s="12"/>
      <c r="J31" s="26"/>
      <c r="K31" s="27"/>
      <c r="Q31" s="26"/>
      <c r="S31" s="28"/>
      <c r="U31" s="27"/>
      <c r="V31" s="27"/>
      <c r="W31" s="27"/>
      <c r="X31" s="23"/>
      <c r="Y31" s="29"/>
      <c r="Z31" s="29"/>
    </row>
    <row r="32" spans="1:26" s="11" customFormat="1" x14ac:dyDescent="0.3">
      <c r="A32" s="12"/>
      <c r="J32" s="26"/>
      <c r="K32" s="27"/>
      <c r="Q32" s="26"/>
      <c r="S32" s="28"/>
      <c r="U32" s="27"/>
      <c r="V32" s="27"/>
      <c r="W32" s="27"/>
      <c r="X32" s="23"/>
      <c r="Y32" s="29"/>
      <c r="Z32" s="29"/>
    </row>
  </sheetData>
  <phoneticPr fontId="0" type="noConversion"/>
  <printOptions horizontalCentered="1" gridLines="1"/>
  <pageMargins left="0.5" right="0.5" top="0.5" bottom="0.5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MAT0024</vt:lpstr>
      <vt:lpstr>MAT1033</vt:lpstr>
      <vt:lpstr>MAC1105</vt:lpstr>
      <vt:lpstr>MAC1105!GradeBook2</vt:lpstr>
      <vt:lpstr>MAT0024!GradeBook2</vt:lpstr>
      <vt:lpstr>MAT1033!GradeBook2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Falzone</dc:creator>
  <cp:lastModifiedBy>Aniket Gupta</cp:lastModifiedBy>
  <cp:lastPrinted>2003-10-08T17:59:16Z</cp:lastPrinted>
  <dcterms:created xsi:type="dcterms:W3CDTF">2000-07-06T20:44:02Z</dcterms:created>
  <dcterms:modified xsi:type="dcterms:W3CDTF">2024-02-03T22:22:44Z</dcterms:modified>
</cp:coreProperties>
</file>