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89E5671-B22D-4613-B872-D34CCF20EF22}" xr6:coauthVersionLast="47" xr6:coauthVersionMax="47" xr10:uidLastSave="{00000000-0000-0000-0000-000000000000}"/>
  <bookViews>
    <workbookView xWindow="3348" yWindow="3348" windowWidth="17280" windowHeight="8880" activeTab="3"/>
  </bookViews>
  <sheets>
    <sheet name="p" sheetId="14" r:id="rId1"/>
    <sheet name="p Diag" sheetId="16" r:id="rId2"/>
    <sheet name="p Horner" sheetId="20" r:id="rId3"/>
    <sheet name="Storage" sheetId="21" r:id="rId4"/>
    <sheet name="m(p)" sheetId="15" r:id="rId5"/>
    <sheet name="m(p) Diag" sheetId="17" r:id="rId6"/>
    <sheet name="Adj m(p)" sheetId="18" r:id="rId7"/>
    <sheet name="m(p) Diag (2)" sheetId="19" r:id="rId8"/>
    <sheet name="Adj m(p) Horner" sheetId="22" r:id="rId9"/>
  </sheets>
  <definedNames>
    <definedName name="absZeroF">#REF!</definedName>
    <definedName name="areComp">#REF!</definedName>
    <definedName name="Calculated_from_Molecular_Weight_and_Gravity__Whitson__1982">#REF!</definedName>
    <definedName name="ejSutton">#REF!</definedName>
    <definedName name="ekSutton">#REF!</definedName>
    <definedName name="fC7Plus">#REF!</definedName>
    <definedName name="_fCO2">#REF!</definedName>
    <definedName name="fH2O">#REF!</definedName>
    <definedName name="fH2S">#REF!</definedName>
    <definedName name="fHydrocarbons">#REF!</definedName>
    <definedName name="fSum">#REF!</definedName>
    <definedName name="gC7Plus">#REF!</definedName>
    <definedName name="gFinal">#REF!</definedName>
    <definedName name="gHC">#REF!</definedName>
    <definedName name="gResvr">#REF!</definedName>
    <definedName name="gSurf">#REF!</definedName>
    <definedName name="gTotal">#REF!</definedName>
    <definedName name="gUse">#REF!</definedName>
    <definedName name="j1Sutton">#REF!</definedName>
    <definedName name="j2Sutton">#REF!</definedName>
    <definedName name="jPrimeSutton">#REF!</definedName>
    <definedName name="jSutton">#REF!</definedName>
    <definedName name="k0Sutton">#REF!</definedName>
    <definedName name="kPrimeSutton">#REF!</definedName>
    <definedName name="kSutton">#REF!</definedName>
    <definedName name="Mair">#REF!</definedName>
    <definedName name="MC7Enter">#REF!</definedName>
    <definedName name="MC7Plus">#REF!</definedName>
    <definedName name="MComp">#REF!</definedName>
    <definedName name="MFinal">#REF!</definedName>
    <definedName name="MHC">#REF!</definedName>
    <definedName name="MUse">#REF!</definedName>
    <definedName name="pC7Enter">#REF!</definedName>
    <definedName name="pC7Plus">#REF!</definedName>
    <definedName name="pCEnter">#REF!</definedName>
    <definedName name="pComp">#REF!</definedName>
    <definedName name="pPreCorrect">#REF!</definedName>
    <definedName name="pUse">#REF!</definedName>
    <definedName name="RGasConstant">#REF!</definedName>
    <definedName name="tBoilC7Enter">#REF!</definedName>
    <definedName name="tBoilC7Plus">#REF!</definedName>
    <definedName name="tC7Enter">#REF!</definedName>
    <definedName name="tC7Plus">#REF!</definedName>
    <definedName name="TCenter">#REF!</definedName>
    <definedName name="tComp">#REF!</definedName>
    <definedName name="tpr">#REF!</definedName>
    <definedName name="tPreCorrect">#REF!</definedName>
    <definedName name="tResvr">#REF!</definedName>
    <definedName name="tUse">#REF!</definedName>
    <definedName name="vC7Plus">#REF!</definedName>
    <definedName name="wichertE3">#REF!</definedName>
    <definedName name="_yN2">#REF!</definedName>
    <definedName name="zC7Plus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8" l="1"/>
  <c r="B15" i="18" s="1"/>
  <c r="B17" i="18"/>
  <c r="H22" i="18" s="1"/>
  <c r="I22" i="18" s="1"/>
  <c r="E19" i="18"/>
  <c r="J19" i="18" s="1"/>
  <c r="E20" i="18"/>
  <c r="J20" i="18" s="1"/>
  <c r="E21" i="18"/>
  <c r="E22" i="18"/>
  <c r="E23" i="18"/>
  <c r="H23" i="18"/>
  <c r="I23" i="18" s="1"/>
  <c r="E24" i="18"/>
  <c r="H24" i="18"/>
  <c r="I24" i="18" s="1"/>
  <c r="E25" i="18"/>
  <c r="J25" i="18" s="1"/>
  <c r="E26" i="18"/>
  <c r="E27" i="18"/>
  <c r="E28" i="18"/>
  <c r="J28" i="18" s="1"/>
  <c r="H28" i="18"/>
  <c r="I28" i="18" s="1"/>
  <c r="E29" i="18"/>
  <c r="E30" i="18"/>
  <c r="E31" i="18"/>
  <c r="H31" i="18"/>
  <c r="I31" i="18" s="1"/>
  <c r="E32" i="18"/>
  <c r="H32" i="18"/>
  <c r="I32" i="18" s="1"/>
  <c r="E33" i="18"/>
  <c r="J33" i="18" s="1"/>
  <c r="H33" i="18"/>
  <c r="I33" i="18" s="1"/>
  <c r="E34" i="18"/>
  <c r="E35" i="18"/>
  <c r="E36" i="18"/>
  <c r="J36" i="18" s="1"/>
  <c r="H36" i="18"/>
  <c r="I36" i="18" s="1"/>
  <c r="E37" i="18"/>
  <c r="E38" i="18"/>
  <c r="E39" i="18"/>
  <c r="H39" i="18"/>
  <c r="I39" i="18" s="1"/>
  <c r="E40" i="18"/>
  <c r="H40" i="18"/>
  <c r="I40" i="18" s="1"/>
  <c r="E41" i="18"/>
  <c r="J41" i="18" s="1"/>
  <c r="H41" i="18"/>
  <c r="I41" i="18" s="1"/>
  <c r="E42" i="18"/>
  <c r="E43" i="18"/>
  <c r="E44" i="18"/>
  <c r="J44" i="18" s="1"/>
  <c r="H44" i="18"/>
  <c r="I44" i="18" s="1"/>
  <c r="E45" i="18"/>
  <c r="E46" i="18"/>
  <c r="E47" i="18"/>
  <c r="H47" i="18"/>
  <c r="I47" i="18" s="1"/>
  <c r="B17" i="15"/>
  <c r="H18" i="15"/>
  <c r="I18" i="15" s="1"/>
  <c r="J18" i="15"/>
  <c r="H19" i="15"/>
  <c r="I19" i="15" s="1"/>
  <c r="K20" i="15" s="1"/>
  <c r="J19" i="15"/>
  <c r="H20" i="15"/>
  <c r="I20" i="15" s="1"/>
  <c r="J20" i="15"/>
  <c r="H21" i="15"/>
  <c r="I21" i="15" s="1"/>
  <c r="J21" i="15"/>
  <c r="H22" i="15"/>
  <c r="I22" i="15" s="1"/>
  <c r="J22" i="15"/>
  <c r="H23" i="15"/>
  <c r="I23" i="15" s="1"/>
  <c r="K24" i="15" s="1"/>
  <c r="J23" i="15"/>
  <c r="H24" i="15"/>
  <c r="I24" i="15" s="1"/>
  <c r="J24" i="15"/>
  <c r="H25" i="15"/>
  <c r="I25" i="15" s="1"/>
  <c r="J25" i="15"/>
  <c r="H26" i="15"/>
  <c r="I26" i="15" s="1"/>
  <c r="J26" i="15"/>
  <c r="H27" i="15"/>
  <c r="I27" i="15" s="1"/>
  <c r="K28" i="15" s="1"/>
  <c r="J27" i="15"/>
  <c r="H28" i="15"/>
  <c r="I28" i="15" s="1"/>
  <c r="J28" i="15"/>
  <c r="H29" i="15"/>
  <c r="I29" i="15" s="1"/>
  <c r="J29" i="15"/>
  <c r="H30" i="15"/>
  <c r="I30" i="15" s="1"/>
  <c r="J30" i="15"/>
  <c r="H31" i="15"/>
  <c r="I31" i="15" s="1"/>
  <c r="K32" i="15" s="1"/>
  <c r="J31" i="15"/>
  <c r="H32" i="15"/>
  <c r="I32" i="15" s="1"/>
  <c r="J32" i="15"/>
  <c r="H33" i="15"/>
  <c r="I33" i="15" s="1"/>
  <c r="J33" i="15"/>
  <c r="H34" i="15"/>
  <c r="I34" i="15" s="1"/>
  <c r="J34" i="15"/>
  <c r="H35" i="15"/>
  <c r="I35" i="15" s="1"/>
  <c r="K36" i="15" s="1"/>
  <c r="J35" i="15"/>
  <c r="H36" i="15"/>
  <c r="I36" i="15" s="1"/>
  <c r="J36" i="15"/>
  <c r="H37" i="15"/>
  <c r="I37" i="15" s="1"/>
  <c r="J37" i="15"/>
  <c r="H38" i="15"/>
  <c r="I38" i="15" s="1"/>
  <c r="J38" i="15"/>
  <c r="H39" i="15"/>
  <c r="I39" i="15" s="1"/>
  <c r="K40" i="15" s="1"/>
  <c r="J39" i="15"/>
  <c r="H40" i="15"/>
  <c r="I40" i="15" s="1"/>
  <c r="J40" i="15"/>
  <c r="H41" i="15"/>
  <c r="I41" i="15" s="1"/>
  <c r="J41" i="15"/>
  <c r="H42" i="15"/>
  <c r="I42" i="15" s="1"/>
  <c r="J42" i="15"/>
  <c r="H43" i="15"/>
  <c r="I43" i="15" s="1"/>
  <c r="K44" i="15" s="1"/>
  <c r="J43" i="15"/>
  <c r="H44" i="15"/>
  <c r="I44" i="15" s="1"/>
  <c r="J44" i="15"/>
  <c r="H45" i="15"/>
  <c r="I45" i="15" s="1"/>
  <c r="J45" i="15"/>
  <c r="H46" i="15"/>
  <c r="I46" i="15" s="1"/>
  <c r="J46" i="15"/>
  <c r="H47" i="15"/>
  <c r="I47" i="15" s="1"/>
  <c r="J47" i="15"/>
  <c r="B17" i="14"/>
  <c r="H19" i="14" s="1"/>
  <c r="I19" i="14" s="1"/>
  <c r="J18" i="14"/>
  <c r="J19" i="14"/>
  <c r="H20" i="14"/>
  <c r="I20" i="14" s="1"/>
  <c r="J20" i="14"/>
  <c r="H21" i="14"/>
  <c r="I21" i="14" s="1"/>
  <c r="J21" i="14"/>
  <c r="M21" i="14"/>
  <c r="J22" i="14"/>
  <c r="J23" i="14"/>
  <c r="J24" i="14"/>
  <c r="M24" i="14"/>
  <c r="H25" i="14"/>
  <c r="I25" i="14" s="1"/>
  <c r="J25" i="14"/>
  <c r="M25" i="14"/>
  <c r="J26" i="14"/>
  <c r="J27" i="14"/>
  <c r="H28" i="14"/>
  <c r="I28" i="14"/>
  <c r="J28" i="14"/>
  <c r="H29" i="14"/>
  <c r="I29" i="14" s="1"/>
  <c r="J29" i="14"/>
  <c r="M29" i="14"/>
  <c r="J30" i="14"/>
  <c r="J31" i="14"/>
  <c r="J32" i="14"/>
  <c r="M32" i="14"/>
  <c r="H33" i="14"/>
  <c r="I33" i="14" s="1"/>
  <c r="J33" i="14"/>
  <c r="M33" i="14"/>
  <c r="J34" i="14"/>
  <c r="J35" i="14"/>
  <c r="H36" i="14"/>
  <c r="I36" i="14"/>
  <c r="J36" i="14"/>
  <c r="H37" i="14"/>
  <c r="I37" i="14" s="1"/>
  <c r="J37" i="14"/>
  <c r="M37" i="14"/>
  <c r="J38" i="14"/>
  <c r="J39" i="14"/>
  <c r="J40" i="14"/>
  <c r="M40" i="14"/>
  <c r="H41" i="14"/>
  <c r="I41" i="14" s="1"/>
  <c r="J41" i="14"/>
  <c r="M41" i="14"/>
  <c r="J42" i="14"/>
  <c r="J43" i="14"/>
  <c r="H44" i="14"/>
  <c r="I44" i="14"/>
  <c r="J44" i="14"/>
  <c r="H45" i="14"/>
  <c r="I45" i="14" s="1"/>
  <c r="J45" i="14"/>
  <c r="M45" i="14"/>
  <c r="J46" i="14"/>
  <c r="J47" i="14"/>
  <c r="K23" i="15" l="1"/>
  <c r="K43" i="15"/>
  <c r="K31" i="15"/>
  <c r="K19" i="15"/>
  <c r="K18" i="15"/>
  <c r="K39" i="15"/>
  <c r="K46" i="15"/>
  <c r="K34" i="15"/>
  <c r="K22" i="15"/>
  <c r="K47" i="15"/>
  <c r="K27" i="15"/>
  <c r="K42" i="15"/>
  <c r="K30" i="15"/>
  <c r="K37" i="14"/>
  <c r="K35" i="15"/>
  <c r="K20" i="14"/>
  <c r="K38" i="15"/>
  <c r="K26" i="15"/>
  <c r="K45" i="15"/>
  <c r="K41" i="15"/>
  <c r="K37" i="15"/>
  <c r="K33" i="15"/>
  <c r="K29" i="15"/>
  <c r="K25" i="15"/>
  <c r="K21" i="15"/>
  <c r="J22" i="18"/>
  <c r="J30" i="18"/>
  <c r="J38" i="18"/>
  <c r="J46" i="18"/>
  <c r="J27" i="18"/>
  <c r="J35" i="18"/>
  <c r="J43" i="18"/>
  <c r="J21" i="18"/>
  <c r="J29" i="18"/>
  <c r="J45" i="18"/>
  <c r="J24" i="18"/>
  <c r="J32" i="18"/>
  <c r="J40" i="18"/>
  <c r="K41" i="18" s="1"/>
  <c r="J37" i="18"/>
  <c r="J26" i="18"/>
  <c r="J34" i="18"/>
  <c r="J42" i="18"/>
  <c r="J23" i="18"/>
  <c r="K24" i="18" s="1"/>
  <c r="J31" i="18"/>
  <c r="J39" i="18"/>
  <c r="K40" i="18" s="1"/>
  <c r="J47" i="18"/>
  <c r="H46" i="14"/>
  <c r="I46" i="14" s="1"/>
  <c r="K47" i="14" s="1"/>
  <c r="M42" i="14"/>
  <c r="H38" i="14"/>
  <c r="I38" i="14" s="1"/>
  <c r="M34" i="14"/>
  <c r="H30" i="14"/>
  <c r="I30" i="14" s="1"/>
  <c r="M26" i="14"/>
  <c r="H22" i="14"/>
  <c r="I22" i="14" s="1"/>
  <c r="K23" i="14" s="1"/>
  <c r="M18" i="14"/>
  <c r="H25" i="18"/>
  <c r="I25" i="18" s="1"/>
  <c r="H20" i="18"/>
  <c r="I20" i="18" s="1"/>
  <c r="K21" i="18" s="1"/>
  <c r="H47" i="14"/>
  <c r="I47" i="14" s="1"/>
  <c r="M43" i="14"/>
  <c r="H39" i="14"/>
  <c r="I39" i="14" s="1"/>
  <c r="K40" i="14" s="1"/>
  <c r="M35" i="14"/>
  <c r="H31" i="14"/>
  <c r="I31" i="14" s="1"/>
  <c r="K32" i="14" s="1"/>
  <c r="M27" i="14"/>
  <c r="H23" i="14"/>
  <c r="I23" i="14" s="1"/>
  <c r="K24" i="14" s="1"/>
  <c r="M19" i="14"/>
  <c r="H42" i="18"/>
  <c r="I42" i="18" s="1"/>
  <c r="K42" i="18" s="1"/>
  <c r="H34" i="18"/>
  <c r="I34" i="18" s="1"/>
  <c r="K34" i="18" s="1"/>
  <c r="H26" i="18"/>
  <c r="I26" i="18" s="1"/>
  <c r="H18" i="18"/>
  <c r="I18" i="18" s="1"/>
  <c r="M46" i="14"/>
  <c r="H42" i="14"/>
  <c r="I42" i="14" s="1"/>
  <c r="K42" i="14" s="1"/>
  <c r="M38" i="14"/>
  <c r="H34" i="14"/>
  <c r="I34" i="14" s="1"/>
  <c r="K35" i="14" s="1"/>
  <c r="M30" i="14"/>
  <c r="H26" i="14"/>
  <c r="I26" i="14" s="1"/>
  <c r="K27" i="14" s="1"/>
  <c r="M22" i="14"/>
  <c r="H18" i="14"/>
  <c r="I18" i="14" s="1"/>
  <c r="K19" i="14" s="1"/>
  <c r="H45" i="18"/>
  <c r="I45" i="18" s="1"/>
  <c r="H37" i="18"/>
  <c r="I37" i="18" s="1"/>
  <c r="H29" i="18"/>
  <c r="I29" i="18" s="1"/>
  <c r="H21" i="18"/>
  <c r="I21" i="18" s="1"/>
  <c r="E18" i="18"/>
  <c r="J18" i="18" s="1"/>
  <c r="H43" i="18"/>
  <c r="I43" i="18" s="1"/>
  <c r="H35" i="18"/>
  <c r="I35" i="18" s="1"/>
  <c r="H27" i="18"/>
  <c r="I27" i="18" s="1"/>
  <c r="K26" i="18" s="1"/>
  <c r="H19" i="18"/>
  <c r="I19" i="18" s="1"/>
  <c r="K20" i="18" s="1"/>
  <c r="M44" i="14"/>
  <c r="H40" i="14"/>
  <c r="I40" i="14" s="1"/>
  <c r="M36" i="14"/>
  <c r="H32" i="14"/>
  <c r="I32" i="14" s="1"/>
  <c r="K33" i="14" s="1"/>
  <c r="M28" i="14"/>
  <c r="H24" i="14"/>
  <c r="I24" i="14" s="1"/>
  <c r="M20" i="14"/>
  <c r="M47" i="14"/>
  <c r="H43" i="14"/>
  <c r="I43" i="14" s="1"/>
  <c r="K44" i="14" s="1"/>
  <c r="M39" i="14"/>
  <c r="H35" i="14"/>
  <c r="I35" i="14" s="1"/>
  <c r="K36" i="14" s="1"/>
  <c r="M31" i="14"/>
  <c r="H27" i="14"/>
  <c r="I27" i="14" s="1"/>
  <c r="K28" i="14" s="1"/>
  <c r="M23" i="14"/>
  <c r="H46" i="18"/>
  <c r="I46" i="18" s="1"/>
  <c r="H38" i="18"/>
  <c r="I38" i="18" s="1"/>
  <c r="H30" i="18"/>
  <c r="I30" i="18" s="1"/>
  <c r="K31" i="14" l="1"/>
  <c r="K19" i="18"/>
  <c r="K18" i="18"/>
  <c r="K43" i="18"/>
  <c r="K30" i="18"/>
  <c r="K23" i="18"/>
  <c r="K26" i="14"/>
  <c r="K30" i="14"/>
  <c r="K46" i="18"/>
  <c r="K39" i="14"/>
  <c r="K35" i="18"/>
  <c r="K22" i="18"/>
  <c r="K45" i="18"/>
  <c r="K21" i="14"/>
  <c r="K43" i="14"/>
  <c r="K31" i="18"/>
  <c r="K41" i="14"/>
  <c r="K18" i="14"/>
  <c r="K27" i="18"/>
  <c r="K44" i="18"/>
  <c r="K45" i="14"/>
  <c r="K29" i="14"/>
  <c r="K34" i="14"/>
  <c r="K38" i="18"/>
  <c r="K36" i="18"/>
  <c r="K37" i="18"/>
  <c r="K38" i="14"/>
  <c r="K28" i="18"/>
  <c r="K22" i="14"/>
  <c r="K33" i="18"/>
  <c r="K47" i="18"/>
  <c r="K29" i="18"/>
  <c r="K25" i="14"/>
  <c r="K32" i="18"/>
  <c r="K25" i="18"/>
  <c r="K39" i="18"/>
  <c r="K46" i="14"/>
</calcChain>
</file>

<file path=xl/sharedStrings.xml><?xml version="1.0" encoding="utf-8"?>
<sst xmlns="http://schemas.openxmlformats.org/spreadsheetml/2006/main" count="115" uniqueCount="43">
  <si>
    <t>psia</t>
  </si>
  <si>
    <t>F</t>
  </si>
  <si>
    <t>/psi</t>
  </si>
  <si>
    <t>PWF</t>
  </si>
  <si>
    <t>DT</t>
  </si>
  <si>
    <t>hrs</t>
  </si>
  <si>
    <t>PWS</t>
  </si>
  <si>
    <t>TP</t>
  </si>
  <si>
    <t>Intentionally</t>
  </si>
  <si>
    <t>Blank</t>
  </si>
  <si>
    <t>(to calc tdp/dt)</t>
  </si>
  <si>
    <t>tEff</t>
  </si>
  <si>
    <t>x</t>
  </si>
  <si>
    <t>ln(tEff)</t>
  </si>
  <si>
    <t>t dp / dt</t>
  </si>
  <si>
    <t>DP</t>
  </si>
  <si>
    <t>Homework 8</t>
  </si>
  <si>
    <t>Gas well Buildup</t>
  </si>
  <si>
    <t>Parameters</t>
  </si>
  <si>
    <t>h</t>
  </si>
  <si>
    <t>ft</t>
  </si>
  <si>
    <t>Gp</t>
  </si>
  <si>
    <t>Mscf</t>
  </si>
  <si>
    <t>q</t>
  </si>
  <si>
    <t>Mscf/day</t>
  </si>
  <si>
    <t>pi</t>
  </si>
  <si>
    <t>rw</t>
  </si>
  <si>
    <t>cf</t>
  </si>
  <si>
    <t>T</t>
  </si>
  <si>
    <t>m(p)</t>
  </si>
  <si>
    <t>pbar</t>
  </si>
  <si>
    <t>Pressure</t>
  </si>
  <si>
    <t xml:space="preserve">Ppr </t>
  </si>
  <si>
    <t>z</t>
  </si>
  <si>
    <t>r</t>
  </si>
  <si>
    <t xml:space="preserve">cg </t>
  </si>
  <si>
    <t>m</t>
  </si>
  <si>
    <t>p/z</t>
  </si>
  <si>
    <t xml:space="preserve">Bg </t>
  </si>
  <si>
    <t>Normalization data from fludi properties spreadsheet</t>
  </si>
  <si>
    <t>Normalizing Factor</t>
  </si>
  <si>
    <t>Horner time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</si>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</sst>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E+00"/>
  </numFmts>
  <fonts count="13" x14ac:knownFonts="1">
    <font>
      <sz val="10"/>
      <name val="Arial"/>
    </font>
    <font>
      <sz val="10"/>
      <name val="Arial"/>
    </font>
    <font>
      <sz val="8.5"/>
      <name val="Arial"/>
    </font>
    <font>
      <sz val="8.5"/>
      <name val="Arial"/>
    </font>
    <font>
      <sz val="10"/>
      <name val="Arial"/>
    </font>
    <font>
      <sz val="8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11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Diagnostic Plot in Pressure</a:t>
            </a:r>
          </a:p>
        </c:rich>
      </c:tx>
      <c:layout>
        <c:manualLayout>
          <c:xMode val="edge"/>
          <c:yMode val="edge"/>
          <c:x val="0.3834519572953736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5195729537365"/>
          <c:y val="0.12827225130890052"/>
          <c:w val="0.76067615658362975"/>
          <c:h val="0.72774869109947649"/>
        </c:manualLayout>
      </c:layout>
      <c:scatterChart>
        <c:scatterStyle val="lineMarker"/>
        <c:varyColors val="0"/>
        <c:ser>
          <c:idx val="0"/>
          <c:order val="0"/>
          <c:tx>
            <c:v>Pressure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p!$J$18:$J$47</c:f>
              <c:numCache>
                <c:formatCode>General</c:formatCode>
                <c:ptCount val="30"/>
                <c:pt idx="0">
                  <c:v>9.5</c:v>
                </c:pt>
                <c:pt idx="1">
                  <c:v>14</c:v>
                </c:pt>
                <c:pt idx="2">
                  <c:v>20.699999999999818</c:v>
                </c:pt>
                <c:pt idx="3">
                  <c:v>30.599999999999454</c:v>
                </c:pt>
                <c:pt idx="4">
                  <c:v>45</c:v>
                </c:pt>
                <c:pt idx="5">
                  <c:v>66</c:v>
                </c:pt>
                <c:pt idx="6">
                  <c:v>96.399999999999636</c:v>
                </c:pt>
                <c:pt idx="7">
                  <c:v>140</c:v>
                </c:pt>
                <c:pt idx="8">
                  <c:v>201.5</c:v>
                </c:pt>
                <c:pt idx="9">
                  <c:v>466.5</c:v>
                </c:pt>
                <c:pt idx="10">
                  <c:v>400.79999999999927</c:v>
                </c:pt>
                <c:pt idx="11">
                  <c:v>547.59999999999945</c:v>
                </c:pt>
                <c:pt idx="12">
                  <c:v>724.69999999999982</c:v>
                </c:pt>
                <c:pt idx="13">
                  <c:v>921.19999999999982</c:v>
                </c:pt>
                <c:pt idx="14">
                  <c:v>1118.7999999999993</c:v>
                </c:pt>
                <c:pt idx="15">
                  <c:v>1298.8999999999996</c:v>
                </c:pt>
                <c:pt idx="16">
                  <c:v>1451.5999999999995</c:v>
                </c:pt>
                <c:pt idx="17">
                  <c:v>1577.7999999999993</c:v>
                </c:pt>
                <c:pt idx="18">
                  <c:v>1684.2999999999993</c:v>
                </c:pt>
                <c:pt idx="19">
                  <c:v>1778.5</c:v>
                </c:pt>
                <c:pt idx="20">
                  <c:v>1866.0999999999995</c:v>
                </c:pt>
                <c:pt idx="21">
                  <c:v>1947.2999999999993</c:v>
                </c:pt>
                <c:pt idx="22">
                  <c:v>2026.2999999999993</c:v>
                </c:pt>
                <c:pt idx="23">
                  <c:v>2102.6999999999989</c:v>
                </c:pt>
                <c:pt idx="24">
                  <c:v>2176.6000000000004</c:v>
                </c:pt>
                <c:pt idx="25">
                  <c:v>2247.7999999999993</c:v>
                </c:pt>
                <c:pt idx="26">
                  <c:v>2315.7999999999993</c:v>
                </c:pt>
                <c:pt idx="27">
                  <c:v>2379.5</c:v>
                </c:pt>
                <c:pt idx="28">
                  <c:v>2438.1999999999989</c:v>
                </c:pt>
                <c:pt idx="29">
                  <c:v>2490.5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8-4BA1-BE46-A99DCC747DFC}"/>
            </c:ext>
          </c:extLst>
        </c:ser>
        <c:ser>
          <c:idx val="1"/>
          <c:order val="1"/>
          <c:tx>
            <c:v>Derivative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p!$K$18:$K$47</c:f>
              <c:numCache>
                <c:formatCode>General</c:formatCode>
                <c:ptCount val="30"/>
                <c:pt idx="0">
                  <c:v>11.284596877574129</c:v>
                </c:pt>
                <c:pt idx="1">
                  <c:v>14.118348288867395</c:v>
                </c:pt>
                <c:pt idx="2">
                  <c:v>20.962986471930574</c:v>
                </c:pt>
                <c:pt idx="3">
                  <c:v>30.593524184520987</c:v>
                </c:pt>
                <c:pt idx="4">
                  <c:v>44.577471391316394</c:v>
                </c:pt>
                <c:pt idx="5">
                  <c:v>64.85439539063384</c:v>
                </c:pt>
                <c:pt idx="6">
                  <c:v>93.273494148944806</c:v>
                </c:pt>
                <c:pt idx="7">
                  <c:v>131.63096148142949</c:v>
                </c:pt>
                <c:pt idx="8">
                  <c:v>410.96531401690606</c:v>
                </c:pt>
                <c:pt idx="9">
                  <c:v>250.97330537379557</c:v>
                </c:pt>
                <c:pt idx="10">
                  <c:v>101.94238834912025</c:v>
                </c:pt>
                <c:pt idx="11">
                  <c:v>409.16815608414561</c:v>
                </c:pt>
                <c:pt idx="12">
                  <c:v>471.93212795440098</c:v>
                </c:pt>
                <c:pt idx="13">
                  <c:v>496.38418841249683</c:v>
                </c:pt>
                <c:pt idx="14">
                  <c:v>474.655150130587</c:v>
                </c:pt>
                <c:pt idx="15">
                  <c:v>419.06083955238608</c:v>
                </c:pt>
                <c:pt idx="16">
                  <c:v>352.79224852981218</c:v>
                </c:pt>
                <c:pt idx="17">
                  <c:v>294.29647222664852</c:v>
                </c:pt>
                <c:pt idx="18">
                  <c:v>253.93060139215831</c:v>
                </c:pt>
                <c:pt idx="19">
                  <c:v>231.15416508032948</c:v>
                </c:pt>
                <c:pt idx="20">
                  <c:v>215.74894148233491</c:v>
                </c:pt>
                <c:pt idx="21">
                  <c:v>206.37049354186493</c:v>
                </c:pt>
                <c:pt idx="22">
                  <c:v>202.17468932067638</c:v>
                </c:pt>
                <c:pt idx="23">
                  <c:v>198.96500845969507</c:v>
                </c:pt>
                <c:pt idx="24">
                  <c:v>196.12984428469019</c:v>
                </c:pt>
                <c:pt idx="25">
                  <c:v>192.92920080118785</c:v>
                </c:pt>
                <c:pt idx="26">
                  <c:v>191.27393598957238</c:v>
                </c:pt>
                <c:pt idx="27">
                  <c:v>189.90309050382567</c:v>
                </c:pt>
                <c:pt idx="28">
                  <c:v>187.6002895731433</c:v>
                </c:pt>
                <c:pt idx="29">
                  <c:v>185.86724398112921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8-4BA1-BE46-A99DCC74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0736"/>
        <c:axId val="1"/>
      </c:scatterChart>
      <c:valAx>
        <c:axId val="1203010736"/>
        <c:scaling>
          <c:logBase val="10"/>
          <c:orientation val="minMax"/>
          <c:min val="0.01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Effective time (hrs)</a:t>
                </a:r>
              </a:p>
            </c:rich>
          </c:tx>
          <c:layout>
            <c:manualLayout>
              <c:xMode val="edge"/>
              <c:yMode val="edge"/>
              <c:x val="0.45195729537366541"/>
              <c:y val="0.89790575916230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and t*dp/dt</a:t>
                </a:r>
              </a:p>
            </c:rich>
          </c:tx>
          <c:layout>
            <c:manualLayout>
              <c:xMode val="edge"/>
              <c:yMode val="edge"/>
              <c:x val="6.5836298932384338E-2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0736"/>
        <c:crossesAt val="1E-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17793594306049"/>
          <c:y val="0.95680628272251322"/>
          <c:w val="0.16903914590747329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Horner Plot -- Pressure</a:t>
            </a:r>
          </a:p>
        </c:rich>
      </c:tx>
      <c:layout>
        <c:manualLayout>
          <c:xMode val="edge"/>
          <c:yMode val="edge"/>
          <c:x val="0.4003558718861209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2172774869109949"/>
          <c:w val="0.87633451957295361"/>
          <c:h val="0.7709424083769633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p!$M$18:$M$47</c:f>
              <c:numCache>
                <c:formatCode>General</c:formatCode>
                <c:ptCount val="30"/>
                <c:pt idx="0">
                  <c:v>199201</c:v>
                </c:pt>
                <c:pt idx="1">
                  <c:v>133692.27516778524</c:v>
                </c:pt>
                <c:pt idx="2">
                  <c:v>90136.746606334826</c:v>
                </c:pt>
                <c:pt idx="3">
                  <c:v>60548.11246200608</c:v>
                </c:pt>
                <c:pt idx="4">
                  <c:v>40737.196319018403</c:v>
                </c:pt>
                <c:pt idx="5">
                  <c:v>27363.637362637361</c:v>
                </c:pt>
                <c:pt idx="6">
                  <c:v>18445.444444444445</c:v>
                </c:pt>
                <c:pt idx="7">
                  <c:v>12373.670807453416</c:v>
                </c:pt>
                <c:pt idx="8">
                  <c:v>8301</c:v>
                </c:pt>
                <c:pt idx="9">
                  <c:v>5596.5056179775283</c:v>
                </c:pt>
                <c:pt idx="10">
                  <c:v>3759.4905660377358</c:v>
                </c:pt>
                <c:pt idx="11">
                  <c:v>2528.918781725888</c:v>
                </c:pt>
                <c:pt idx="12">
                  <c:v>1703.5641025641028</c:v>
                </c:pt>
                <c:pt idx="13">
                  <c:v>1145.8275862068965</c:v>
                </c:pt>
                <c:pt idx="14">
                  <c:v>770.11196911196907</c:v>
                </c:pt>
                <c:pt idx="15">
                  <c:v>517.06217616580307</c:v>
                </c:pt>
                <c:pt idx="16">
                  <c:v>348.03832752613238</c:v>
                </c:pt>
                <c:pt idx="17">
                  <c:v>234.52872215709263</c:v>
                </c:pt>
                <c:pt idx="18">
                  <c:v>157.85039370078741</c:v>
                </c:pt>
                <c:pt idx="19">
                  <c:v>106.39682539682541</c:v>
                </c:pt>
                <c:pt idx="20">
                  <c:v>71.889679715302478</c:v>
                </c:pt>
                <c:pt idx="21">
                  <c:v>48.655502392344502</c:v>
                </c:pt>
                <c:pt idx="22">
                  <c:v>33.077294685990339</c:v>
                </c:pt>
                <c:pt idx="23">
                  <c:v>22.558441558441558</c:v>
                </c:pt>
                <c:pt idx="24">
                  <c:v>15.540145985401459</c:v>
                </c:pt>
                <c:pt idx="25">
                  <c:v>10.764705882352942</c:v>
                </c:pt>
                <c:pt idx="26">
                  <c:v>7.5526315789473681</c:v>
                </c:pt>
                <c:pt idx="27">
                  <c:v>5.4070796460176993</c:v>
                </c:pt>
                <c:pt idx="28">
                  <c:v>3.9642857142857144</c:v>
                </c:pt>
                <c:pt idx="29">
                  <c:v>2.992</c:v>
                </c:pt>
              </c:numCache>
            </c:numRef>
          </c:xVal>
          <c:yVal>
            <c:numRef>
              <c:f>p!$E$18:$E$47</c:f>
              <c:numCache>
                <c:formatCode>General</c:formatCode>
                <c:ptCount val="30"/>
                <c:pt idx="0">
                  <c:v>6296.6</c:v>
                </c:pt>
                <c:pt idx="1">
                  <c:v>6301.1</c:v>
                </c:pt>
                <c:pt idx="2">
                  <c:v>6307.8</c:v>
                </c:pt>
                <c:pt idx="3">
                  <c:v>6317.7</c:v>
                </c:pt>
                <c:pt idx="4">
                  <c:v>6332.1</c:v>
                </c:pt>
                <c:pt idx="5">
                  <c:v>6353.1</c:v>
                </c:pt>
                <c:pt idx="6">
                  <c:v>6383.5</c:v>
                </c:pt>
                <c:pt idx="7">
                  <c:v>6427.1</c:v>
                </c:pt>
                <c:pt idx="8">
                  <c:v>6488.6</c:v>
                </c:pt>
                <c:pt idx="9">
                  <c:v>6753.6</c:v>
                </c:pt>
                <c:pt idx="10">
                  <c:v>6687.9</c:v>
                </c:pt>
                <c:pt idx="11">
                  <c:v>6834.7</c:v>
                </c:pt>
                <c:pt idx="12">
                  <c:v>7011.8</c:v>
                </c:pt>
                <c:pt idx="13">
                  <c:v>7208.3</c:v>
                </c:pt>
                <c:pt idx="14">
                  <c:v>7405.9</c:v>
                </c:pt>
                <c:pt idx="15">
                  <c:v>7586</c:v>
                </c:pt>
                <c:pt idx="16">
                  <c:v>7738.7</c:v>
                </c:pt>
                <c:pt idx="17">
                  <c:v>7864.9</c:v>
                </c:pt>
                <c:pt idx="18">
                  <c:v>7971.4</c:v>
                </c:pt>
                <c:pt idx="19">
                  <c:v>8065.6</c:v>
                </c:pt>
                <c:pt idx="20">
                  <c:v>8153.2</c:v>
                </c:pt>
                <c:pt idx="21">
                  <c:v>8234.4</c:v>
                </c:pt>
                <c:pt idx="22">
                  <c:v>8313.4</c:v>
                </c:pt>
                <c:pt idx="23">
                  <c:v>8389.7999999999993</c:v>
                </c:pt>
                <c:pt idx="24">
                  <c:v>8463.7000000000007</c:v>
                </c:pt>
                <c:pt idx="25">
                  <c:v>8534.9</c:v>
                </c:pt>
                <c:pt idx="26">
                  <c:v>8602.9</c:v>
                </c:pt>
                <c:pt idx="27">
                  <c:v>8666.6</c:v>
                </c:pt>
                <c:pt idx="28">
                  <c:v>8725.2999999999993</c:v>
                </c:pt>
                <c:pt idx="29">
                  <c:v>8777.6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0-4E18-BC40-A64BC2AE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2224"/>
        <c:axId val="1"/>
      </c:scatterChart>
      <c:valAx>
        <c:axId val="1203012224"/>
        <c:scaling>
          <c:logBase val="10"/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Horner Time</a:t>
                </a:r>
              </a:p>
            </c:rich>
          </c:tx>
          <c:layout>
            <c:manualLayout>
              <c:xMode val="edge"/>
              <c:yMode val="edge"/>
              <c:x val="0.4759786476868326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600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22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29893238434144E-2"/>
          <c:y val="3.4031413612565453E-2"/>
          <c:w val="0.89412811387900348"/>
          <c:h val="0.858638743455497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p!$D$18:$D$29</c:f>
              <c:numCache>
                <c:formatCode>General</c:formatCode>
                <c:ptCount val="12"/>
                <c:pt idx="0">
                  <c:v>0.01</c:v>
                </c:pt>
                <c:pt idx="1">
                  <c:v>1.49E-2</c:v>
                </c:pt>
                <c:pt idx="2">
                  <c:v>2.2100000000000002E-2</c:v>
                </c:pt>
                <c:pt idx="3">
                  <c:v>3.2899999999999999E-2</c:v>
                </c:pt>
                <c:pt idx="4">
                  <c:v>4.8899999999999999E-2</c:v>
                </c:pt>
                <c:pt idx="5">
                  <c:v>7.2800000000000004E-2</c:v>
                </c:pt>
                <c:pt idx="6">
                  <c:v>0.108</c:v>
                </c:pt>
                <c:pt idx="7">
                  <c:v>0.161</c:v>
                </c:pt>
                <c:pt idx="8">
                  <c:v>0.24</c:v>
                </c:pt>
                <c:pt idx="9">
                  <c:v>0.35599999999999998</c:v>
                </c:pt>
                <c:pt idx="10">
                  <c:v>0.53</c:v>
                </c:pt>
                <c:pt idx="11">
                  <c:v>0.78800000000000003</c:v>
                </c:pt>
              </c:numCache>
            </c:numRef>
          </c:xVal>
          <c:yVal>
            <c:numRef>
              <c:f>p!$E$18:$E$29</c:f>
              <c:numCache>
                <c:formatCode>General</c:formatCode>
                <c:ptCount val="12"/>
                <c:pt idx="0">
                  <c:v>6296.6</c:v>
                </c:pt>
                <c:pt idx="1">
                  <c:v>6301.1</c:v>
                </c:pt>
                <c:pt idx="2">
                  <c:v>6307.8</c:v>
                </c:pt>
                <c:pt idx="3">
                  <c:v>6317.7</c:v>
                </c:pt>
                <c:pt idx="4">
                  <c:v>6332.1</c:v>
                </c:pt>
                <c:pt idx="5">
                  <c:v>6353.1</c:v>
                </c:pt>
                <c:pt idx="6">
                  <c:v>6383.5</c:v>
                </c:pt>
                <c:pt idx="7">
                  <c:v>6427.1</c:v>
                </c:pt>
                <c:pt idx="8">
                  <c:v>6488.6</c:v>
                </c:pt>
                <c:pt idx="9">
                  <c:v>6753.6</c:v>
                </c:pt>
                <c:pt idx="10">
                  <c:v>6687.9</c:v>
                </c:pt>
                <c:pt idx="11">
                  <c:v>6834.7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0-49B6-8CF2-32087E85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3216"/>
        <c:axId val="1"/>
      </c:scatterChart>
      <c:valAx>
        <c:axId val="1203013216"/>
        <c:scaling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DT</a:t>
                </a:r>
              </a:p>
            </c:rich>
          </c:tx>
          <c:layout>
            <c:manualLayout>
              <c:xMode val="edge"/>
              <c:yMode val="edge"/>
              <c:x val="0.51779359430604976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DP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4502617801047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32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Diagnostic Plot in Pseudopressure</a:t>
            </a:r>
          </a:p>
        </c:rich>
      </c:tx>
      <c:layout>
        <c:manualLayout>
          <c:xMode val="edge"/>
          <c:yMode val="edge"/>
          <c:x val="0.352313167259786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3523131672596"/>
          <c:y val="0.12827225130890052"/>
          <c:w val="0.74199288256227758"/>
          <c:h val="0.72643979057591623"/>
        </c:manualLayout>
      </c:layout>
      <c:scatterChart>
        <c:scatterStyle val="lineMarker"/>
        <c:varyColors val="0"/>
        <c:ser>
          <c:idx val="0"/>
          <c:order val="0"/>
          <c:tx>
            <c:v>Pseudopressure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'm(p)'!$H$18:$H$47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'm(p)'!$J$18:$J$47</c:f>
              <c:numCache>
                <c:formatCode>General</c:formatCode>
                <c:ptCount val="30"/>
                <c:pt idx="0">
                  <c:v>3680014.1469812393</c:v>
                </c:pt>
                <c:pt idx="1">
                  <c:v>5422454.8021905422</c:v>
                </c:pt>
                <c:pt idx="2">
                  <c:v>8017169.0902676582</c:v>
                </c:pt>
                <c:pt idx="3">
                  <c:v>11852033.321960449</c:v>
                </c:pt>
                <c:pt idx="4">
                  <c:v>17431804.185889959</c:v>
                </c:pt>
                <c:pt idx="5">
                  <c:v>25572753.964439869</c:v>
                </c:pt>
                <c:pt idx="6">
                  <c:v>37365410.995485067</c:v>
                </c:pt>
                <c:pt idx="7">
                  <c:v>54293595.125170708</c:v>
                </c:pt>
                <c:pt idx="8">
                  <c:v>78199229.528393269</c:v>
                </c:pt>
                <c:pt idx="9">
                  <c:v>182693481.14642763</c:v>
                </c:pt>
                <c:pt idx="10">
                  <c:v>157434125.48038936</c:v>
                </c:pt>
                <c:pt idx="11">
                  <c:v>214752582.84879971</c:v>
                </c:pt>
                <c:pt idx="12">
                  <c:v>283957791.40350056</c:v>
                </c:pt>
                <c:pt idx="13">
                  <c:v>360709372.52230215</c:v>
                </c:pt>
                <c:pt idx="14">
                  <c:v>437733609.66334772</c:v>
                </c:pt>
                <c:pt idx="15">
                  <c:v>507703370.13175964</c:v>
                </c:pt>
                <c:pt idx="16">
                  <c:v>566805485.69656324</c:v>
                </c:pt>
                <c:pt idx="17">
                  <c:v>615485837.86289549</c:v>
                </c:pt>
                <c:pt idx="18">
                  <c:v>656457619.30915642</c:v>
                </c:pt>
                <c:pt idx="19">
                  <c:v>692624670.68479013</c:v>
                </c:pt>
                <c:pt idx="20">
                  <c:v>726205752.33055735</c:v>
                </c:pt>
                <c:pt idx="21">
                  <c:v>757287987.97767353</c:v>
                </c:pt>
                <c:pt idx="22">
                  <c:v>787493060.8923068</c:v>
                </c:pt>
                <c:pt idx="23">
                  <c:v>816670132.32682323</c:v>
                </c:pt>
                <c:pt idx="24">
                  <c:v>844860579.04824638</c:v>
                </c:pt>
                <c:pt idx="25">
                  <c:v>871990812.76304913</c:v>
                </c:pt>
                <c:pt idx="26">
                  <c:v>897872968.103333</c:v>
                </c:pt>
                <c:pt idx="27">
                  <c:v>922091137.32602739</c:v>
                </c:pt>
                <c:pt idx="28">
                  <c:v>944383647.59197092</c:v>
                </c:pt>
                <c:pt idx="29">
                  <c:v>964223560.93853855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9-44B5-8BCF-054B4C8FE366}"/>
            </c:ext>
          </c:extLst>
        </c:ser>
        <c:ser>
          <c:idx val="1"/>
          <c:order val="1"/>
          <c:tx>
            <c:v>Derivative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'm(p)'!$H$18:$H$47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'm(p)'!$K$18:$K$47</c:f>
              <c:numCache>
                <c:formatCode>General</c:formatCode>
                <c:ptCount val="30"/>
                <c:pt idx="0">
                  <c:v>4369497.8615851384</c:v>
                </c:pt>
                <c:pt idx="1">
                  <c:v>5467272.7740425048</c:v>
                </c:pt>
                <c:pt idx="2">
                  <c:v>8119469.3165042875</c:v>
                </c:pt>
                <c:pt idx="3">
                  <c:v>11852956.243123204</c:v>
                </c:pt>
                <c:pt idx="4">
                  <c:v>17277828.411519516</c:v>
                </c:pt>
                <c:pt idx="5">
                  <c:v>25151389.387544461</c:v>
                </c:pt>
                <c:pt idx="6">
                  <c:v>36201291.285007417</c:v>
                </c:pt>
                <c:pt idx="7">
                  <c:v>51141719.595905662</c:v>
                </c:pt>
                <c:pt idx="8">
                  <c:v>161615372.89760667</c:v>
                </c:pt>
                <c:pt idx="9">
                  <c:v>99781758.910751954</c:v>
                </c:pt>
                <c:pt idx="10">
                  <c:v>40299196.334567621</c:v>
                </c:pt>
                <c:pt idx="11">
                  <c:v>159831561.09322488</c:v>
                </c:pt>
                <c:pt idx="12">
                  <c:v>184372827.64257348</c:v>
                </c:pt>
                <c:pt idx="13">
                  <c:v>193686526.86673397</c:v>
                </c:pt>
                <c:pt idx="14">
                  <c:v>184727053.88940617</c:v>
                </c:pt>
                <c:pt idx="15">
                  <c:v>162527270.4483996</c:v>
                </c:pt>
                <c:pt idx="16">
                  <c:v>136338648.74788034</c:v>
                </c:pt>
                <c:pt idx="17">
                  <c:v>113383279.01994842</c:v>
                </c:pt>
                <c:pt idx="18">
                  <c:v>97598018.293596253</c:v>
                </c:pt>
                <c:pt idx="19">
                  <c:v>88683081.793089911</c:v>
                </c:pt>
                <c:pt idx="20">
                  <c:v>82648397.627657026</c:v>
                </c:pt>
                <c:pt idx="21">
                  <c:v>78950724.843169272</c:v>
                </c:pt>
                <c:pt idx="22">
                  <c:v>77255960.087469116</c:v>
                </c:pt>
                <c:pt idx="23">
                  <c:v>75942497.287034899</c:v>
                </c:pt>
                <c:pt idx="24">
                  <c:v>74776371.419558138</c:v>
                </c:pt>
                <c:pt idx="25">
                  <c:v>73474650.380798221</c:v>
                </c:pt>
                <c:pt idx="26">
                  <c:v>72763394.073994443</c:v>
                </c:pt>
                <c:pt idx="27">
                  <c:v>72161616.454530582</c:v>
                </c:pt>
                <c:pt idx="28">
                  <c:v>71208345.296996787</c:v>
                </c:pt>
                <c:pt idx="29">
                  <c:v>70508413.28013137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9-44B5-8BCF-054B4C8F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5200"/>
        <c:axId val="1"/>
      </c:scatterChart>
      <c:valAx>
        <c:axId val="1203015200"/>
        <c:scaling>
          <c:logBase val="10"/>
          <c:orientation val="minMax"/>
          <c:min val="0.01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Effective time (hrs)</a:t>
                </a:r>
              </a:p>
            </c:rich>
          </c:tx>
          <c:layout>
            <c:manualLayout>
              <c:xMode val="edge"/>
              <c:yMode val="edge"/>
              <c:x val="0.46174377224199287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in val="100000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m(p) and t*dm/dt</a:t>
                </a:r>
              </a:p>
            </c:rich>
          </c:tx>
          <c:layout>
            <c:manualLayout>
              <c:xMode val="edge"/>
              <c:yMode val="edge"/>
              <c:x val="6.5836298932384338E-2"/>
              <c:y val="0.41361256544502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5200"/>
        <c:crossesAt val="1E-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0177935943052"/>
          <c:y val="0.95549738219895297"/>
          <c:w val="0.2473309608540925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Diagnostic Plot in Adjusted Pseudopressure</a:t>
            </a:r>
          </a:p>
        </c:rich>
      </c:tx>
      <c:layout>
        <c:manualLayout>
          <c:xMode val="edge"/>
          <c:yMode val="edge"/>
          <c:x val="0.312277580071174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3523131672596"/>
          <c:y val="0.12827225130890052"/>
          <c:w val="0.74199288256227758"/>
          <c:h val="0.72643979057591623"/>
        </c:manualLayout>
      </c:layout>
      <c:scatterChart>
        <c:scatterStyle val="lineMarker"/>
        <c:varyColors val="0"/>
        <c:ser>
          <c:idx val="0"/>
          <c:order val="0"/>
          <c:tx>
            <c:v>Pseudopressure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'Adj m(p)'!$H$18:$H$47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'Adj m(p)'!$J$18:$J$47</c:f>
              <c:numCache>
                <c:formatCode>General</c:formatCode>
                <c:ptCount val="30"/>
                <c:pt idx="0">
                  <c:v>9.6008406983901295</c:v>
                </c:pt>
                <c:pt idx="1">
                  <c:v>14.146718645839428</c:v>
                </c:pt>
                <c:pt idx="2">
                  <c:v>20.916105268469437</c:v>
                </c:pt>
                <c:pt idx="3">
                  <c:v>30.920936532131236</c:v>
                </c:pt>
                <c:pt idx="4">
                  <c:v>45.478079265413726</c:v>
                </c:pt>
                <c:pt idx="5">
                  <c:v>66.717117713557855</c:v>
                </c:pt>
                <c:pt idx="6">
                  <c:v>97.483146604693502</c:v>
                </c:pt>
                <c:pt idx="7">
                  <c:v>141.64732441782689</c:v>
                </c:pt>
                <c:pt idx="8">
                  <c:v>204.0150704460757</c:v>
                </c:pt>
                <c:pt idx="9">
                  <c:v>476.63159408231968</c:v>
                </c:pt>
                <c:pt idx="10">
                  <c:v>410.73210560004281</c:v>
                </c:pt>
                <c:pt idx="11">
                  <c:v>560.27103569436986</c:v>
                </c:pt>
                <c:pt idx="12">
                  <c:v>740.8214782456771</c:v>
                </c:pt>
                <c:pt idx="13">
                  <c:v>941.05975838262657</c:v>
                </c:pt>
                <c:pt idx="14">
                  <c:v>1142.0093746532075</c:v>
                </c:pt>
                <c:pt idx="15">
                  <c:v>1324.5544674520443</c:v>
                </c:pt>
                <c:pt idx="16">
                  <c:v>1478.7468085170867</c:v>
                </c:pt>
                <c:pt idx="17">
                  <c:v>1605.7496643821569</c:v>
                </c:pt>
                <c:pt idx="18">
                  <c:v>1712.6415216097921</c:v>
                </c:pt>
                <c:pt idx="19">
                  <c:v>1806.9982509372558</c:v>
                </c:pt>
                <c:pt idx="20">
                  <c:v>1894.6084074430701</c:v>
                </c:pt>
                <c:pt idx="21">
                  <c:v>1975.6992894557306</c:v>
                </c:pt>
                <c:pt idx="22">
                  <c:v>2054.5017292709508</c:v>
                </c:pt>
                <c:pt idx="23">
                  <c:v>2130.6222015572121</c:v>
                </c:pt>
                <c:pt idx="24">
                  <c:v>2204.1686547443151</c:v>
                </c:pt>
                <c:pt idx="25">
                  <c:v>2274.9491032976384</c:v>
                </c:pt>
                <c:pt idx="26">
                  <c:v>2342.4734226149676</c:v>
                </c:pt>
                <c:pt idx="27">
                  <c:v>2405.6565451321658</c:v>
                </c:pt>
                <c:pt idx="28">
                  <c:v>2463.8157888965179</c:v>
                </c:pt>
                <c:pt idx="29">
                  <c:v>2515.5764180415199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8-43E5-946E-C473D13D81AF}"/>
            </c:ext>
          </c:extLst>
        </c:ser>
        <c:ser>
          <c:idx val="1"/>
          <c:order val="1"/>
          <c:tx>
            <c:v>Derivative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'Adj m(p)'!$H$18:$H$47</c:f>
              <c:numCache>
                <c:formatCode>General</c:formatCode>
                <c:ptCount val="30"/>
                <c:pt idx="0">
                  <c:v>9.9999497994487981E-3</c:v>
                </c:pt>
                <c:pt idx="1">
                  <c:v>1.4899888550030426E-2</c:v>
                </c:pt>
                <c:pt idx="2">
                  <c:v>2.2099754816977183E-2</c:v>
                </c:pt>
                <c:pt idx="3">
                  <c:v>3.2899456630460268E-2</c:v>
                </c:pt>
                <c:pt idx="4">
                  <c:v>4.8898799622840584E-2</c:v>
                </c:pt>
                <c:pt idx="5">
                  <c:v>7.2797339534980868E-2</c:v>
                </c:pt>
                <c:pt idx="6">
                  <c:v>0.10799414489575866</c:v>
                </c:pt>
                <c:pt idx="7">
                  <c:v>0.16098698850143134</c:v>
                </c:pt>
                <c:pt idx="8">
                  <c:v>0.23997108782074447</c:v>
                </c:pt>
                <c:pt idx="9">
                  <c:v>0.35593638887829282</c:v>
                </c:pt>
                <c:pt idx="10">
                  <c:v>0.5298590234525955</c:v>
                </c:pt>
                <c:pt idx="11">
                  <c:v>0.78768840438621679</c:v>
                </c:pt>
                <c:pt idx="12">
                  <c:v>1.1693132045936874</c:v>
                </c:pt>
                <c:pt idx="13">
                  <c:v>1.7384814469288874</c:v>
                </c:pt>
                <c:pt idx="14">
                  <c:v>2.5866368526865169</c:v>
                </c:pt>
                <c:pt idx="15">
                  <c:v>3.8525347469261373</c:v>
                </c:pt>
                <c:pt idx="16">
                  <c:v>5.723507563546808</c:v>
                </c:pt>
                <c:pt idx="17">
                  <c:v>8.4936291882651087</c:v>
                </c:pt>
                <c:pt idx="18">
                  <c:v>12.619544071432133</c:v>
                </c:pt>
                <c:pt idx="19">
                  <c:v>18.722363120990597</c:v>
                </c:pt>
                <c:pt idx="20">
                  <c:v>27.709123310727197</c:v>
                </c:pt>
                <c:pt idx="21">
                  <c:v>40.940898810109154</c:v>
                </c:pt>
                <c:pt idx="22">
                  <c:v>60.222579231780344</c:v>
                </c:pt>
                <c:pt idx="23">
                  <c:v>88.303972366148543</c:v>
                </c:pt>
                <c:pt idx="24">
                  <c:v>128.18412400187881</c:v>
                </c:pt>
                <c:pt idx="25">
                  <c:v>185.04918032786884</c:v>
                </c:pt>
                <c:pt idx="26">
                  <c:v>263.74912891986065</c:v>
                </c:pt>
                <c:pt idx="27">
                  <c:v>368.40589198036008</c:v>
                </c:pt>
                <c:pt idx="28">
                  <c:v>502.48648648648651</c:v>
                </c:pt>
                <c:pt idx="29">
                  <c:v>665.77540106951869</c:v>
                </c:pt>
              </c:numCache>
            </c:numRef>
          </c:xVal>
          <c:yVal>
            <c:numRef>
              <c:f>'Adj m(p)'!$K$18:$K$47</c:f>
              <c:numCache>
                <c:formatCode>General</c:formatCode>
                <c:ptCount val="30"/>
                <c:pt idx="0">
                  <c:v>11.399644464804322</c:v>
                </c:pt>
                <c:pt idx="1">
                  <c:v>14.263644883345128</c:v>
                </c:pt>
                <c:pt idx="2">
                  <c:v>21.182997768410146</c:v>
                </c:pt>
                <c:pt idx="3">
                  <c:v>30.923344354141108</c:v>
                </c:pt>
                <c:pt idx="4">
                  <c:v>45.076369700694528</c:v>
                </c:pt>
                <c:pt idx="5">
                  <c:v>65.617813738860661</c:v>
                </c:pt>
                <c:pt idx="6">
                  <c:v>94.44605830890066</c:v>
                </c:pt>
                <c:pt idx="7">
                  <c:v>133.42435199190567</c:v>
                </c:pt>
                <c:pt idx="8">
                  <c:v>421.64062083121047</c:v>
                </c:pt>
                <c:pt idx="9">
                  <c:v>260.32203509139532</c:v>
                </c:pt>
                <c:pt idx="10">
                  <c:v>105.13714046417657</c:v>
                </c:pt>
                <c:pt idx="11">
                  <c:v>416.98680911045204</c:v>
                </c:pt>
                <c:pt idx="12">
                  <c:v>481.01286479023815</c:v>
                </c:pt>
                <c:pt idx="13">
                  <c:v>505.31150577161515</c:v>
                </c:pt>
                <c:pt idx="14">
                  <c:v>481.93701063076986</c:v>
                </c:pt>
                <c:pt idx="15">
                  <c:v>424.01968318497779</c:v>
                </c:pt>
                <c:pt idx="16">
                  <c:v>355.69581946740652</c:v>
                </c:pt>
                <c:pt idx="17">
                  <c:v>295.80723232398174</c:v>
                </c:pt>
                <c:pt idx="18">
                  <c:v>254.62484346263028</c:v>
                </c:pt>
                <c:pt idx="19">
                  <c:v>231.3665401629458</c:v>
                </c:pt>
                <c:pt idx="20">
                  <c:v>215.62256771519048</c:v>
                </c:pt>
                <c:pt idx="21">
                  <c:v>205.97565714889302</c:v>
                </c:pt>
                <c:pt idx="22">
                  <c:v>201.55416152663599</c:v>
                </c:pt>
                <c:pt idx="23">
                  <c:v>198.12744994168838</c:v>
                </c:pt>
                <c:pt idx="24">
                  <c:v>195.08512775466622</c:v>
                </c:pt>
                <c:pt idx="25">
                  <c:v>191.68904941699853</c:v>
                </c:pt>
                <c:pt idx="26">
                  <c:v>189.8334428283801</c:v>
                </c:pt>
                <c:pt idx="27">
                  <c:v>188.26345672789972</c:v>
                </c:pt>
                <c:pt idx="28">
                  <c:v>185.77645418923899</c:v>
                </c:pt>
                <c:pt idx="29">
                  <c:v>183.95039170001203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8-43E5-946E-C473D13D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6688"/>
        <c:axId val="1"/>
      </c:scatterChart>
      <c:valAx>
        <c:axId val="1203016688"/>
        <c:scaling>
          <c:logBase val="10"/>
          <c:orientation val="minMax"/>
          <c:min val="0.01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Effective time (hrs)</a:t>
                </a:r>
              </a:p>
            </c:rich>
          </c:tx>
          <c:layout>
            <c:manualLayout>
              <c:xMode val="edge"/>
              <c:yMode val="edge"/>
              <c:x val="0.46174377224199287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m'(p) and t*dm'/dt</a:t>
                </a:r>
              </a:p>
            </c:rich>
          </c:tx>
          <c:layout>
            <c:manualLayout>
              <c:xMode val="edge"/>
              <c:yMode val="edge"/>
              <c:x val="6.5836298932384338E-2"/>
              <c:y val="0.4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6688"/>
        <c:crossesAt val="1E-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0177935943052"/>
          <c:y val="0.95549738219895297"/>
          <c:w val="0.2473309608540925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Horner Plot -- Adjusted Pseudopressure</a:t>
            </a:r>
          </a:p>
        </c:rich>
      </c:tx>
      <c:layout>
        <c:manualLayout>
          <c:xMode val="edge"/>
          <c:yMode val="edge"/>
          <c:x val="0.3291814946619216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2172774869109949"/>
          <c:w val="0.87633451957295361"/>
          <c:h val="0.7709424083769633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p!$M$18:$M$47</c:f>
              <c:numCache>
                <c:formatCode>General</c:formatCode>
                <c:ptCount val="30"/>
                <c:pt idx="0">
                  <c:v>199201</c:v>
                </c:pt>
                <c:pt idx="1">
                  <c:v>133692.27516778524</c:v>
                </c:pt>
                <c:pt idx="2">
                  <c:v>90136.746606334826</c:v>
                </c:pt>
                <c:pt idx="3">
                  <c:v>60548.11246200608</c:v>
                </c:pt>
                <c:pt idx="4">
                  <c:v>40737.196319018403</c:v>
                </c:pt>
                <c:pt idx="5">
                  <c:v>27363.637362637361</c:v>
                </c:pt>
                <c:pt idx="6">
                  <c:v>18445.444444444445</c:v>
                </c:pt>
                <c:pt idx="7">
                  <c:v>12373.670807453416</c:v>
                </c:pt>
                <c:pt idx="8">
                  <c:v>8301</c:v>
                </c:pt>
                <c:pt idx="9">
                  <c:v>5596.5056179775283</c:v>
                </c:pt>
                <c:pt idx="10">
                  <c:v>3759.4905660377358</c:v>
                </c:pt>
                <c:pt idx="11">
                  <c:v>2528.918781725888</c:v>
                </c:pt>
                <c:pt idx="12">
                  <c:v>1703.5641025641028</c:v>
                </c:pt>
                <c:pt idx="13">
                  <c:v>1145.8275862068965</c:v>
                </c:pt>
                <c:pt idx="14">
                  <c:v>770.11196911196907</c:v>
                </c:pt>
                <c:pt idx="15">
                  <c:v>517.06217616580307</c:v>
                </c:pt>
                <c:pt idx="16">
                  <c:v>348.03832752613238</c:v>
                </c:pt>
                <c:pt idx="17">
                  <c:v>234.52872215709263</c:v>
                </c:pt>
                <c:pt idx="18">
                  <c:v>157.85039370078741</c:v>
                </c:pt>
                <c:pt idx="19">
                  <c:v>106.39682539682541</c:v>
                </c:pt>
                <c:pt idx="20">
                  <c:v>71.889679715302478</c:v>
                </c:pt>
                <c:pt idx="21">
                  <c:v>48.655502392344502</c:v>
                </c:pt>
                <c:pt idx="22">
                  <c:v>33.077294685990339</c:v>
                </c:pt>
                <c:pt idx="23">
                  <c:v>22.558441558441558</c:v>
                </c:pt>
                <c:pt idx="24">
                  <c:v>15.540145985401459</c:v>
                </c:pt>
                <c:pt idx="25">
                  <c:v>10.764705882352942</c:v>
                </c:pt>
                <c:pt idx="26">
                  <c:v>7.5526315789473681</c:v>
                </c:pt>
                <c:pt idx="27">
                  <c:v>5.4070796460176993</c:v>
                </c:pt>
                <c:pt idx="28">
                  <c:v>3.9642857142857144</c:v>
                </c:pt>
                <c:pt idx="29">
                  <c:v>2.992</c:v>
                </c:pt>
              </c:numCache>
            </c:numRef>
          </c:xVal>
          <c:yVal>
            <c:numRef>
              <c:f>'Adj m(p)'!$E$18:$E$47</c:f>
              <c:numCache>
                <c:formatCode>0</c:formatCode>
                <c:ptCount val="30"/>
                <c:pt idx="0">
                  <c:v>5174.8949553793436</c:v>
                </c:pt>
                <c:pt idx="1">
                  <c:v>5179.4408333267929</c:v>
                </c:pt>
                <c:pt idx="2">
                  <c:v>5186.2102199494229</c:v>
                </c:pt>
                <c:pt idx="3">
                  <c:v>5196.2150512130847</c:v>
                </c:pt>
                <c:pt idx="4">
                  <c:v>5210.7721939463672</c:v>
                </c:pt>
                <c:pt idx="5">
                  <c:v>5232.0112323945114</c:v>
                </c:pt>
                <c:pt idx="6">
                  <c:v>5262.777261285647</c:v>
                </c:pt>
                <c:pt idx="7">
                  <c:v>5306.9414390987804</c:v>
                </c:pt>
                <c:pt idx="8">
                  <c:v>5369.3091851270292</c:v>
                </c:pt>
                <c:pt idx="9">
                  <c:v>5641.9257087632732</c:v>
                </c:pt>
                <c:pt idx="10">
                  <c:v>5576.0262202809963</c:v>
                </c:pt>
                <c:pt idx="11">
                  <c:v>5725.5651503753234</c:v>
                </c:pt>
                <c:pt idx="12">
                  <c:v>5906.1155929266306</c:v>
                </c:pt>
                <c:pt idx="13">
                  <c:v>6106.3538730635801</c:v>
                </c:pt>
                <c:pt idx="14">
                  <c:v>6307.303489334161</c:v>
                </c:pt>
                <c:pt idx="15">
                  <c:v>6489.8485821329978</c:v>
                </c:pt>
                <c:pt idx="16">
                  <c:v>6644.0409231980402</c:v>
                </c:pt>
                <c:pt idx="17">
                  <c:v>6771.0437790631104</c:v>
                </c:pt>
                <c:pt idx="18">
                  <c:v>6877.9356362907456</c:v>
                </c:pt>
                <c:pt idx="19">
                  <c:v>6972.2923656182093</c:v>
                </c:pt>
                <c:pt idx="20">
                  <c:v>7059.9025221240236</c:v>
                </c:pt>
                <c:pt idx="21">
                  <c:v>7140.9934041366841</c:v>
                </c:pt>
                <c:pt idx="22">
                  <c:v>7219.7958439519043</c:v>
                </c:pt>
                <c:pt idx="23">
                  <c:v>7295.9163162381656</c:v>
                </c:pt>
                <c:pt idx="24">
                  <c:v>7369.4627694252686</c:v>
                </c:pt>
                <c:pt idx="25">
                  <c:v>7440.2432179785919</c:v>
                </c:pt>
                <c:pt idx="26">
                  <c:v>7507.7675372959211</c:v>
                </c:pt>
                <c:pt idx="27">
                  <c:v>7570.9506598131193</c:v>
                </c:pt>
                <c:pt idx="28">
                  <c:v>7629.1099035774714</c:v>
                </c:pt>
                <c:pt idx="29">
                  <c:v>7680.8705327224734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9-416A-A67F-6CABAE6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14208"/>
        <c:axId val="1"/>
      </c:scatterChart>
      <c:valAx>
        <c:axId val="1203014208"/>
        <c:scaling>
          <c:logBase val="10"/>
          <c:orientation val="minMax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Horner Time</a:t>
                </a:r>
              </a:p>
            </c:rich>
          </c:tx>
          <c:layout>
            <c:manualLayout>
              <c:xMode val="edge"/>
              <c:yMode val="edge"/>
              <c:x val="0.47597864768683268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0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Adjusted Pseudopressure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70418848167539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14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9DE4-020A-E3E9-BFB5-9E016AB19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0.3625</cdr:x>
      <cdr:y>0.161</cdr:y>
    </cdr:from>
    <cdr:to>
      <cdr:x>0.6195</cdr:x>
      <cdr:y>0.21325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FB49CA45-74E5-A10F-F963-88448BF573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04769" y="937290"/>
          <a:ext cx="2201174" cy="3041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=(28+1992)/28= 72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0.3555</cdr:x>
      <cdr:y>0.08775</cdr:y>
    </cdr:from>
    <cdr:to>
      <cdr:x>0.3555</cdr:x>
      <cdr:y>0.9805</cdr:y>
    </cdr:to>
    <cdr:sp macro="" textlink="">
      <cdr:nvSpPr>
        <cdr:cNvPr id="4098" name="Line 2">
          <a:extLst xmlns:a="http://schemas.openxmlformats.org/drawingml/2006/main">
            <a:ext uri="{FF2B5EF4-FFF2-40B4-BE49-F238E27FC236}">
              <a16:creationId xmlns:a16="http://schemas.microsoft.com/office/drawing/2014/main" id="{D96125D6-191C-1523-7F15-E27BD87E98B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044815" y="510852"/>
          <a:ext cx="0" cy="51973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0.3185</cdr:x>
      <cdr:y>0.91</cdr:y>
    </cdr:from>
    <cdr:to>
      <cdr:x>0.355</cdr:x>
      <cdr:y>0.96225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A6E4EA96-5448-F434-E849-95F8D23B69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7914" y="5297729"/>
          <a:ext cx="312618" cy="304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</a:t>
          </a:r>
        </a:p>
      </cdr:txBody>
    </cdr:sp>
  </cdr:relSizeAnchor>
  <cdr:relSizeAnchor xmlns:cdr="http://schemas.openxmlformats.org/drawingml/2006/chartDrawing">
    <cdr:from>
      <cdr:x>0.08475</cdr:x>
      <cdr:y>0.14875</cdr:y>
    </cdr:from>
    <cdr:to>
      <cdr:x>0.96575</cdr:x>
      <cdr:y>0.8565</cdr:y>
    </cdr:to>
    <cdr:sp macro="" textlink="">
      <cdr:nvSpPr>
        <cdr:cNvPr id="4100" name="Line 4">
          <a:extLst xmlns:a="http://schemas.openxmlformats.org/drawingml/2006/main">
            <a:ext uri="{FF2B5EF4-FFF2-40B4-BE49-F238E27FC236}">
              <a16:creationId xmlns:a16="http://schemas.microsoft.com/office/drawing/2014/main" id="{73991AB4-1D8F-5884-6F07-9E98252D5BE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5874" y="865975"/>
          <a:ext cx="7545659" cy="41202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0.5815</cdr:x>
      <cdr:y>0.51275</cdr:y>
    </cdr:from>
    <cdr:to>
      <cdr:x>0.7585</cdr:x>
      <cdr:y>0.565</cdr:y>
    </cdr:to>
    <cdr:sp macro="" textlink="">
      <cdr:nvSpPr>
        <cdr:cNvPr id="4101" name="Text Box 5">
          <a:extLst xmlns:a="http://schemas.openxmlformats.org/drawingml/2006/main">
            <a:ext uri="{FF2B5EF4-FFF2-40B4-BE49-F238E27FC236}">
              <a16:creationId xmlns:a16="http://schemas.microsoft.com/office/drawing/2014/main" id="{0F43D1D1-AEFA-CE93-33E1-20E38C8C74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0478" y="2985066"/>
          <a:ext cx="1515983" cy="3041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1hr,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=6400 psi</a:t>
          </a:r>
        </a:p>
      </cdr:txBody>
    </cdr:sp>
  </cdr:relSizeAnchor>
  <cdr:relSizeAnchor xmlns:cdr="http://schemas.openxmlformats.org/drawingml/2006/chartDrawing">
    <cdr:from>
      <cdr:x>0.56225</cdr:x>
      <cdr:y>0.40625</cdr:y>
    </cdr:from>
    <cdr:to>
      <cdr:x>0.56225</cdr:x>
      <cdr:y>0.926</cdr:y>
    </cdr:to>
    <cdr:sp macro="" textlink="">
      <cdr:nvSpPr>
        <cdr:cNvPr id="4102" name="Line 6">
          <a:extLst xmlns:a="http://schemas.openxmlformats.org/drawingml/2006/main">
            <a:ext uri="{FF2B5EF4-FFF2-40B4-BE49-F238E27FC236}">
              <a16:creationId xmlns:a16="http://schemas.microsoft.com/office/drawing/2014/main" id="{331A48AC-E2CC-D963-63EB-E83110AE794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815604" y="2365058"/>
          <a:ext cx="0" cy="30258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0.06925</cdr:x>
      <cdr:y>0.07525</cdr:y>
    </cdr:from>
    <cdr:to>
      <cdr:x>0.10125</cdr:x>
      <cdr:y>0.12225</cdr:y>
    </cdr:to>
    <cdr:sp macro="" textlink="">
      <cdr:nvSpPr>
        <cdr:cNvPr id="4103" name="Text Box 7">
          <a:extLst xmlns:a="http://schemas.openxmlformats.org/drawingml/2006/main">
            <a:ext uri="{FF2B5EF4-FFF2-40B4-BE49-F238E27FC236}">
              <a16:creationId xmlns:a16="http://schemas.microsoft.com/office/drawing/2014/main" id="{6C994EDD-9B8F-E57F-A71B-56BB7CF55B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18" y="438081"/>
          <a:ext cx="274076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p*</a:t>
          </a:r>
        </a:p>
      </cdr:txBody>
    </cdr:sp>
  </cdr:relSizeAnchor>
  <cdr:relSizeAnchor xmlns:cdr="http://schemas.openxmlformats.org/drawingml/2006/chartDrawing">
    <cdr:from>
      <cdr:x>0.56225</cdr:x>
      <cdr:y>0.3545</cdr:y>
    </cdr:from>
    <cdr:to>
      <cdr:x>0.82475</cdr:x>
      <cdr:y>0.40675</cdr:y>
    </cdr:to>
    <cdr:sp macro="" textlink="">
      <cdr:nvSpPr>
        <cdr:cNvPr id="4104" name="Text Box 8">
          <a:extLst xmlns:a="http://schemas.openxmlformats.org/drawingml/2006/main">
            <a:ext uri="{FF2B5EF4-FFF2-40B4-BE49-F238E27FC236}">
              <a16:creationId xmlns:a16="http://schemas.microsoft.com/office/drawing/2014/main" id="{EC781530-CC8E-1B76-F66E-CFA80B31261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5604" y="2063786"/>
          <a:ext cx="2248281" cy="3041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1hr,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=(1992+1)/1 = 1993</a:t>
          </a:r>
        </a:p>
      </cdr:txBody>
    </cdr:sp>
  </cdr:relSizeAnchor>
  <cdr:relSizeAnchor xmlns:cdr="http://schemas.openxmlformats.org/drawingml/2006/chartDrawing">
    <cdr:from>
      <cdr:x>0.11175</cdr:x>
      <cdr:y>0.53575</cdr:y>
    </cdr:from>
    <cdr:to>
      <cdr:x>0.48625</cdr:x>
      <cdr:y>0.7805</cdr:y>
    </cdr:to>
    <cdr:sp macro="" textlink="">
      <cdr:nvSpPr>
        <cdr:cNvPr id="4105" name="Text Box 9">
          <a:extLst xmlns:a="http://schemas.openxmlformats.org/drawingml/2006/main">
            <a:ext uri="{FF2B5EF4-FFF2-40B4-BE49-F238E27FC236}">
              <a16:creationId xmlns:a16="http://schemas.microsoft.com/office/drawing/2014/main" id="{89A66206-78A5-944C-19D1-9BB2459C63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7125" y="3118965"/>
          <a:ext cx="3207548" cy="14248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 = (7900-5150)/6 = 458 psi/~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k = 0.03 md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 = 1.151[(6400-5165)/460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- log(0.03/(0.1*.033*69E-6*.33^2)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+ 3.23]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= -0.2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0.6675</cdr:x>
      <cdr:y>0.101</cdr:y>
    </cdr:from>
    <cdr:to>
      <cdr:x>0.669</cdr:x>
      <cdr:y>0.92175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FAC3B0D5-476E-D66D-FC32-55E29631605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717057" y="587990"/>
          <a:ext cx="12848" cy="47781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0.6675</cdr:x>
      <cdr:y>0.92175</cdr:y>
    </cdr:from>
    <cdr:to>
      <cdr:x>0.704</cdr:x>
      <cdr:y>0.974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D703D5CB-C29B-2EAA-71FD-00E8135958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7057" y="5366134"/>
          <a:ext cx="312619" cy="3041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</a:t>
          </a:r>
        </a:p>
      </cdr:txBody>
    </cdr:sp>
  </cdr:relSizeAnchor>
  <cdr:relSizeAnchor xmlns:cdr="http://schemas.openxmlformats.org/drawingml/2006/chartDrawing">
    <cdr:from>
      <cdr:x>0.545</cdr:x>
      <cdr:y>0.439</cdr:y>
    </cdr:from>
    <cdr:to>
      <cdr:x>0.92325</cdr:x>
      <cdr:y>0.43975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87DC7097-C17E-BA5E-47C8-AA065490B09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667860" y="2555718"/>
          <a:ext cx="3239665" cy="43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0.92325</cdr:x>
      <cdr:y>0.40925</cdr:y>
    </cdr:from>
    <cdr:to>
      <cdr:x>0.96325</cdr:x>
      <cdr:y>0.4615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C6F7AA3B-2B67-A770-880F-054FFE2EA5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07525" y="2382523"/>
          <a:ext cx="342596" cy="3041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lnl</a:t>
          </a:r>
        </a:p>
      </cdr:txBody>
    </cdr:sp>
  </cdr:relSizeAnchor>
  <cdr:relSizeAnchor xmlns:cdr="http://schemas.openxmlformats.org/drawingml/2006/chartDrawing">
    <cdr:from>
      <cdr:x>0.49475</cdr:x>
      <cdr:y>0.50825</cdr:y>
    </cdr:from>
    <cdr:to>
      <cdr:x>0.79275</cdr:x>
      <cdr:y>0.66525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2397A073-EF0A-721B-C3CD-0FECD226B9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7474" y="2958869"/>
          <a:ext cx="2552335" cy="91400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ln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~ 200 psi/cycle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 = 200 * 2.31 = 462 psi/~</a:t>
          </a: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k ~ 162.6 (100)(0.035)(0.5)/(462*20)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= 0.031 md</a:t>
          </a:r>
        </a:p>
      </cdr:txBody>
    </cdr:sp>
  </cdr:relSizeAnchor>
  <cdr:relSizeAnchor xmlns:cdr="http://schemas.openxmlformats.org/drawingml/2006/chartDrawing">
    <cdr:from>
      <cdr:x>0.1585</cdr:x>
      <cdr:y>0.66975</cdr:y>
    </cdr:from>
    <cdr:to>
      <cdr:x>0.38175</cdr:x>
      <cdr:y>0.83475</cdr:y>
    </cdr:to>
    <cdr:sp macro="" textlink="">
      <cdr:nvSpPr>
        <cdr:cNvPr id="2054" name="Text Box 6">
          <a:extLst xmlns:a="http://schemas.openxmlformats.org/drawingml/2006/main">
            <a:ext uri="{FF2B5EF4-FFF2-40B4-BE49-F238E27FC236}">
              <a16:creationId xmlns:a16="http://schemas.microsoft.com/office/drawing/2014/main" id="{C333AA26-E486-0CA4-0F98-8DD7548FD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7533" y="3899070"/>
          <a:ext cx="1912110" cy="96057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 ~ qBDT/24DP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=100(0.58)0.11/(24*93)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=0.0028 stb/psi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0.2475</cdr:x>
      <cdr:y>0.50825</cdr:y>
    </cdr:from>
    <cdr:to>
      <cdr:x>0.28875</cdr:x>
      <cdr:y>0.66975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1F6EAB39-A327-25F3-CF63-2ADE4A705E7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19808" y="2958869"/>
          <a:ext cx="353301" cy="9402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5283E-64B3-07CE-00BA-D909894F0E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0.3625</cdr:x>
      <cdr:y>0.161</cdr:y>
    </cdr:from>
    <cdr:to>
      <cdr:x>0.6195</cdr:x>
      <cdr:y>0.21325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E1BDCD8-9012-AD22-57E9-796C83F866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04769" y="937290"/>
          <a:ext cx="2201174" cy="3041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=(28+1992)/28= 72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0.3555</cdr:x>
      <cdr:y>0.08775</cdr:y>
    </cdr:from>
    <cdr:to>
      <cdr:x>0.3555</cdr:x>
      <cdr:y>0.9805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41A066C5-ED5D-4784-C595-0E9247CB22A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044815" y="510852"/>
          <a:ext cx="0" cy="51973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0.3185</cdr:x>
      <cdr:y>0.91</cdr:y>
    </cdr:from>
    <cdr:to>
      <cdr:x>0.355</cdr:x>
      <cdr:y>0.96225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1868DD68-B4DB-C26B-BDC6-F93FC04F12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7914" y="5297729"/>
          <a:ext cx="312618" cy="304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</a:t>
          </a:r>
        </a:p>
      </cdr:txBody>
    </cdr:sp>
  </cdr:relSizeAnchor>
  <cdr:relSizeAnchor xmlns:cdr="http://schemas.openxmlformats.org/drawingml/2006/chartDrawing">
    <cdr:from>
      <cdr:x>0.08475</cdr:x>
      <cdr:y>0.12175</cdr:y>
    </cdr:from>
    <cdr:to>
      <cdr:x>0.959</cdr:x>
      <cdr:y>0.83175</cdr:y>
    </cdr:to>
    <cdr:sp macro="" textlink="">
      <cdr:nvSpPr>
        <cdr:cNvPr id="3076" name="Line 4">
          <a:extLst xmlns:a="http://schemas.openxmlformats.org/drawingml/2006/main">
            <a:ext uri="{FF2B5EF4-FFF2-40B4-BE49-F238E27FC236}">
              <a16:creationId xmlns:a16="http://schemas.microsoft.com/office/drawing/2014/main" id="{BD2BDFF1-E51C-2E8C-1F27-A229155C1E9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5874" y="708790"/>
          <a:ext cx="7487846" cy="41333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0.648</cdr:x>
      <cdr:y>0.47325</cdr:y>
    </cdr:from>
    <cdr:to>
      <cdr:x>0.825</cdr:x>
      <cdr:y>0.5255</cdr:y>
    </cdr:to>
    <cdr:sp macro="" textlink="">
      <cdr:nvSpPr>
        <cdr:cNvPr id="3081" name="Text Box 9">
          <a:extLst xmlns:a="http://schemas.openxmlformats.org/drawingml/2006/main">
            <a:ext uri="{FF2B5EF4-FFF2-40B4-BE49-F238E27FC236}">
              <a16:creationId xmlns:a16="http://schemas.microsoft.com/office/drawing/2014/main" id="{49BA3747-E562-EE62-7060-6CDB057FB9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0042" y="2755110"/>
          <a:ext cx="1515984" cy="3041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1hr,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=7480 psi</a:t>
          </a:r>
        </a:p>
      </cdr:txBody>
    </cdr:sp>
  </cdr:relSizeAnchor>
  <cdr:relSizeAnchor xmlns:cdr="http://schemas.openxmlformats.org/drawingml/2006/chartDrawing">
    <cdr:from>
      <cdr:x>0.56225</cdr:x>
      <cdr:y>0.40625</cdr:y>
    </cdr:from>
    <cdr:to>
      <cdr:x>0.56225</cdr:x>
      <cdr:y>0.926</cdr:y>
    </cdr:to>
    <cdr:sp macro="" textlink="">
      <cdr:nvSpPr>
        <cdr:cNvPr id="3082" name="Line 10">
          <a:extLst xmlns:a="http://schemas.openxmlformats.org/drawingml/2006/main">
            <a:ext uri="{FF2B5EF4-FFF2-40B4-BE49-F238E27FC236}">
              <a16:creationId xmlns:a16="http://schemas.microsoft.com/office/drawing/2014/main" id="{FC70814E-3BA2-7651-7472-95B3C9B38D9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815604" y="2365058"/>
          <a:ext cx="0" cy="30258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0.06925</cdr:x>
      <cdr:y>0.07525</cdr:y>
    </cdr:from>
    <cdr:to>
      <cdr:x>0.10125</cdr:x>
      <cdr:y>0.12225</cdr:y>
    </cdr:to>
    <cdr:sp macro="" textlink="">
      <cdr:nvSpPr>
        <cdr:cNvPr id="3084" name="Text Box 12">
          <a:extLst xmlns:a="http://schemas.openxmlformats.org/drawingml/2006/main">
            <a:ext uri="{FF2B5EF4-FFF2-40B4-BE49-F238E27FC236}">
              <a16:creationId xmlns:a16="http://schemas.microsoft.com/office/drawing/2014/main" id="{A2E13AFC-62B8-28D1-007C-C631B565AE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18" y="438081"/>
          <a:ext cx="274076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p*</a:t>
          </a:r>
        </a:p>
      </cdr:txBody>
    </cdr:sp>
  </cdr:relSizeAnchor>
  <cdr:relSizeAnchor xmlns:cdr="http://schemas.openxmlformats.org/drawingml/2006/chartDrawing">
    <cdr:from>
      <cdr:x>0.56225</cdr:x>
      <cdr:y>0.3545</cdr:y>
    </cdr:from>
    <cdr:to>
      <cdr:x>0.82475</cdr:x>
      <cdr:y>0.40675</cdr:y>
    </cdr:to>
    <cdr:sp macro="" textlink="">
      <cdr:nvSpPr>
        <cdr:cNvPr id="3086" name="Text Box 14">
          <a:extLst xmlns:a="http://schemas.openxmlformats.org/drawingml/2006/main">
            <a:ext uri="{FF2B5EF4-FFF2-40B4-BE49-F238E27FC236}">
              <a16:creationId xmlns:a16="http://schemas.microsoft.com/office/drawing/2014/main" id="{A2B7057C-35E8-D217-50E3-8FAF6F3DED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5604" y="2063786"/>
          <a:ext cx="2248281" cy="3041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4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1hr, horner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=(1992+1)/1 = 1993</a:t>
          </a:r>
        </a:p>
      </cdr:txBody>
    </cdr:sp>
  </cdr:relSizeAnchor>
  <cdr:relSizeAnchor xmlns:cdr="http://schemas.openxmlformats.org/drawingml/2006/chartDrawing">
    <cdr:from>
      <cdr:x>0.11175</cdr:x>
      <cdr:y>0.53575</cdr:y>
    </cdr:from>
    <cdr:to>
      <cdr:x>0.48625</cdr:x>
      <cdr:y>0.7805</cdr:y>
    </cdr:to>
    <cdr:sp macro="" textlink="">
      <cdr:nvSpPr>
        <cdr:cNvPr id="3087" name="Text Box 15">
          <a:extLst xmlns:a="http://schemas.openxmlformats.org/drawingml/2006/main">
            <a:ext uri="{FF2B5EF4-FFF2-40B4-BE49-F238E27FC236}">
              <a16:creationId xmlns:a16="http://schemas.microsoft.com/office/drawing/2014/main" id="{DF29D8E1-3B74-B8C1-1507-433A8A6C8D1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7125" y="3118965"/>
          <a:ext cx="3207548" cy="14248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 = (9000-6240)/6 = 460 psi/~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k = 0.03 md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 = 1.151[(7480-6287)/460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- log(0.03/(0.1*.033*69E-6*.33^2)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+ 3.23]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= -0.3</a:t>
          </a:r>
        </a:p>
      </cdr:txBody>
    </cdr:sp>
  </cdr:relSizeAnchor>
  <cdr:relSizeAnchor xmlns:cdr="http://schemas.openxmlformats.org/drawingml/2006/chartDrawing">
    <cdr:from>
      <cdr:x>0.57</cdr:x>
      <cdr:y>0.495</cdr:y>
    </cdr:from>
    <cdr:to>
      <cdr:x>0.648</cdr:x>
      <cdr:y>0.511</cdr:y>
    </cdr:to>
    <cdr:sp macro="" textlink="">
      <cdr:nvSpPr>
        <cdr:cNvPr id="3090" name="Line 18">
          <a:extLst xmlns:a="http://schemas.openxmlformats.org/drawingml/2006/main">
            <a:ext uri="{FF2B5EF4-FFF2-40B4-BE49-F238E27FC236}">
              <a16:creationId xmlns:a16="http://schemas.microsoft.com/office/drawing/2014/main" id="{D2DD10C7-CF77-B8F0-FB49-44ABB3EF8B1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881982" y="2881732"/>
          <a:ext cx="668060" cy="931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36F0-8DE5-D43C-F35A-0F98328E77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0.0835</cdr:x>
      <cdr:y>0.01875</cdr:y>
    </cdr:from>
    <cdr:to>
      <cdr:x>0.8</cdr:x>
      <cdr:y>0.788</cdr:y>
    </cdr:to>
    <cdr:sp macro="" textlink="">
      <cdr:nvSpPr>
        <cdr:cNvPr id="1025" name="Line 1">
          <a:extLst xmlns:a="http://schemas.openxmlformats.org/drawingml/2006/main">
            <a:ext uri="{FF2B5EF4-FFF2-40B4-BE49-F238E27FC236}">
              <a16:creationId xmlns:a16="http://schemas.microsoft.com/office/drawing/2014/main" id="{17EAAD1F-8206-8509-AF42-219D9A7D352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15167" y="109157"/>
          <a:ext cx="6136737" cy="44783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0.52275</cdr:x>
      <cdr:y>0.54675</cdr:y>
    </cdr:from>
    <cdr:to>
      <cdr:x>0.8145</cdr:x>
      <cdr:y>0.73125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3EF96014-0FBB-5F8C-068A-18C7454AFE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7291" y="3183004"/>
          <a:ext cx="2498804" cy="10741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C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(6900-6285)/0.71 = 866 psi/hr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 = qB/24m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C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100(0.5812) / 24 (866)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= 0.0028 stb/psi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slsl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3385 * (60 + 3.5s)C/(kh/m)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= 3385 (60)(0.0028)/(.03*20/.03)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= 28 hrs (CHECKS)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E4210-F98C-F6FE-5393-84E631721A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7553C-34AE-DE1B-B087-A5002A1C37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9BA4C-069A-0E5A-1349-D303ABCC09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16" workbookViewId="0">
      <selection activeCell="B13" sqref="B13"/>
    </sheetView>
  </sheetViews>
  <sheetFormatPr defaultRowHeight="13.2" x14ac:dyDescent="0.25"/>
  <sheetData>
    <row r="1" spans="1:13" x14ac:dyDescent="0.25">
      <c r="A1" t="s">
        <v>16</v>
      </c>
    </row>
    <row r="2" spans="1:13" x14ac:dyDescent="0.25">
      <c r="A2" t="s">
        <v>17</v>
      </c>
    </row>
    <row r="4" spans="1:13" x14ac:dyDescent="0.25">
      <c r="A4" t="s">
        <v>18</v>
      </c>
    </row>
    <row r="5" spans="1:13" x14ac:dyDescent="0.25">
      <c r="A5" t="s">
        <v>19</v>
      </c>
      <c r="B5">
        <v>20</v>
      </c>
      <c r="C5" t="s">
        <v>20</v>
      </c>
    </row>
    <row r="6" spans="1:13" x14ac:dyDescent="0.25">
      <c r="A6" t="s">
        <v>21</v>
      </c>
      <c r="B6">
        <v>8300</v>
      </c>
      <c r="C6" t="s">
        <v>22</v>
      </c>
    </row>
    <row r="7" spans="1:13" x14ac:dyDescent="0.25">
      <c r="A7" t="s">
        <v>23</v>
      </c>
      <c r="B7">
        <v>100</v>
      </c>
      <c r="C7" t="s">
        <v>24</v>
      </c>
    </row>
    <row r="8" spans="1:13" x14ac:dyDescent="0.25">
      <c r="A8" t="s">
        <v>25</v>
      </c>
      <c r="B8">
        <v>9000</v>
      </c>
      <c r="C8" t="s">
        <v>0</v>
      </c>
    </row>
    <row r="9" spans="1:13" x14ac:dyDescent="0.25">
      <c r="A9" t="s">
        <v>26</v>
      </c>
      <c r="B9">
        <v>0.33</v>
      </c>
      <c r="C9" t="s">
        <v>20</v>
      </c>
    </row>
    <row r="10" spans="1:13" x14ac:dyDescent="0.25">
      <c r="A10" t="s">
        <v>27</v>
      </c>
      <c r="B10" s="3">
        <v>5.0000000000000004E-6</v>
      </c>
      <c r="C10" s="1" t="s">
        <v>2</v>
      </c>
    </row>
    <row r="11" spans="1:13" x14ac:dyDescent="0.25">
      <c r="A11" t="s">
        <v>28</v>
      </c>
      <c r="B11">
        <v>210</v>
      </c>
      <c r="C11" t="s">
        <v>1</v>
      </c>
    </row>
    <row r="12" spans="1:13" x14ac:dyDescent="0.25">
      <c r="A12" t="s">
        <v>42</v>
      </c>
      <c r="B12">
        <v>0.1</v>
      </c>
    </row>
    <row r="13" spans="1:13" x14ac:dyDescent="0.25">
      <c r="D13" t="s">
        <v>4</v>
      </c>
      <c r="E13" t="s">
        <v>6</v>
      </c>
      <c r="H13" t="s">
        <v>11</v>
      </c>
      <c r="I13" t="s">
        <v>13</v>
      </c>
      <c r="J13" t="s">
        <v>15</v>
      </c>
      <c r="K13" t="s">
        <v>14</v>
      </c>
      <c r="M13" t="s">
        <v>41</v>
      </c>
    </row>
    <row r="14" spans="1:13" x14ac:dyDescent="0.25">
      <c r="D14" t="s">
        <v>5</v>
      </c>
      <c r="E14" t="s">
        <v>0</v>
      </c>
    </row>
    <row r="15" spans="1:13" x14ac:dyDescent="0.25">
      <c r="A15" t="s">
        <v>3</v>
      </c>
      <c r="B15">
        <v>6287.1</v>
      </c>
      <c r="C15" t="s">
        <v>0</v>
      </c>
      <c r="D15" s="2"/>
      <c r="E15" s="2"/>
      <c r="F15" t="s">
        <v>8</v>
      </c>
    </row>
    <row r="16" spans="1:13" x14ac:dyDescent="0.25">
      <c r="D16" s="2"/>
      <c r="E16" s="2"/>
      <c r="F16" t="s">
        <v>9</v>
      </c>
    </row>
    <row r="17" spans="1:13" x14ac:dyDescent="0.25">
      <c r="A17" t="s">
        <v>7</v>
      </c>
      <c r="B17">
        <f>B6/B7*24</f>
        <v>1992</v>
      </c>
      <c r="C17" t="s">
        <v>5</v>
      </c>
      <c r="D17" s="2"/>
      <c r="E17" s="2"/>
      <c r="F17" t="s">
        <v>10</v>
      </c>
    </row>
    <row r="18" spans="1:13" x14ac:dyDescent="0.25">
      <c r="D18">
        <v>0.01</v>
      </c>
      <c r="E18">
        <v>6296.6</v>
      </c>
      <c r="H18">
        <f>D18*$B$17/(D18+$B$17)</f>
        <v>9.9999497994487981E-3</v>
      </c>
      <c r="I18">
        <f>LN(H18)</f>
        <v>-4.6051752060558124</v>
      </c>
      <c r="J18">
        <f>E18-B$15</f>
        <v>9.5</v>
      </c>
      <c r="K18">
        <f>SLOPE(J17:J19,I17:I19)</f>
        <v>11.284596877574129</v>
      </c>
      <c r="M18">
        <f>($B$17+D18)/D18</f>
        <v>199201</v>
      </c>
    </row>
    <row r="19" spans="1:13" x14ac:dyDescent="0.25">
      <c r="D19">
        <v>1.49E-2</v>
      </c>
      <c r="E19">
        <v>6301.1</v>
      </c>
      <c r="H19">
        <f t="shared" ref="H19:H47" si="0">D19*$B$17/(D19+$B$17)</f>
        <v>1.4899888550030426E-2</v>
      </c>
      <c r="I19">
        <f t="shared" ref="I19:I47" si="1">LN(H19)</f>
        <v>-4.2064015459224278</v>
      </c>
      <c r="J19">
        <f t="shared" ref="J19:J47" si="2">E19-B$15</f>
        <v>14</v>
      </c>
      <c r="K19">
        <f t="shared" ref="K19:K47" si="3">SLOPE(J18:J20,I18:I20)</f>
        <v>14.118348288867395</v>
      </c>
      <c r="M19">
        <f t="shared" ref="M19:M47" si="4">($B$17+D19)/D19</f>
        <v>133692.27516778524</v>
      </c>
    </row>
    <row r="20" spans="1:13" x14ac:dyDescent="0.25">
      <c r="D20">
        <v>2.2100000000000002E-2</v>
      </c>
      <c r="E20">
        <v>6307.8</v>
      </c>
      <c r="H20">
        <f t="shared" si="0"/>
        <v>2.2099754816977183E-2</v>
      </c>
      <c r="I20">
        <f t="shared" si="1"/>
        <v>-3.8121887647743979</v>
      </c>
      <c r="J20">
        <f t="shared" si="2"/>
        <v>20.699999999999818</v>
      </c>
      <c r="K20">
        <f t="shared" si="3"/>
        <v>20.962986471930574</v>
      </c>
      <c r="M20">
        <f t="shared" si="4"/>
        <v>90136.746606334826</v>
      </c>
    </row>
    <row r="21" spans="1:13" x14ac:dyDescent="0.25">
      <c r="D21">
        <v>3.2899999999999999E-2</v>
      </c>
      <c r="E21">
        <v>6317.7</v>
      </c>
      <c r="H21">
        <f t="shared" si="0"/>
        <v>3.2899456630460268E-2</v>
      </c>
      <c r="I21">
        <f t="shared" si="1"/>
        <v>-3.4142991371386793</v>
      </c>
      <c r="J21">
        <f t="shared" si="2"/>
        <v>30.599999999999454</v>
      </c>
      <c r="K21">
        <f t="shared" si="3"/>
        <v>30.593524184520987</v>
      </c>
      <c r="M21">
        <f t="shared" si="4"/>
        <v>60548.11246200608</v>
      </c>
    </row>
    <row r="22" spans="1:13" x14ac:dyDescent="0.25">
      <c r="D22">
        <v>4.8899999999999999E-2</v>
      </c>
      <c r="E22">
        <v>6332.1</v>
      </c>
      <c r="H22">
        <f t="shared" si="0"/>
        <v>4.8898799622840584E-2</v>
      </c>
      <c r="I22">
        <f t="shared" si="1"/>
        <v>-3.0180024303927797</v>
      </c>
      <c r="J22">
        <f t="shared" si="2"/>
        <v>45</v>
      </c>
      <c r="K22">
        <f t="shared" si="3"/>
        <v>44.577471391316394</v>
      </c>
      <c r="M22">
        <f t="shared" si="4"/>
        <v>40737.196319018403</v>
      </c>
    </row>
    <row r="23" spans="1:13" x14ac:dyDescent="0.25">
      <c r="D23">
        <v>7.2800000000000004E-2</v>
      </c>
      <c r="E23">
        <v>6353.1</v>
      </c>
      <c r="H23">
        <f t="shared" si="0"/>
        <v>7.2797339534980868E-2</v>
      </c>
      <c r="I23">
        <f t="shared" si="1"/>
        <v>-2.6200758692964401</v>
      </c>
      <c r="J23">
        <f t="shared" si="2"/>
        <v>66</v>
      </c>
      <c r="K23">
        <f t="shared" si="3"/>
        <v>64.85439539063384</v>
      </c>
      <c r="M23">
        <f t="shared" si="4"/>
        <v>27363.637362637361</v>
      </c>
    </row>
    <row r="24" spans="1:13" x14ac:dyDescent="0.25">
      <c r="D24">
        <v>0.108</v>
      </c>
      <c r="E24">
        <v>6383.5</v>
      </c>
      <c r="H24">
        <f t="shared" si="0"/>
        <v>0.10799414489575866</v>
      </c>
      <c r="I24">
        <f t="shared" si="1"/>
        <v>-2.2256782672557058</v>
      </c>
      <c r="J24">
        <f t="shared" si="2"/>
        <v>96.399999999999636</v>
      </c>
      <c r="K24">
        <f t="shared" si="3"/>
        <v>93.273494148944806</v>
      </c>
      <c r="M24">
        <f t="shared" si="4"/>
        <v>18445.444444444445</v>
      </c>
    </row>
    <row r="25" spans="1:13" x14ac:dyDescent="0.25">
      <c r="D25">
        <v>0.161</v>
      </c>
      <c r="E25">
        <v>6427.1</v>
      </c>
      <c r="H25">
        <f t="shared" si="0"/>
        <v>0.16098698850143134</v>
      </c>
      <c r="I25">
        <f t="shared" si="1"/>
        <v>-1.8264317340248204</v>
      </c>
      <c r="J25">
        <f t="shared" si="2"/>
        <v>140</v>
      </c>
      <c r="K25">
        <f t="shared" si="3"/>
        <v>131.63096148142949</v>
      </c>
      <c r="M25">
        <f t="shared" si="4"/>
        <v>12373.670807453416</v>
      </c>
    </row>
    <row r="26" spans="1:13" x14ac:dyDescent="0.25">
      <c r="D26">
        <v>0.24</v>
      </c>
      <c r="E26">
        <v>6488.6</v>
      </c>
      <c r="H26">
        <f t="shared" si="0"/>
        <v>0.23997108782074447</v>
      </c>
      <c r="I26">
        <f t="shared" si="1"/>
        <v>-1.4272368303104921</v>
      </c>
      <c r="J26">
        <f t="shared" si="2"/>
        <v>201.5</v>
      </c>
      <c r="K26">
        <f t="shared" si="3"/>
        <v>410.96531401690606</v>
      </c>
      <c r="M26">
        <f t="shared" si="4"/>
        <v>8301</v>
      </c>
    </row>
    <row r="27" spans="1:13" x14ac:dyDescent="0.25">
      <c r="D27">
        <v>0.35599999999999998</v>
      </c>
      <c r="E27">
        <v>6753.6</v>
      </c>
      <c r="H27">
        <f t="shared" si="0"/>
        <v>0.35593638887829282</v>
      </c>
      <c r="I27">
        <f t="shared" si="1"/>
        <v>-1.0330032470219463</v>
      </c>
      <c r="J27">
        <f t="shared" si="2"/>
        <v>466.5</v>
      </c>
      <c r="K27">
        <f t="shared" si="3"/>
        <v>250.97330537379557</v>
      </c>
      <c r="M27">
        <f t="shared" si="4"/>
        <v>5596.5056179775283</v>
      </c>
    </row>
    <row r="28" spans="1:13" x14ac:dyDescent="0.25">
      <c r="D28">
        <v>0.53</v>
      </c>
      <c r="E28">
        <v>6687.9</v>
      </c>
      <c r="H28">
        <f t="shared" si="0"/>
        <v>0.5298590234525955</v>
      </c>
      <c r="I28">
        <f t="shared" si="1"/>
        <v>-0.63514430130418009</v>
      </c>
      <c r="J28">
        <f t="shared" si="2"/>
        <v>400.79999999999927</v>
      </c>
      <c r="K28">
        <f t="shared" si="3"/>
        <v>101.94238834912025</v>
      </c>
      <c r="M28">
        <f t="shared" si="4"/>
        <v>3759.4905660377358</v>
      </c>
    </row>
    <row r="29" spans="1:13" x14ac:dyDescent="0.25">
      <c r="D29">
        <v>0.78800000000000003</v>
      </c>
      <c r="E29">
        <v>6834.7</v>
      </c>
      <c r="H29">
        <f t="shared" si="0"/>
        <v>0.78768840438621679</v>
      </c>
      <c r="I29">
        <f t="shared" si="1"/>
        <v>-0.23865269323151361</v>
      </c>
      <c r="J29">
        <f t="shared" si="2"/>
        <v>547.59999999999945</v>
      </c>
      <c r="K29">
        <f t="shared" si="3"/>
        <v>409.16815608414561</v>
      </c>
      <c r="M29">
        <f t="shared" si="4"/>
        <v>2528.918781725888</v>
      </c>
    </row>
    <row r="30" spans="1:13" x14ac:dyDescent="0.25">
      <c r="D30">
        <v>1.17</v>
      </c>
      <c r="E30">
        <v>7011.8</v>
      </c>
      <c r="H30">
        <f t="shared" si="0"/>
        <v>1.1693132045936874</v>
      </c>
      <c r="I30">
        <f t="shared" si="1"/>
        <v>0.15641657183422036</v>
      </c>
      <c r="J30">
        <f t="shared" si="2"/>
        <v>724.69999999999982</v>
      </c>
      <c r="K30">
        <f t="shared" si="3"/>
        <v>471.93212795440098</v>
      </c>
      <c r="M30">
        <f t="shared" si="4"/>
        <v>1703.5641025641028</v>
      </c>
    </row>
    <row r="31" spans="1:13" x14ac:dyDescent="0.25">
      <c r="D31">
        <v>1.74</v>
      </c>
      <c r="E31">
        <v>7208.3</v>
      </c>
      <c r="H31">
        <f t="shared" si="0"/>
        <v>1.7384814469288874</v>
      </c>
      <c r="I31">
        <f t="shared" si="1"/>
        <v>0.55301200052438626</v>
      </c>
      <c r="J31">
        <f t="shared" si="2"/>
        <v>921.19999999999982</v>
      </c>
      <c r="K31">
        <f t="shared" si="3"/>
        <v>496.38418841249683</v>
      </c>
      <c r="M31">
        <f t="shared" si="4"/>
        <v>1145.8275862068965</v>
      </c>
    </row>
    <row r="32" spans="1:13" x14ac:dyDescent="0.25">
      <c r="D32">
        <v>2.59</v>
      </c>
      <c r="E32">
        <v>7405.9</v>
      </c>
      <c r="H32">
        <f t="shared" si="0"/>
        <v>2.5866368526865169</v>
      </c>
      <c r="I32">
        <f t="shared" si="1"/>
        <v>0.95035851943733884</v>
      </c>
      <c r="J32">
        <f t="shared" si="2"/>
        <v>1118.7999999999993</v>
      </c>
      <c r="K32">
        <f t="shared" si="3"/>
        <v>474.655150130587</v>
      </c>
      <c r="M32">
        <f t="shared" si="4"/>
        <v>770.11196911196907</v>
      </c>
    </row>
    <row r="33" spans="4:13" x14ac:dyDescent="0.25">
      <c r="D33">
        <v>3.86</v>
      </c>
      <c r="E33">
        <v>7586</v>
      </c>
      <c r="H33">
        <f t="shared" si="0"/>
        <v>3.8525347469261373</v>
      </c>
      <c r="I33">
        <f t="shared" si="1"/>
        <v>1.3487313074903795</v>
      </c>
      <c r="J33">
        <f t="shared" si="2"/>
        <v>1298.8999999999996</v>
      </c>
      <c r="K33">
        <f t="shared" si="3"/>
        <v>419.06083955238608</v>
      </c>
      <c r="M33">
        <f t="shared" si="4"/>
        <v>517.06217616580307</v>
      </c>
    </row>
    <row r="34" spans="4:13" x14ac:dyDescent="0.25">
      <c r="D34">
        <v>5.74</v>
      </c>
      <c r="E34">
        <v>7738.7</v>
      </c>
      <c r="H34">
        <f t="shared" si="0"/>
        <v>5.723507563546808</v>
      </c>
      <c r="I34">
        <f t="shared" si="1"/>
        <v>1.7445818278653098</v>
      </c>
      <c r="J34">
        <f t="shared" si="2"/>
        <v>1451.5999999999995</v>
      </c>
      <c r="K34">
        <f t="shared" si="3"/>
        <v>352.79224852981218</v>
      </c>
      <c r="M34">
        <f t="shared" si="4"/>
        <v>348.03832752613238</v>
      </c>
    </row>
    <row r="35" spans="4:13" x14ac:dyDescent="0.25">
      <c r="D35">
        <v>8.5299999999999994</v>
      </c>
      <c r="E35">
        <v>7864.9</v>
      </c>
      <c r="H35">
        <f t="shared" si="0"/>
        <v>8.4936291882651087</v>
      </c>
      <c r="I35">
        <f t="shared" si="1"/>
        <v>2.139316375212347</v>
      </c>
      <c r="J35">
        <f t="shared" si="2"/>
        <v>1577.7999999999993</v>
      </c>
      <c r="K35">
        <f t="shared" si="3"/>
        <v>294.29647222664852</v>
      </c>
      <c r="M35">
        <f t="shared" si="4"/>
        <v>234.52872215709263</v>
      </c>
    </row>
    <row r="36" spans="4:13" x14ac:dyDescent="0.25">
      <c r="D36">
        <v>12.7</v>
      </c>
      <c r="E36">
        <v>7971.4</v>
      </c>
      <c r="H36">
        <f t="shared" si="0"/>
        <v>12.619544071432133</v>
      </c>
      <c r="I36">
        <f t="shared" si="1"/>
        <v>2.5352467289986587</v>
      </c>
      <c r="J36">
        <f t="shared" si="2"/>
        <v>1684.2999999999993</v>
      </c>
      <c r="K36">
        <f t="shared" si="3"/>
        <v>253.93060139215831</v>
      </c>
      <c r="M36">
        <f t="shared" si="4"/>
        <v>157.85039370078741</v>
      </c>
    </row>
    <row r="37" spans="4:13" x14ac:dyDescent="0.25">
      <c r="D37">
        <v>18.899999999999999</v>
      </c>
      <c r="E37">
        <v>8065.6</v>
      </c>
      <c r="H37">
        <f t="shared" si="0"/>
        <v>18.722363120990597</v>
      </c>
      <c r="I37">
        <f t="shared" si="1"/>
        <v>2.9297186981781183</v>
      </c>
      <c r="J37">
        <f t="shared" si="2"/>
        <v>1778.5</v>
      </c>
      <c r="K37">
        <f t="shared" si="3"/>
        <v>231.15416508032948</v>
      </c>
      <c r="M37">
        <f t="shared" si="4"/>
        <v>106.39682539682541</v>
      </c>
    </row>
    <row r="38" spans="4:13" x14ac:dyDescent="0.25">
      <c r="D38">
        <v>28.1</v>
      </c>
      <c r="E38">
        <v>8153.2</v>
      </c>
      <c r="H38">
        <f t="shared" si="0"/>
        <v>27.709123310727197</v>
      </c>
      <c r="I38">
        <f t="shared" si="1"/>
        <v>3.3217617203638281</v>
      </c>
      <c r="J38">
        <f t="shared" si="2"/>
        <v>1866.0999999999995</v>
      </c>
      <c r="K38">
        <f t="shared" si="3"/>
        <v>215.74894148233491</v>
      </c>
      <c r="M38">
        <f t="shared" si="4"/>
        <v>71.889679715302478</v>
      </c>
    </row>
    <row r="39" spans="4:13" x14ac:dyDescent="0.25">
      <c r="D39">
        <v>41.8</v>
      </c>
      <c r="E39">
        <v>8234.4</v>
      </c>
      <c r="H39">
        <f t="shared" si="0"/>
        <v>40.940898810109154</v>
      </c>
      <c r="I39">
        <f t="shared" si="1"/>
        <v>3.7121295343182172</v>
      </c>
      <c r="J39">
        <f t="shared" si="2"/>
        <v>1947.2999999999993</v>
      </c>
      <c r="K39">
        <f t="shared" si="3"/>
        <v>206.37049354186493</v>
      </c>
      <c r="M39">
        <f t="shared" si="4"/>
        <v>48.655502392344502</v>
      </c>
    </row>
    <row r="40" spans="4:13" x14ac:dyDescent="0.25">
      <c r="D40">
        <v>62.1</v>
      </c>
      <c r="E40">
        <v>8313.4</v>
      </c>
      <c r="H40">
        <f t="shared" si="0"/>
        <v>60.222579231780344</v>
      </c>
      <c r="I40">
        <f t="shared" si="1"/>
        <v>4.0980473522888499</v>
      </c>
      <c r="J40">
        <f t="shared" si="2"/>
        <v>2026.2999999999993</v>
      </c>
      <c r="K40">
        <f t="shared" si="3"/>
        <v>202.17468932067638</v>
      </c>
      <c r="M40">
        <f t="shared" si="4"/>
        <v>33.077294685990339</v>
      </c>
    </row>
    <row r="41" spans="4:13" x14ac:dyDescent="0.25">
      <c r="D41">
        <v>92.4</v>
      </c>
      <c r="E41">
        <v>8389.7999999999993</v>
      </c>
      <c r="H41">
        <f t="shared" si="0"/>
        <v>88.303972366148543</v>
      </c>
      <c r="I41">
        <f t="shared" si="1"/>
        <v>4.480785093757123</v>
      </c>
      <c r="J41">
        <f t="shared" si="2"/>
        <v>2102.6999999999989</v>
      </c>
      <c r="K41">
        <f t="shared" si="3"/>
        <v>198.96500845969507</v>
      </c>
      <c r="M41">
        <f t="shared" si="4"/>
        <v>22.558441558441558</v>
      </c>
    </row>
    <row r="42" spans="4:13" x14ac:dyDescent="0.25">
      <c r="D42">
        <v>137</v>
      </c>
      <c r="E42">
        <v>8463.7000000000007</v>
      </c>
      <c r="H42">
        <f t="shared" si="0"/>
        <v>128.18412400187881</v>
      </c>
      <c r="I42">
        <f t="shared" si="1"/>
        <v>4.8534676990791894</v>
      </c>
      <c r="J42">
        <f t="shared" si="2"/>
        <v>2176.6000000000004</v>
      </c>
      <c r="K42">
        <f t="shared" si="3"/>
        <v>196.12984428469019</v>
      </c>
      <c r="M42">
        <f t="shared" si="4"/>
        <v>15.540145985401459</v>
      </c>
    </row>
    <row r="43" spans="4:13" x14ac:dyDescent="0.25">
      <c r="D43">
        <v>204</v>
      </c>
      <c r="E43">
        <v>8534.9</v>
      </c>
      <c r="H43">
        <f t="shared" si="0"/>
        <v>185.04918032786884</v>
      </c>
      <c r="I43">
        <f t="shared" si="1"/>
        <v>5.2206216293593384</v>
      </c>
      <c r="J43">
        <f t="shared" si="2"/>
        <v>2247.7999999999993</v>
      </c>
      <c r="K43">
        <f t="shared" si="3"/>
        <v>192.92920080118785</v>
      </c>
      <c r="M43">
        <f t="shared" si="4"/>
        <v>10.764705882352942</v>
      </c>
    </row>
    <row r="44" spans="4:13" x14ac:dyDescent="0.25">
      <c r="D44">
        <v>304</v>
      </c>
      <c r="E44">
        <v>8602.9</v>
      </c>
      <c r="H44">
        <f t="shared" si="0"/>
        <v>263.74912891986065</v>
      </c>
      <c r="I44">
        <f t="shared" si="1"/>
        <v>5.5749983821113087</v>
      </c>
      <c r="J44">
        <f t="shared" si="2"/>
        <v>2315.7999999999993</v>
      </c>
      <c r="K44">
        <f t="shared" si="3"/>
        <v>191.27393598957238</v>
      </c>
      <c r="M44">
        <f t="shared" si="4"/>
        <v>7.5526315789473681</v>
      </c>
    </row>
    <row r="45" spans="4:13" x14ac:dyDescent="0.25">
      <c r="D45">
        <v>452</v>
      </c>
      <c r="E45">
        <v>8666.6</v>
      </c>
      <c r="H45">
        <f t="shared" si="0"/>
        <v>368.40589198036008</v>
      </c>
      <c r="I45">
        <f t="shared" si="1"/>
        <v>5.9091852976852888</v>
      </c>
      <c r="J45">
        <f t="shared" si="2"/>
        <v>2379.5</v>
      </c>
      <c r="K45">
        <f t="shared" si="3"/>
        <v>189.90309050382567</v>
      </c>
      <c r="M45">
        <f t="shared" si="4"/>
        <v>5.4070796460176993</v>
      </c>
    </row>
    <row r="46" spans="4:13" x14ac:dyDescent="0.25">
      <c r="D46">
        <v>672</v>
      </c>
      <c r="E46">
        <v>8725.2999999999993</v>
      </c>
      <c r="H46">
        <f t="shared" si="0"/>
        <v>502.48648648648651</v>
      </c>
      <c r="I46">
        <f t="shared" si="1"/>
        <v>6.219568747007413</v>
      </c>
      <c r="J46">
        <f t="shared" si="2"/>
        <v>2438.1999999999989</v>
      </c>
      <c r="K46">
        <f t="shared" si="3"/>
        <v>187.6002895731433</v>
      </c>
      <c r="M46">
        <f t="shared" si="4"/>
        <v>3.9642857142857144</v>
      </c>
    </row>
    <row r="47" spans="4:13" x14ac:dyDescent="0.25">
      <c r="D47">
        <v>1000</v>
      </c>
      <c r="E47">
        <v>8777.6</v>
      </c>
      <c r="H47">
        <f t="shared" si="0"/>
        <v>665.77540106951869</v>
      </c>
      <c r="I47">
        <f t="shared" si="1"/>
        <v>6.5009523780323129</v>
      </c>
      <c r="J47">
        <f t="shared" si="2"/>
        <v>2490.5</v>
      </c>
      <c r="K47">
        <f t="shared" si="3"/>
        <v>185.86724398112921</v>
      </c>
      <c r="L47" t="s">
        <v>12</v>
      </c>
      <c r="M47">
        <f t="shared" si="4"/>
        <v>2.992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M47"/>
  <sheetViews>
    <sheetView topLeftCell="A15" workbookViewId="0">
      <selection activeCell="J18" sqref="J18"/>
    </sheetView>
  </sheetViews>
  <sheetFormatPr defaultRowHeight="13.2" x14ac:dyDescent="0.25"/>
  <cols>
    <col min="2" max="2" width="10" bestFit="1" customWidth="1"/>
    <col min="5" max="5" width="10" bestFit="1" customWidth="1"/>
  </cols>
  <sheetData>
    <row r="1" spans="1:11" x14ac:dyDescent="0.25">
      <c r="A1" t="s">
        <v>16</v>
      </c>
    </row>
    <row r="2" spans="1:11" x14ac:dyDescent="0.25">
      <c r="A2" t="s">
        <v>17</v>
      </c>
    </row>
    <row r="4" spans="1:11" x14ac:dyDescent="0.25">
      <c r="A4" t="s">
        <v>18</v>
      </c>
    </row>
    <row r="5" spans="1:11" x14ac:dyDescent="0.25">
      <c r="A5" t="s">
        <v>19</v>
      </c>
      <c r="B5">
        <v>20</v>
      </c>
      <c r="C5" t="s">
        <v>20</v>
      </c>
    </row>
    <row r="6" spans="1:11" x14ac:dyDescent="0.25">
      <c r="A6" t="s">
        <v>21</v>
      </c>
      <c r="B6">
        <v>8300</v>
      </c>
      <c r="C6" t="s">
        <v>22</v>
      </c>
    </row>
    <row r="7" spans="1:11" x14ac:dyDescent="0.25">
      <c r="A7" t="s">
        <v>23</v>
      </c>
      <c r="B7">
        <v>100</v>
      </c>
      <c r="C7" t="s">
        <v>24</v>
      </c>
    </row>
    <row r="8" spans="1:11" x14ac:dyDescent="0.25">
      <c r="A8" t="s">
        <v>25</v>
      </c>
      <c r="B8">
        <v>9000</v>
      </c>
      <c r="C8" t="s">
        <v>0</v>
      </c>
    </row>
    <row r="9" spans="1:11" x14ac:dyDescent="0.25">
      <c r="A9" t="s">
        <v>26</v>
      </c>
      <c r="B9">
        <v>0.33</v>
      </c>
      <c r="C9" t="s">
        <v>20</v>
      </c>
    </row>
    <row r="10" spans="1:11" x14ac:dyDescent="0.25">
      <c r="A10" t="s">
        <v>27</v>
      </c>
      <c r="B10" s="3">
        <v>5.0000000000000004E-6</v>
      </c>
      <c r="C10" s="1" t="s">
        <v>2</v>
      </c>
    </row>
    <row r="11" spans="1:11" x14ac:dyDescent="0.25">
      <c r="A11" t="s">
        <v>28</v>
      </c>
      <c r="B11">
        <v>210</v>
      </c>
      <c r="C11" t="s">
        <v>1</v>
      </c>
    </row>
    <row r="13" spans="1:11" x14ac:dyDescent="0.25">
      <c r="D13" t="s">
        <v>4</v>
      </c>
      <c r="E13" t="s">
        <v>29</v>
      </c>
      <c r="H13" t="s">
        <v>11</v>
      </c>
      <c r="I13" t="s">
        <v>13</v>
      </c>
      <c r="J13" t="s">
        <v>15</v>
      </c>
      <c r="K13" t="s">
        <v>14</v>
      </c>
    </row>
    <row r="14" spans="1:11" x14ac:dyDescent="0.25">
      <c r="D14" t="s">
        <v>5</v>
      </c>
      <c r="E14" t="s">
        <v>0</v>
      </c>
    </row>
    <row r="15" spans="1:11" x14ac:dyDescent="0.25">
      <c r="A15" t="s">
        <v>3</v>
      </c>
      <c r="B15" s="4">
        <v>1979863640.3302226</v>
      </c>
      <c r="C15" t="s">
        <v>0</v>
      </c>
      <c r="D15" s="2"/>
      <c r="E15" s="2"/>
      <c r="F15" t="s">
        <v>8</v>
      </c>
    </row>
    <row r="16" spans="1:11" x14ac:dyDescent="0.25">
      <c r="D16" s="2"/>
      <c r="E16" s="2"/>
      <c r="F16" t="s">
        <v>9</v>
      </c>
    </row>
    <row r="17" spans="1:11" x14ac:dyDescent="0.25">
      <c r="A17" t="s">
        <v>7</v>
      </c>
      <c r="B17">
        <f>B6/B7*24</f>
        <v>1992</v>
      </c>
      <c r="C17" t="s">
        <v>5</v>
      </c>
      <c r="D17" s="2"/>
      <c r="E17" s="2"/>
      <c r="F17" t="s">
        <v>10</v>
      </c>
    </row>
    <row r="18" spans="1:11" x14ac:dyDescent="0.25">
      <c r="D18">
        <v>0.01</v>
      </c>
      <c r="E18" s="4">
        <v>1983543654.4772038</v>
      </c>
      <c r="H18">
        <f t="shared" ref="H18:H47" si="0">D18*$B$17/(D18+$B$17)</f>
        <v>9.9999497994487981E-3</v>
      </c>
      <c r="I18">
        <f t="shared" ref="I18:I47" si="1">LN(H18)</f>
        <v>-4.6051752060558124</v>
      </c>
      <c r="J18">
        <f t="shared" ref="J18:J47" si="2">E18-B$15</f>
        <v>3680014.1469812393</v>
      </c>
      <c r="K18">
        <f t="shared" ref="K18:K47" si="3">SLOPE(J17:J19,I17:I19)</f>
        <v>4369497.8615851384</v>
      </c>
    </row>
    <row r="19" spans="1:11" x14ac:dyDescent="0.25">
      <c r="D19">
        <v>1.49E-2</v>
      </c>
      <c r="E19" s="4">
        <v>1985286095.1324131</v>
      </c>
      <c r="H19">
        <f t="shared" si="0"/>
        <v>1.4899888550030426E-2</v>
      </c>
      <c r="I19">
        <f t="shared" si="1"/>
        <v>-4.2064015459224278</v>
      </c>
      <c r="J19">
        <f t="shared" si="2"/>
        <v>5422454.8021905422</v>
      </c>
      <c r="K19">
        <f t="shared" si="3"/>
        <v>5467272.7740425048</v>
      </c>
    </row>
    <row r="20" spans="1:11" x14ac:dyDescent="0.25">
      <c r="D20">
        <v>2.2100000000000002E-2</v>
      </c>
      <c r="E20" s="4">
        <v>1987880809.4204903</v>
      </c>
      <c r="H20">
        <f t="shared" si="0"/>
        <v>2.2099754816977183E-2</v>
      </c>
      <c r="I20">
        <f t="shared" si="1"/>
        <v>-3.8121887647743979</v>
      </c>
      <c r="J20">
        <f t="shared" si="2"/>
        <v>8017169.0902676582</v>
      </c>
      <c r="K20">
        <f t="shared" si="3"/>
        <v>8119469.3165042875</v>
      </c>
    </row>
    <row r="21" spans="1:11" x14ac:dyDescent="0.25">
      <c r="D21">
        <v>3.2899999999999999E-2</v>
      </c>
      <c r="E21" s="4">
        <v>1991715673.6521831</v>
      </c>
      <c r="H21">
        <f t="shared" si="0"/>
        <v>3.2899456630460268E-2</v>
      </c>
      <c r="I21">
        <f t="shared" si="1"/>
        <v>-3.4142991371386793</v>
      </c>
      <c r="J21">
        <f t="shared" si="2"/>
        <v>11852033.321960449</v>
      </c>
      <c r="K21">
        <f t="shared" si="3"/>
        <v>11852956.243123204</v>
      </c>
    </row>
    <row r="22" spans="1:11" x14ac:dyDescent="0.25">
      <c r="D22">
        <v>4.8899999999999999E-2</v>
      </c>
      <c r="E22" s="4">
        <v>1997295444.5161126</v>
      </c>
      <c r="H22">
        <f t="shared" si="0"/>
        <v>4.8898799622840584E-2</v>
      </c>
      <c r="I22">
        <f t="shared" si="1"/>
        <v>-3.0180024303927797</v>
      </c>
      <c r="J22">
        <f t="shared" si="2"/>
        <v>17431804.185889959</v>
      </c>
      <c r="K22">
        <f t="shared" si="3"/>
        <v>17277828.411519516</v>
      </c>
    </row>
    <row r="23" spans="1:11" x14ac:dyDescent="0.25">
      <c r="D23">
        <v>7.2800000000000004E-2</v>
      </c>
      <c r="E23" s="4">
        <v>2005436394.2946625</v>
      </c>
      <c r="H23">
        <f t="shared" si="0"/>
        <v>7.2797339534980868E-2</v>
      </c>
      <c r="I23">
        <f t="shared" si="1"/>
        <v>-2.6200758692964401</v>
      </c>
      <c r="J23">
        <f t="shared" si="2"/>
        <v>25572753.964439869</v>
      </c>
      <c r="K23">
        <f t="shared" si="3"/>
        <v>25151389.387544461</v>
      </c>
    </row>
    <row r="24" spans="1:11" x14ac:dyDescent="0.25">
      <c r="D24">
        <v>0.108</v>
      </c>
      <c r="E24" s="4">
        <v>2017229051.3257077</v>
      </c>
      <c r="H24">
        <f t="shared" si="0"/>
        <v>0.10799414489575866</v>
      </c>
      <c r="I24">
        <f t="shared" si="1"/>
        <v>-2.2256782672557058</v>
      </c>
      <c r="J24">
        <f t="shared" si="2"/>
        <v>37365410.995485067</v>
      </c>
      <c r="K24">
        <f t="shared" si="3"/>
        <v>36201291.285007417</v>
      </c>
    </row>
    <row r="25" spans="1:11" x14ac:dyDescent="0.25">
      <c r="D25">
        <v>0.161</v>
      </c>
      <c r="E25" s="4">
        <v>2034157235.4553933</v>
      </c>
      <c r="H25">
        <f t="shared" si="0"/>
        <v>0.16098698850143134</v>
      </c>
      <c r="I25">
        <f t="shared" si="1"/>
        <v>-1.8264317340248204</v>
      </c>
      <c r="J25">
        <f t="shared" si="2"/>
        <v>54293595.125170708</v>
      </c>
      <c r="K25">
        <f t="shared" si="3"/>
        <v>51141719.595905662</v>
      </c>
    </row>
    <row r="26" spans="1:11" x14ac:dyDescent="0.25">
      <c r="D26">
        <v>0.24</v>
      </c>
      <c r="E26" s="4">
        <v>2058062869.8586159</v>
      </c>
      <c r="H26">
        <f t="shared" si="0"/>
        <v>0.23997108782074447</v>
      </c>
      <c r="I26">
        <f t="shared" si="1"/>
        <v>-1.4272368303104921</v>
      </c>
      <c r="J26">
        <f t="shared" si="2"/>
        <v>78199229.528393269</v>
      </c>
      <c r="K26">
        <f t="shared" si="3"/>
        <v>161615372.89760667</v>
      </c>
    </row>
    <row r="27" spans="1:11" x14ac:dyDescent="0.25">
      <c r="D27">
        <v>0.35599999999999998</v>
      </c>
      <c r="E27" s="4">
        <v>2162557121.4766502</v>
      </c>
      <c r="H27">
        <f t="shared" si="0"/>
        <v>0.35593638887829282</v>
      </c>
      <c r="I27">
        <f t="shared" si="1"/>
        <v>-1.0330032470219463</v>
      </c>
      <c r="J27">
        <f t="shared" si="2"/>
        <v>182693481.14642763</v>
      </c>
      <c r="K27">
        <f t="shared" si="3"/>
        <v>99781758.910751954</v>
      </c>
    </row>
    <row r="28" spans="1:11" x14ac:dyDescent="0.25">
      <c r="D28">
        <v>0.53</v>
      </c>
      <c r="E28" s="4">
        <v>2137297765.810612</v>
      </c>
      <c r="H28">
        <f t="shared" si="0"/>
        <v>0.5298590234525955</v>
      </c>
      <c r="I28">
        <f t="shared" si="1"/>
        <v>-0.63514430130418009</v>
      </c>
      <c r="J28">
        <f t="shared" si="2"/>
        <v>157434125.48038936</v>
      </c>
      <c r="K28">
        <f t="shared" si="3"/>
        <v>40299196.334567621</v>
      </c>
    </row>
    <row r="29" spans="1:11" x14ac:dyDescent="0.25">
      <c r="D29">
        <v>0.78800000000000003</v>
      </c>
      <c r="E29" s="4">
        <v>2194616223.1790223</v>
      </c>
      <c r="H29">
        <f t="shared" si="0"/>
        <v>0.78768840438621679</v>
      </c>
      <c r="I29">
        <f t="shared" si="1"/>
        <v>-0.23865269323151361</v>
      </c>
      <c r="J29">
        <f t="shared" si="2"/>
        <v>214752582.84879971</v>
      </c>
      <c r="K29">
        <f t="shared" si="3"/>
        <v>159831561.09322488</v>
      </c>
    </row>
    <row r="30" spans="1:11" x14ac:dyDescent="0.25">
      <c r="D30">
        <v>1.17</v>
      </c>
      <c r="E30" s="4">
        <v>2263821431.7337232</v>
      </c>
      <c r="H30">
        <f t="shared" si="0"/>
        <v>1.1693132045936874</v>
      </c>
      <c r="I30">
        <f t="shared" si="1"/>
        <v>0.15641657183422036</v>
      </c>
      <c r="J30">
        <f t="shared" si="2"/>
        <v>283957791.40350056</v>
      </c>
      <c r="K30">
        <f t="shared" si="3"/>
        <v>184372827.64257348</v>
      </c>
    </row>
    <row r="31" spans="1:11" x14ac:dyDescent="0.25">
      <c r="D31">
        <v>1.74</v>
      </c>
      <c r="E31" s="4">
        <v>2340573012.8525248</v>
      </c>
      <c r="H31">
        <f t="shared" si="0"/>
        <v>1.7384814469288874</v>
      </c>
      <c r="I31">
        <f t="shared" si="1"/>
        <v>0.55301200052438626</v>
      </c>
      <c r="J31">
        <f t="shared" si="2"/>
        <v>360709372.52230215</v>
      </c>
      <c r="K31">
        <f t="shared" si="3"/>
        <v>193686526.86673397</v>
      </c>
    </row>
    <row r="32" spans="1:11" x14ac:dyDescent="0.25">
      <c r="D32">
        <v>2.59</v>
      </c>
      <c r="E32" s="4">
        <v>2417597249.9935703</v>
      </c>
      <c r="H32">
        <f t="shared" si="0"/>
        <v>2.5866368526865169</v>
      </c>
      <c r="I32">
        <f t="shared" si="1"/>
        <v>0.95035851943733884</v>
      </c>
      <c r="J32">
        <f t="shared" si="2"/>
        <v>437733609.66334772</v>
      </c>
      <c r="K32">
        <f t="shared" si="3"/>
        <v>184727053.88940617</v>
      </c>
    </row>
    <row r="33" spans="4:13" x14ac:dyDescent="0.25">
      <c r="D33">
        <v>3.86</v>
      </c>
      <c r="E33" s="4">
        <v>2487567010.4619823</v>
      </c>
      <c r="H33">
        <f t="shared" si="0"/>
        <v>3.8525347469261373</v>
      </c>
      <c r="I33">
        <f t="shared" si="1"/>
        <v>1.3487313074903795</v>
      </c>
      <c r="J33">
        <f t="shared" si="2"/>
        <v>507703370.13175964</v>
      </c>
      <c r="K33">
        <f t="shared" si="3"/>
        <v>162527270.4483996</v>
      </c>
    </row>
    <row r="34" spans="4:13" x14ac:dyDescent="0.25">
      <c r="D34">
        <v>5.74</v>
      </c>
      <c r="E34" s="4">
        <v>2546669126.0267859</v>
      </c>
      <c r="H34">
        <f t="shared" si="0"/>
        <v>5.723507563546808</v>
      </c>
      <c r="I34">
        <f t="shared" si="1"/>
        <v>1.7445818278653098</v>
      </c>
      <c r="J34">
        <f t="shared" si="2"/>
        <v>566805485.69656324</v>
      </c>
      <c r="K34">
        <f t="shared" si="3"/>
        <v>136338648.74788034</v>
      </c>
    </row>
    <row r="35" spans="4:13" x14ac:dyDescent="0.25">
      <c r="D35">
        <v>8.5299999999999994</v>
      </c>
      <c r="E35" s="4">
        <v>2595349478.1931181</v>
      </c>
      <c r="H35">
        <f t="shared" si="0"/>
        <v>8.4936291882651087</v>
      </c>
      <c r="I35">
        <f t="shared" si="1"/>
        <v>2.139316375212347</v>
      </c>
      <c r="J35">
        <f t="shared" si="2"/>
        <v>615485837.86289549</v>
      </c>
      <c r="K35">
        <f t="shared" si="3"/>
        <v>113383279.01994842</v>
      </c>
    </row>
    <row r="36" spans="4:13" x14ac:dyDescent="0.25">
      <c r="D36">
        <v>12.7</v>
      </c>
      <c r="E36" s="4">
        <v>2636321259.639379</v>
      </c>
      <c r="H36">
        <f t="shared" si="0"/>
        <v>12.619544071432133</v>
      </c>
      <c r="I36">
        <f t="shared" si="1"/>
        <v>2.5352467289986587</v>
      </c>
      <c r="J36">
        <f t="shared" si="2"/>
        <v>656457619.30915642</v>
      </c>
      <c r="K36">
        <f t="shared" si="3"/>
        <v>97598018.293596253</v>
      </c>
    </row>
    <row r="37" spans="4:13" x14ac:dyDescent="0.25">
      <c r="D37">
        <v>18.899999999999999</v>
      </c>
      <c r="E37" s="4">
        <v>2672488311.0150127</v>
      </c>
      <c r="H37">
        <f t="shared" si="0"/>
        <v>18.722363120990597</v>
      </c>
      <c r="I37">
        <f t="shared" si="1"/>
        <v>2.9297186981781183</v>
      </c>
      <c r="J37">
        <f t="shared" si="2"/>
        <v>692624670.68479013</v>
      </c>
      <c r="K37">
        <f t="shared" si="3"/>
        <v>88683081.793089911</v>
      </c>
    </row>
    <row r="38" spans="4:13" x14ac:dyDescent="0.25">
      <c r="D38">
        <v>28.1</v>
      </c>
      <c r="E38" s="4">
        <v>2706069392.66078</v>
      </c>
      <c r="H38">
        <f t="shared" si="0"/>
        <v>27.709123310727197</v>
      </c>
      <c r="I38">
        <f t="shared" si="1"/>
        <v>3.3217617203638281</v>
      </c>
      <c r="J38">
        <f t="shared" si="2"/>
        <v>726205752.33055735</v>
      </c>
      <c r="K38">
        <f t="shared" si="3"/>
        <v>82648397.627657026</v>
      </c>
    </row>
    <row r="39" spans="4:13" x14ac:dyDescent="0.25">
      <c r="D39">
        <v>41.8</v>
      </c>
      <c r="E39" s="4">
        <v>2737151628.3078961</v>
      </c>
      <c r="H39">
        <f t="shared" si="0"/>
        <v>40.940898810109154</v>
      </c>
      <c r="I39">
        <f t="shared" si="1"/>
        <v>3.7121295343182172</v>
      </c>
      <c r="J39">
        <f t="shared" si="2"/>
        <v>757287987.97767353</v>
      </c>
      <c r="K39">
        <f t="shared" si="3"/>
        <v>78950724.843169272</v>
      </c>
    </row>
    <row r="40" spans="4:13" x14ac:dyDescent="0.25">
      <c r="D40">
        <v>62.1</v>
      </c>
      <c r="E40" s="4">
        <v>2767356701.2225294</v>
      </c>
      <c r="H40">
        <f t="shared" si="0"/>
        <v>60.222579231780344</v>
      </c>
      <c r="I40">
        <f t="shared" si="1"/>
        <v>4.0980473522888499</v>
      </c>
      <c r="J40">
        <f t="shared" si="2"/>
        <v>787493060.8923068</v>
      </c>
      <c r="K40">
        <f t="shared" si="3"/>
        <v>77255960.087469116</v>
      </c>
    </row>
    <row r="41" spans="4:13" x14ac:dyDescent="0.25">
      <c r="D41">
        <v>92.4</v>
      </c>
      <c r="E41" s="4">
        <v>2796533772.6570458</v>
      </c>
      <c r="H41">
        <f t="shared" si="0"/>
        <v>88.303972366148543</v>
      </c>
      <c r="I41">
        <f t="shared" si="1"/>
        <v>4.480785093757123</v>
      </c>
      <c r="J41">
        <f t="shared" si="2"/>
        <v>816670132.32682323</v>
      </c>
      <c r="K41">
        <f t="shared" si="3"/>
        <v>75942497.287034899</v>
      </c>
    </row>
    <row r="42" spans="4:13" x14ac:dyDescent="0.25">
      <c r="D42">
        <v>137</v>
      </c>
      <c r="E42" s="4">
        <v>2824724219.378469</v>
      </c>
      <c r="H42">
        <f t="shared" si="0"/>
        <v>128.18412400187881</v>
      </c>
      <c r="I42">
        <f t="shared" si="1"/>
        <v>4.8534676990791894</v>
      </c>
      <c r="J42">
        <f t="shared" si="2"/>
        <v>844860579.04824638</v>
      </c>
      <c r="K42">
        <f t="shared" si="3"/>
        <v>74776371.419558138</v>
      </c>
    </row>
    <row r="43" spans="4:13" x14ac:dyDescent="0.25">
      <c r="D43">
        <v>204</v>
      </c>
      <c r="E43" s="4">
        <v>2851854453.0932717</v>
      </c>
      <c r="H43">
        <f t="shared" si="0"/>
        <v>185.04918032786884</v>
      </c>
      <c r="I43">
        <f t="shared" si="1"/>
        <v>5.2206216293593384</v>
      </c>
      <c r="J43">
        <f t="shared" si="2"/>
        <v>871990812.76304913</v>
      </c>
      <c r="K43">
        <f t="shared" si="3"/>
        <v>73474650.380798221</v>
      </c>
    </row>
    <row r="44" spans="4:13" x14ac:dyDescent="0.25">
      <c r="D44">
        <v>304</v>
      </c>
      <c r="E44" s="4">
        <v>2877736608.4335556</v>
      </c>
      <c r="H44">
        <f t="shared" si="0"/>
        <v>263.74912891986065</v>
      </c>
      <c r="I44">
        <f t="shared" si="1"/>
        <v>5.5749983821113087</v>
      </c>
      <c r="J44">
        <f t="shared" si="2"/>
        <v>897872968.103333</v>
      </c>
      <c r="K44">
        <f t="shared" si="3"/>
        <v>72763394.073994443</v>
      </c>
    </row>
    <row r="45" spans="4:13" x14ac:dyDescent="0.25">
      <c r="D45">
        <v>452</v>
      </c>
      <c r="E45" s="4">
        <v>2901954777.65625</v>
      </c>
      <c r="H45">
        <f t="shared" si="0"/>
        <v>368.40589198036008</v>
      </c>
      <c r="I45">
        <f t="shared" si="1"/>
        <v>5.9091852976852888</v>
      </c>
      <c r="J45">
        <f t="shared" si="2"/>
        <v>922091137.32602739</v>
      </c>
      <c r="K45">
        <f t="shared" si="3"/>
        <v>72161616.454530582</v>
      </c>
    </row>
    <row r="46" spans="4:13" x14ac:dyDescent="0.25">
      <c r="D46">
        <v>672</v>
      </c>
      <c r="E46" s="4">
        <v>2924247287.9221935</v>
      </c>
      <c r="H46">
        <f t="shared" si="0"/>
        <v>502.48648648648651</v>
      </c>
      <c r="I46">
        <f t="shared" si="1"/>
        <v>6.219568747007413</v>
      </c>
      <c r="J46">
        <f t="shared" si="2"/>
        <v>944383647.59197092</v>
      </c>
      <c r="K46">
        <f t="shared" si="3"/>
        <v>71208345.296996787</v>
      </c>
    </row>
    <row r="47" spans="4:13" x14ac:dyDescent="0.25">
      <c r="D47">
        <v>1000</v>
      </c>
      <c r="E47" s="4">
        <v>2944087201.2687612</v>
      </c>
      <c r="H47">
        <f t="shared" si="0"/>
        <v>665.77540106951869</v>
      </c>
      <c r="I47">
        <f t="shared" si="1"/>
        <v>6.5009523780323129</v>
      </c>
      <c r="J47">
        <f t="shared" si="2"/>
        <v>964223560.93853855</v>
      </c>
      <c r="K47">
        <f t="shared" si="3"/>
        <v>70508413.28013137</v>
      </c>
      <c r="L47" t="s">
        <v>12</v>
      </c>
      <c r="M47" t="s">
        <v>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N47"/>
  <sheetViews>
    <sheetView topLeftCell="A2" workbookViewId="0">
      <selection activeCell="G28" sqref="G28"/>
    </sheetView>
  </sheetViews>
  <sheetFormatPr defaultRowHeight="13.2" x14ac:dyDescent="0.25"/>
  <cols>
    <col min="2" max="2" width="10" bestFit="1" customWidth="1"/>
    <col min="5" max="5" width="10" bestFit="1" customWidth="1"/>
    <col min="7" max="7" width="12.44140625" bestFit="1" customWidth="1"/>
  </cols>
  <sheetData>
    <row r="1" spans="1:14" x14ac:dyDescent="0.25">
      <c r="A1" t="s">
        <v>16</v>
      </c>
    </row>
    <row r="2" spans="1:14" x14ac:dyDescent="0.25">
      <c r="A2" t="s">
        <v>17</v>
      </c>
    </row>
    <row r="3" spans="1:14" x14ac:dyDescent="0.25">
      <c r="E3" t="s">
        <v>39</v>
      </c>
    </row>
    <row r="4" spans="1:14" x14ac:dyDescent="0.25">
      <c r="A4" t="s">
        <v>18</v>
      </c>
    </row>
    <row r="5" spans="1:14" x14ac:dyDescent="0.25">
      <c r="A5" t="s">
        <v>19</v>
      </c>
      <c r="B5">
        <v>20</v>
      </c>
      <c r="C5" t="s">
        <v>20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29</v>
      </c>
      <c r="M5" t="s">
        <v>37</v>
      </c>
      <c r="N5" t="s">
        <v>38</v>
      </c>
    </row>
    <row r="6" spans="1:14" x14ac:dyDescent="0.25">
      <c r="A6" t="s">
        <v>21</v>
      </c>
      <c r="B6">
        <v>8300</v>
      </c>
      <c r="C6" t="s">
        <v>22</v>
      </c>
      <c r="E6" t="s">
        <v>30</v>
      </c>
      <c r="F6">
        <v>7643.55</v>
      </c>
      <c r="G6">
        <v>11.447491239585132</v>
      </c>
      <c r="H6">
        <v>1.2133466855792219</v>
      </c>
      <c r="I6">
        <v>16.505228169311881</v>
      </c>
      <c r="J6">
        <v>6.3784751292666396E-5</v>
      </c>
      <c r="K6">
        <v>3.2870020420021198E-2</v>
      </c>
      <c r="L6">
        <v>2554887226.2371693</v>
      </c>
      <c r="M6">
        <v>6299.5597967543445</v>
      </c>
      <c r="N6">
        <v>0.53516311531172067</v>
      </c>
    </row>
    <row r="7" spans="1:14" x14ac:dyDescent="0.25">
      <c r="A7" t="s">
        <v>23</v>
      </c>
      <c r="B7">
        <v>100</v>
      </c>
      <c r="C7" t="s">
        <v>24</v>
      </c>
    </row>
    <row r="8" spans="1:14" x14ac:dyDescent="0.25">
      <c r="A8" t="s">
        <v>25</v>
      </c>
      <c r="B8">
        <v>9000</v>
      </c>
      <c r="C8" t="s">
        <v>0</v>
      </c>
      <c r="E8" t="s">
        <v>40</v>
      </c>
      <c r="G8">
        <f>0.5*K6*H6/F6</f>
        <v>2.6089140734052932E-6</v>
      </c>
    </row>
    <row r="9" spans="1:14" x14ac:dyDescent="0.25">
      <c r="A9" t="s">
        <v>26</v>
      </c>
      <c r="B9">
        <v>0.33</v>
      </c>
      <c r="C9" t="s">
        <v>20</v>
      </c>
    </row>
    <row r="10" spans="1:14" x14ac:dyDescent="0.25">
      <c r="A10" t="s">
        <v>27</v>
      </c>
      <c r="B10" s="3">
        <v>5.0000000000000004E-6</v>
      </c>
      <c r="C10" s="1" t="s">
        <v>2</v>
      </c>
    </row>
    <row r="11" spans="1:14" x14ac:dyDescent="0.25">
      <c r="A11" t="s">
        <v>28</v>
      </c>
      <c r="B11">
        <v>210</v>
      </c>
      <c r="C11" t="s">
        <v>1</v>
      </c>
    </row>
    <row r="13" spans="1:14" x14ac:dyDescent="0.25">
      <c r="D13" t="s">
        <v>4</v>
      </c>
      <c r="E13" t="s">
        <v>29</v>
      </c>
      <c r="H13" t="s">
        <v>11</v>
      </c>
      <c r="I13" t="s">
        <v>13</v>
      </c>
      <c r="J13" t="s">
        <v>15</v>
      </c>
      <c r="K13" t="s">
        <v>14</v>
      </c>
    </row>
    <row r="14" spans="1:14" x14ac:dyDescent="0.25">
      <c r="D14" t="s">
        <v>5</v>
      </c>
      <c r="E14" t="s">
        <v>0</v>
      </c>
    </row>
    <row r="15" spans="1:14" x14ac:dyDescent="0.25">
      <c r="A15" t="s">
        <v>3</v>
      </c>
      <c r="B15" s="5">
        <f>'m(p)'!B15*$G$8</f>
        <v>5165.2941146809535</v>
      </c>
      <c r="C15" t="s">
        <v>0</v>
      </c>
      <c r="D15" s="2"/>
      <c r="E15" s="2"/>
      <c r="F15" t="s">
        <v>8</v>
      </c>
    </row>
    <row r="16" spans="1:14" x14ac:dyDescent="0.25">
      <c r="D16" s="2"/>
      <c r="E16" s="2"/>
      <c r="F16" t="s">
        <v>9</v>
      </c>
    </row>
    <row r="17" spans="1:11" x14ac:dyDescent="0.25">
      <c r="A17" t="s">
        <v>7</v>
      </c>
      <c r="B17">
        <f>B6/B7*24</f>
        <v>1992</v>
      </c>
      <c r="C17" t="s">
        <v>5</v>
      </c>
      <c r="D17" s="2"/>
      <c r="E17" s="2"/>
      <c r="F17" t="s">
        <v>10</v>
      </c>
    </row>
    <row r="18" spans="1:11" x14ac:dyDescent="0.25">
      <c r="D18">
        <v>0.01</v>
      </c>
      <c r="E18" s="5">
        <f>'m(p)'!E18*$G$8</f>
        <v>5174.8949553793436</v>
      </c>
      <c r="H18">
        <f t="shared" ref="H18:H47" si="0">D18*$B$17/(D18+$B$17)</f>
        <v>9.9999497994487981E-3</v>
      </c>
      <c r="I18">
        <f t="shared" ref="I18:I47" si="1">LN(H18)</f>
        <v>-4.6051752060558124</v>
      </c>
      <c r="J18">
        <f t="shared" ref="J18:J47" si="2">E18-B$15</f>
        <v>9.6008406983901295</v>
      </c>
      <c r="K18">
        <f t="shared" ref="K18:K47" si="3">SLOPE(J17:J19,I17:I19)</f>
        <v>11.399644464804322</v>
      </c>
    </row>
    <row r="19" spans="1:11" x14ac:dyDescent="0.25">
      <c r="D19">
        <v>1.49E-2</v>
      </c>
      <c r="E19" s="5">
        <f>'m(p)'!E19*$G$8</f>
        <v>5179.4408333267929</v>
      </c>
      <c r="H19">
        <f t="shared" si="0"/>
        <v>1.4899888550030426E-2</v>
      </c>
      <c r="I19">
        <f t="shared" si="1"/>
        <v>-4.2064015459224278</v>
      </c>
      <c r="J19">
        <f t="shared" si="2"/>
        <v>14.146718645839428</v>
      </c>
      <c r="K19">
        <f t="shared" si="3"/>
        <v>14.263644883345128</v>
      </c>
    </row>
    <row r="20" spans="1:11" x14ac:dyDescent="0.25">
      <c r="D20">
        <v>2.2100000000000002E-2</v>
      </c>
      <c r="E20" s="5">
        <f>'m(p)'!E20*$G$8</f>
        <v>5186.2102199494229</v>
      </c>
      <c r="H20">
        <f t="shared" si="0"/>
        <v>2.2099754816977183E-2</v>
      </c>
      <c r="I20">
        <f t="shared" si="1"/>
        <v>-3.8121887647743979</v>
      </c>
      <c r="J20">
        <f t="shared" si="2"/>
        <v>20.916105268469437</v>
      </c>
      <c r="K20">
        <f t="shared" si="3"/>
        <v>21.182997768410146</v>
      </c>
    </row>
    <row r="21" spans="1:11" x14ac:dyDescent="0.25">
      <c r="D21">
        <v>3.2899999999999999E-2</v>
      </c>
      <c r="E21" s="5">
        <f>'m(p)'!E21*$G$8</f>
        <v>5196.2150512130847</v>
      </c>
      <c r="H21">
        <f t="shared" si="0"/>
        <v>3.2899456630460268E-2</v>
      </c>
      <c r="I21">
        <f t="shared" si="1"/>
        <v>-3.4142991371386793</v>
      </c>
      <c r="J21">
        <f t="shared" si="2"/>
        <v>30.920936532131236</v>
      </c>
      <c r="K21">
        <f t="shared" si="3"/>
        <v>30.923344354141108</v>
      </c>
    </row>
    <row r="22" spans="1:11" x14ac:dyDescent="0.25">
      <c r="D22">
        <v>4.8899999999999999E-2</v>
      </c>
      <c r="E22" s="5">
        <f>'m(p)'!E22*$G$8</f>
        <v>5210.7721939463672</v>
      </c>
      <c r="H22">
        <f t="shared" si="0"/>
        <v>4.8898799622840584E-2</v>
      </c>
      <c r="I22">
        <f t="shared" si="1"/>
        <v>-3.0180024303927797</v>
      </c>
      <c r="J22">
        <f t="shared" si="2"/>
        <v>45.478079265413726</v>
      </c>
      <c r="K22">
        <f t="shared" si="3"/>
        <v>45.076369700694528</v>
      </c>
    </row>
    <row r="23" spans="1:11" x14ac:dyDescent="0.25">
      <c r="D23">
        <v>7.2800000000000004E-2</v>
      </c>
      <c r="E23" s="5">
        <f>'m(p)'!E23*$G$8</f>
        <v>5232.0112323945114</v>
      </c>
      <c r="H23">
        <f t="shared" si="0"/>
        <v>7.2797339534980868E-2</v>
      </c>
      <c r="I23">
        <f t="shared" si="1"/>
        <v>-2.6200758692964401</v>
      </c>
      <c r="J23">
        <f t="shared" si="2"/>
        <v>66.717117713557855</v>
      </c>
      <c r="K23">
        <f t="shared" si="3"/>
        <v>65.617813738860661</v>
      </c>
    </row>
    <row r="24" spans="1:11" x14ac:dyDescent="0.25">
      <c r="D24">
        <v>0.108</v>
      </c>
      <c r="E24" s="5">
        <f>'m(p)'!E24*$G$8</f>
        <v>5262.777261285647</v>
      </c>
      <c r="H24">
        <f t="shared" si="0"/>
        <v>0.10799414489575866</v>
      </c>
      <c r="I24">
        <f t="shared" si="1"/>
        <v>-2.2256782672557058</v>
      </c>
      <c r="J24">
        <f t="shared" si="2"/>
        <v>97.483146604693502</v>
      </c>
      <c r="K24">
        <f t="shared" si="3"/>
        <v>94.44605830890066</v>
      </c>
    </row>
    <row r="25" spans="1:11" x14ac:dyDescent="0.25">
      <c r="D25">
        <v>0.161</v>
      </c>
      <c r="E25" s="5">
        <f>'m(p)'!E25*$G$8</f>
        <v>5306.9414390987804</v>
      </c>
      <c r="H25">
        <f t="shared" si="0"/>
        <v>0.16098698850143134</v>
      </c>
      <c r="I25">
        <f t="shared" si="1"/>
        <v>-1.8264317340248204</v>
      </c>
      <c r="J25">
        <f t="shared" si="2"/>
        <v>141.64732441782689</v>
      </c>
      <c r="K25">
        <f t="shared" si="3"/>
        <v>133.42435199190567</v>
      </c>
    </row>
    <row r="26" spans="1:11" x14ac:dyDescent="0.25">
      <c r="D26">
        <v>0.24</v>
      </c>
      <c r="E26" s="5">
        <f>'m(p)'!E26*$G$8</f>
        <v>5369.3091851270292</v>
      </c>
      <c r="H26">
        <f t="shared" si="0"/>
        <v>0.23997108782074447</v>
      </c>
      <c r="I26">
        <f t="shared" si="1"/>
        <v>-1.4272368303104921</v>
      </c>
      <c r="J26">
        <f t="shared" si="2"/>
        <v>204.0150704460757</v>
      </c>
      <c r="K26">
        <f t="shared" si="3"/>
        <v>421.64062083121047</v>
      </c>
    </row>
    <row r="27" spans="1:11" x14ac:dyDescent="0.25">
      <c r="D27">
        <v>0.35599999999999998</v>
      </c>
      <c r="E27" s="5">
        <f>'m(p)'!E27*$G$8</f>
        <v>5641.9257087632732</v>
      </c>
      <c r="H27">
        <f t="shared" si="0"/>
        <v>0.35593638887829282</v>
      </c>
      <c r="I27">
        <f t="shared" si="1"/>
        <v>-1.0330032470219463</v>
      </c>
      <c r="J27">
        <f t="shared" si="2"/>
        <v>476.63159408231968</v>
      </c>
      <c r="K27">
        <f t="shared" si="3"/>
        <v>260.32203509139532</v>
      </c>
    </row>
    <row r="28" spans="1:11" x14ac:dyDescent="0.25">
      <c r="D28">
        <v>0.53</v>
      </c>
      <c r="E28" s="5">
        <f>'m(p)'!E28*$G$8</f>
        <v>5576.0262202809963</v>
      </c>
      <c r="H28">
        <f t="shared" si="0"/>
        <v>0.5298590234525955</v>
      </c>
      <c r="I28">
        <f t="shared" si="1"/>
        <v>-0.63514430130418009</v>
      </c>
      <c r="J28">
        <f t="shared" si="2"/>
        <v>410.73210560004281</v>
      </c>
      <c r="K28">
        <f t="shared" si="3"/>
        <v>105.13714046417657</v>
      </c>
    </row>
    <row r="29" spans="1:11" x14ac:dyDescent="0.25">
      <c r="D29">
        <v>0.78800000000000003</v>
      </c>
      <c r="E29" s="5">
        <f>'m(p)'!E29*$G$8</f>
        <v>5725.5651503753234</v>
      </c>
      <c r="H29">
        <f t="shared" si="0"/>
        <v>0.78768840438621679</v>
      </c>
      <c r="I29">
        <f t="shared" si="1"/>
        <v>-0.23865269323151361</v>
      </c>
      <c r="J29">
        <f t="shared" si="2"/>
        <v>560.27103569436986</v>
      </c>
      <c r="K29">
        <f t="shared" si="3"/>
        <v>416.98680911045204</v>
      </c>
    </row>
    <row r="30" spans="1:11" x14ac:dyDescent="0.25">
      <c r="D30">
        <v>1.17</v>
      </c>
      <c r="E30" s="5">
        <f>'m(p)'!E30*$G$8</f>
        <v>5906.1155929266306</v>
      </c>
      <c r="H30">
        <f t="shared" si="0"/>
        <v>1.1693132045936874</v>
      </c>
      <c r="I30">
        <f t="shared" si="1"/>
        <v>0.15641657183422036</v>
      </c>
      <c r="J30">
        <f t="shared" si="2"/>
        <v>740.8214782456771</v>
      </c>
      <c r="K30">
        <f t="shared" si="3"/>
        <v>481.01286479023815</v>
      </c>
    </row>
    <row r="31" spans="1:11" x14ac:dyDescent="0.25">
      <c r="D31">
        <v>1.74</v>
      </c>
      <c r="E31" s="5">
        <f>'m(p)'!E31*$G$8</f>
        <v>6106.3538730635801</v>
      </c>
      <c r="H31">
        <f t="shared" si="0"/>
        <v>1.7384814469288874</v>
      </c>
      <c r="I31">
        <f t="shared" si="1"/>
        <v>0.55301200052438626</v>
      </c>
      <c r="J31">
        <f t="shared" si="2"/>
        <v>941.05975838262657</v>
      </c>
      <c r="K31">
        <f t="shared" si="3"/>
        <v>505.31150577161515</v>
      </c>
    </row>
    <row r="32" spans="1:11" x14ac:dyDescent="0.25">
      <c r="D32">
        <v>2.59</v>
      </c>
      <c r="E32" s="5">
        <f>'m(p)'!E32*$G$8</f>
        <v>6307.303489334161</v>
      </c>
      <c r="H32">
        <f t="shared" si="0"/>
        <v>2.5866368526865169</v>
      </c>
      <c r="I32">
        <f t="shared" si="1"/>
        <v>0.95035851943733884</v>
      </c>
      <c r="J32">
        <f t="shared" si="2"/>
        <v>1142.0093746532075</v>
      </c>
      <c r="K32">
        <f t="shared" si="3"/>
        <v>481.93701063076986</v>
      </c>
    </row>
    <row r="33" spans="4:13" x14ac:dyDescent="0.25">
      <c r="D33">
        <v>3.86</v>
      </c>
      <c r="E33" s="5">
        <f>'m(p)'!E33*$G$8</f>
        <v>6489.8485821329978</v>
      </c>
      <c r="H33">
        <f t="shared" si="0"/>
        <v>3.8525347469261373</v>
      </c>
      <c r="I33">
        <f t="shared" si="1"/>
        <v>1.3487313074903795</v>
      </c>
      <c r="J33">
        <f t="shared" si="2"/>
        <v>1324.5544674520443</v>
      </c>
      <c r="K33">
        <f t="shared" si="3"/>
        <v>424.01968318497779</v>
      </c>
    </row>
    <row r="34" spans="4:13" x14ac:dyDescent="0.25">
      <c r="D34">
        <v>5.74</v>
      </c>
      <c r="E34" s="5">
        <f>'m(p)'!E34*$G$8</f>
        <v>6644.0409231980402</v>
      </c>
      <c r="H34">
        <f t="shared" si="0"/>
        <v>5.723507563546808</v>
      </c>
      <c r="I34">
        <f t="shared" si="1"/>
        <v>1.7445818278653098</v>
      </c>
      <c r="J34">
        <f t="shared" si="2"/>
        <v>1478.7468085170867</v>
      </c>
      <c r="K34">
        <f t="shared" si="3"/>
        <v>355.69581946740652</v>
      </c>
    </row>
    <row r="35" spans="4:13" x14ac:dyDescent="0.25">
      <c r="D35">
        <v>8.5299999999999994</v>
      </c>
      <c r="E35" s="5">
        <f>'m(p)'!E35*$G$8</f>
        <v>6771.0437790631104</v>
      </c>
      <c r="H35">
        <f t="shared" si="0"/>
        <v>8.4936291882651087</v>
      </c>
      <c r="I35">
        <f t="shared" si="1"/>
        <v>2.139316375212347</v>
      </c>
      <c r="J35">
        <f t="shared" si="2"/>
        <v>1605.7496643821569</v>
      </c>
      <c r="K35">
        <f t="shared" si="3"/>
        <v>295.80723232398174</v>
      </c>
    </row>
    <row r="36" spans="4:13" x14ac:dyDescent="0.25">
      <c r="D36">
        <v>12.7</v>
      </c>
      <c r="E36" s="5">
        <f>'m(p)'!E36*$G$8</f>
        <v>6877.9356362907456</v>
      </c>
      <c r="H36">
        <f t="shared" si="0"/>
        <v>12.619544071432133</v>
      </c>
      <c r="I36">
        <f t="shared" si="1"/>
        <v>2.5352467289986587</v>
      </c>
      <c r="J36">
        <f t="shared" si="2"/>
        <v>1712.6415216097921</v>
      </c>
      <c r="K36">
        <f t="shared" si="3"/>
        <v>254.62484346263028</v>
      </c>
    </row>
    <row r="37" spans="4:13" x14ac:dyDescent="0.25">
      <c r="D37">
        <v>18.899999999999999</v>
      </c>
      <c r="E37" s="5">
        <f>'m(p)'!E37*$G$8</f>
        <v>6972.2923656182093</v>
      </c>
      <c r="H37">
        <f t="shared" si="0"/>
        <v>18.722363120990597</v>
      </c>
      <c r="I37">
        <f t="shared" si="1"/>
        <v>2.9297186981781183</v>
      </c>
      <c r="J37">
        <f t="shared" si="2"/>
        <v>1806.9982509372558</v>
      </c>
      <c r="K37">
        <f t="shared" si="3"/>
        <v>231.3665401629458</v>
      </c>
    </row>
    <row r="38" spans="4:13" x14ac:dyDescent="0.25">
      <c r="D38">
        <v>28.1</v>
      </c>
      <c r="E38" s="5">
        <f>'m(p)'!E38*$G$8</f>
        <v>7059.9025221240236</v>
      </c>
      <c r="H38">
        <f t="shared" si="0"/>
        <v>27.709123310727197</v>
      </c>
      <c r="I38">
        <f t="shared" si="1"/>
        <v>3.3217617203638281</v>
      </c>
      <c r="J38">
        <f t="shared" si="2"/>
        <v>1894.6084074430701</v>
      </c>
      <c r="K38">
        <f t="shared" si="3"/>
        <v>215.62256771519048</v>
      </c>
    </row>
    <row r="39" spans="4:13" x14ac:dyDescent="0.25">
      <c r="D39">
        <v>41.8</v>
      </c>
      <c r="E39" s="5">
        <f>'m(p)'!E39*$G$8</f>
        <v>7140.9934041366841</v>
      </c>
      <c r="H39">
        <f t="shared" si="0"/>
        <v>40.940898810109154</v>
      </c>
      <c r="I39">
        <f t="shared" si="1"/>
        <v>3.7121295343182172</v>
      </c>
      <c r="J39">
        <f t="shared" si="2"/>
        <v>1975.6992894557306</v>
      </c>
      <c r="K39">
        <f t="shared" si="3"/>
        <v>205.97565714889302</v>
      </c>
    </row>
    <row r="40" spans="4:13" x14ac:dyDescent="0.25">
      <c r="D40">
        <v>62.1</v>
      </c>
      <c r="E40" s="5">
        <f>'m(p)'!E40*$G$8</f>
        <v>7219.7958439519043</v>
      </c>
      <c r="H40">
        <f t="shared" si="0"/>
        <v>60.222579231780344</v>
      </c>
      <c r="I40">
        <f t="shared" si="1"/>
        <v>4.0980473522888499</v>
      </c>
      <c r="J40">
        <f t="shared" si="2"/>
        <v>2054.5017292709508</v>
      </c>
      <c r="K40">
        <f t="shared" si="3"/>
        <v>201.55416152663599</v>
      </c>
    </row>
    <row r="41" spans="4:13" x14ac:dyDescent="0.25">
      <c r="D41">
        <v>92.4</v>
      </c>
      <c r="E41" s="5">
        <f>'m(p)'!E41*$G$8</f>
        <v>7295.9163162381656</v>
      </c>
      <c r="H41">
        <f t="shared" si="0"/>
        <v>88.303972366148543</v>
      </c>
      <c r="I41">
        <f t="shared" si="1"/>
        <v>4.480785093757123</v>
      </c>
      <c r="J41">
        <f t="shared" si="2"/>
        <v>2130.6222015572121</v>
      </c>
      <c r="K41">
        <f t="shared" si="3"/>
        <v>198.12744994168838</v>
      </c>
    </row>
    <row r="42" spans="4:13" x14ac:dyDescent="0.25">
      <c r="D42">
        <v>137</v>
      </c>
      <c r="E42" s="5">
        <f>'m(p)'!E42*$G$8</f>
        <v>7369.4627694252686</v>
      </c>
      <c r="H42">
        <f t="shared" si="0"/>
        <v>128.18412400187881</v>
      </c>
      <c r="I42">
        <f t="shared" si="1"/>
        <v>4.8534676990791894</v>
      </c>
      <c r="J42">
        <f t="shared" si="2"/>
        <v>2204.1686547443151</v>
      </c>
      <c r="K42">
        <f t="shared" si="3"/>
        <v>195.08512775466622</v>
      </c>
    </row>
    <row r="43" spans="4:13" x14ac:dyDescent="0.25">
      <c r="D43">
        <v>204</v>
      </c>
      <c r="E43" s="5">
        <f>'m(p)'!E43*$G$8</f>
        <v>7440.2432179785919</v>
      </c>
      <c r="H43">
        <f t="shared" si="0"/>
        <v>185.04918032786884</v>
      </c>
      <c r="I43">
        <f t="shared" si="1"/>
        <v>5.2206216293593384</v>
      </c>
      <c r="J43">
        <f t="shared" si="2"/>
        <v>2274.9491032976384</v>
      </c>
      <c r="K43">
        <f t="shared" si="3"/>
        <v>191.68904941699853</v>
      </c>
    </row>
    <row r="44" spans="4:13" x14ac:dyDescent="0.25">
      <c r="D44">
        <v>304</v>
      </c>
      <c r="E44" s="5">
        <f>'m(p)'!E44*$G$8</f>
        <v>7507.7675372959211</v>
      </c>
      <c r="H44">
        <f t="shared" si="0"/>
        <v>263.74912891986065</v>
      </c>
      <c r="I44">
        <f t="shared" si="1"/>
        <v>5.5749983821113087</v>
      </c>
      <c r="J44">
        <f t="shared" si="2"/>
        <v>2342.4734226149676</v>
      </c>
      <c r="K44">
        <f t="shared" si="3"/>
        <v>189.8334428283801</v>
      </c>
    </row>
    <row r="45" spans="4:13" x14ac:dyDescent="0.25">
      <c r="D45">
        <v>452</v>
      </c>
      <c r="E45" s="5">
        <f>'m(p)'!E45*$G$8</f>
        <v>7570.9506598131193</v>
      </c>
      <c r="H45">
        <f t="shared" si="0"/>
        <v>368.40589198036008</v>
      </c>
      <c r="I45">
        <f t="shared" si="1"/>
        <v>5.9091852976852888</v>
      </c>
      <c r="J45">
        <f t="shared" si="2"/>
        <v>2405.6565451321658</v>
      </c>
      <c r="K45">
        <f t="shared" si="3"/>
        <v>188.26345672789972</v>
      </c>
    </row>
    <row r="46" spans="4:13" x14ac:dyDescent="0.25">
      <c r="D46">
        <v>672</v>
      </c>
      <c r="E46" s="5">
        <f>'m(p)'!E46*$G$8</f>
        <v>7629.1099035774714</v>
      </c>
      <c r="H46">
        <f t="shared" si="0"/>
        <v>502.48648648648651</v>
      </c>
      <c r="I46">
        <f t="shared" si="1"/>
        <v>6.219568747007413</v>
      </c>
      <c r="J46">
        <f t="shared" si="2"/>
        <v>2463.8157888965179</v>
      </c>
      <c r="K46">
        <f t="shared" si="3"/>
        <v>185.77645418923899</v>
      </c>
    </row>
    <row r="47" spans="4:13" x14ac:dyDescent="0.25">
      <c r="D47">
        <v>1000</v>
      </c>
      <c r="E47" s="5">
        <f>'m(p)'!E47*$G$8</f>
        <v>7680.8705327224734</v>
      </c>
      <c r="H47">
        <f t="shared" si="0"/>
        <v>665.77540106951869</v>
      </c>
      <c r="I47">
        <f t="shared" si="1"/>
        <v>6.5009523780323129</v>
      </c>
      <c r="J47">
        <f t="shared" si="2"/>
        <v>2515.5764180415199</v>
      </c>
      <c r="K47">
        <f t="shared" si="3"/>
        <v>183.95039170001203</v>
      </c>
      <c r="L47" t="s">
        <v>12</v>
      </c>
      <c r="M47" t="s">
        <v>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p</vt:lpstr>
      <vt:lpstr>m(p)</vt:lpstr>
      <vt:lpstr>Adj m(p)</vt:lpstr>
      <vt:lpstr>p Diag</vt:lpstr>
      <vt:lpstr>p Horner</vt:lpstr>
      <vt:lpstr>Storage</vt:lpstr>
      <vt:lpstr>m(p) Diag</vt:lpstr>
      <vt:lpstr>m(p) Diag (2)</vt:lpstr>
      <vt:lpstr>Adj m(p) Horner</vt:lpstr>
    </vt:vector>
  </TitlesOfParts>
  <Company>Louisiana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White</dc:creator>
  <cp:lastModifiedBy>Aniket Gupta</cp:lastModifiedBy>
  <cp:lastPrinted>2002-04-24T17:25:43Z</cp:lastPrinted>
  <dcterms:created xsi:type="dcterms:W3CDTF">1999-08-17T14:13:26Z</dcterms:created>
  <dcterms:modified xsi:type="dcterms:W3CDTF">2024-02-03T22:22:56Z</dcterms:modified>
</cp:coreProperties>
</file>