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03D3DAB-A1AF-4C56-A31B-75D93B866401}" xr6:coauthVersionLast="47" xr6:coauthVersionMax="47" xr10:uidLastSave="{00000000-0000-0000-0000-000000000000}"/>
  <bookViews>
    <workbookView xWindow="3348" yWindow="3348" windowWidth="17280" windowHeight="8880"/>
  </bookViews>
  <sheets>
    <sheet name="Johnson - Base" sheetId="1" r:id="rId1"/>
    <sheet name="Johnson - More Efficient" sheetId="2" r:id="rId2"/>
    <sheet name="Your Home - Base" sheetId="3" r:id="rId3"/>
    <sheet name="Your Home - More Efficient" sheetId="4" r:id="rId4"/>
  </sheets>
  <definedNames>
    <definedName name="_xlnm.Print_Area" localSheetId="0">'Johnson - Base'!$A$1:$G$103</definedName>
    <definedName name="_xlnm.Print_Area" localSheetId="1">'Johnson - More Efficient'!$A$1:$G$103</definedName>
    <definedName name="_xlnm.Print_Area" localSheetId="2">'Your Home - Base'!$A$1:$G$103</definedName>
    <definedName name="_xlnm.Print_Area" localSheetId="3">'Your Home - More Efficient'!$A$1:$G$103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9" i="1" s="1"/>
  <c r="C20" i="1"/>
  <c r="E20" i="1" s="1"/>
  <c r="C21" i="1"/>
  <c r="E21" i="1" s="1"/>
  <c r="E22" i="1"/>
  <c r="C23" i="1"/>
  <c r="E23" i="1" s="1"/>
  <c r="C8" i="1"/>
  <c r="E25" i="1" s="1"/>
  <c r="F38" i="1"/>
  <c r="F39" i="1" s="1"/>
  <c r="E65" i="1"/>
  <c r="E79" i="1" s="1"/>
  <c r="C86" i="1" s="1"/>
  <c r="E66" i="1"/>
  <c r="E67" i="1"/>
  <c r="E68" i="1"/>
  <c r="E69" i="1"/>
  <c r="E70" i="1"/>
  <c r="F70" i="1" s="1"/>
  <c r="E71" i="1"/>
  <c r="E72" i="1"/>
  <c r="F72" i="1" s="1"/>
  <c r="E73" i="1"/>
  <c r="F73" i="1" s="1"/>
  <c r="E74" i="1"/>
  <c r="E75" i="1"/>
  <c r="E76" i="1"/>
  <c r="E77" i="1"/>
  <c r="E78" i="1"/>
  <c r="F78" i="1" s="1"/>
  <c r="C84" i="1"/>
  <c r="E98" i="1" s="1"/>
  <c r="C45" i="1"/>
  <c r="C46" i="1" s="1"/>
  <c r="C51" i="1"/>
  <c r="C53" i="1"/>
  <c r="C54" i="1" s="1"/>
  <c r="C58" i="1"/>
  <c r="C59" i="1" s="1"/>
  <c r="C100" i="1"/>
  <c r="E84" i="1"/>
  <c r="F64" i="1"/>
  <c r="F66" i="1"/>
  <c r="F67" i="1"/>
  <c r="F68" i="1"/>
  <c r="F69" i="1"/>
  <c r="F71" i="1"/>
  <c r="F74" i="1"/>
  <c r="F75" i="1"/>
  <c r="F76" i="1"/>
  <c r="F77" i="1"/>
  <c r="C84" i="2"/>
  <c r="E98" i="2"/>
  <c r="C19" i="2"/>
  <c r="E19" i="2"/>
  <c r="C20" i="2"/>
  <c r="E20" i="2" s="1"/>
  <c r="C21" i="2"/>
  <c r="E21" i="2"/>
  <c r="E22" i="2"/>
  <c r="C23" i="2"/>
  <c r="E23" i="2" s="1"/>
  <c r="C8" i="2"/>
  <c r="E25" i="2"/>
  <c r="C45" i="2"/>
  <c r="C46" i="2" s="1"/>
  <c r="C51" i="2"/>
  <c r="C53" i="2"/>
  <c r="C54" i="2" s="1"/>
  <c r="C58" i="2"/>
  <c r="C59" i="2" s="1"/>
  <c r="E65" i="2"/>
  <c r="E66" i="2"/>
  <c r="F66" i="2" s="1"/>
  <c r="E67" i="2"/>
  <c r="E79" i="2" s="1"/>
  <c r="C86" i="2" s="1"/>
  <c r="E68" i="2"/>
  <c r="E69" i="2"/>
  <c r="F69" i="2" s="1"/>
  <c r="E70" i="2"/>
  <c r="F70" i="2" s="1"/>
  <c r="E71" i="2"/>
  <c r="F71" i="2" s="1"/>
  <c r="E72" i="2"/>
  <c r="E73" i="2"/>
  <c r="E74" i="2"/>
  <c r="F74" i="2" s="1"/>
  <c r="E75" i="2"/>
  <c r="E76" i="2"/>
  <c r="E77" i="2"/>
  <c r="F77" i="2" s="1"/>
  <c r="E78" i="2"/>
  <c r="F78" i="2" s="1"/>
  <c r="F38" i="2"/>
  <c r="C100" i="2"/>
  <c r="E84" i="2"/>
  <c r="F64" i="2"/>
  <c r="F79" i="2" s="1"/>
  <c r="F65" i="2"/>
  <c r="F67" i="2"/>
  <c r="F68" i="2"/>
  <c r="F72" i="2"/>
  <c r="F73" i="2"/>
  <c r="F75" i="2"/>
  <c r="F76" i="2"/>
  <c r="F39" i="2"/>
  <c r="C84" i="3"/>
  <c r="E84" i="3" s="1"/>
  <c r="E98" i="3"/>
  <c r="C19" i="3"/>
  <c r="E19" i="3" s="1"/>
  <c r="C20" i="3"/>
  <c r="E20" i="3" s="1"/>
  <c r="C21" i="3"/>
  <c r="E21" i="3" s="1"/>
  <c r="E22" i="3"/>
  <c r="C23" i="3"/>
  <c r="E23" i="3" s="1"/>
  <c r="C8" i="3"/>
  <c r="E25" i="3"/>
  <c r="C45" i="3"/>
  <c r="C46" i="3" s="1"/>
  <c r="C51" i="3"/>
  <c r="C53" i="3" s="1"/>
  <c r="C54" i="3" s="1"/>
  <c r="C58" i="3"/>
  <c r="E65" i="3"/>
  <c r="E66" i="3"/>
  <c r="F66" i="3" s="1"/>
  <c r="E67" i="3"/>
  <c r="F67" i="3" s="1"/>
  <c r="E68" i="3"/>
  <c r="F68" i="3" s="1"/>
  <c r="E69" i="3"/>
  <c r="E70" i="3"/>
  <c r="E71" i="3"/>
  <c r="E72" i="3"/>
  <c r="E73" i="3"/>
  <c r="E74" i="3"/>
  <c r="F74" i="3" s="1"/>
  <c r="E75" i="3"/>
  <c r="F75" i="3" s="1"/>
  <c r="E76" i="3"/>
  <c r="F76" i="3" s="1"/>
  <c r="E77" i="3"/>
  <c r="E78" i="3"/>
  <c r="F38" i="3"/>
  <c r="F39" i="3" s="1"/>
  <c r="C100" i="3"/>
  <c r="F64" i="3"/>
  <c r="F65" i="3"/>
  <c r="F69" i="3"/>
  <c r="F70" i="3"/>
  <c r="F71" i="3"/>
  <c r="F72" i="3"/>
  <c r="F73" i="3"/>
  <c r="F77" i="3"/>
  <c r="F78" i="3"/>
  <c r="C59" i="3"/>
  <c r="C84" i="4"/>
  <c r="E98" i="4"/>
  <c r="C19" i="4"/>
  <c r="E19" i="4"/>
  <c r="C20" i="4"/>
  <c r="E20" i="4"/>
  <c r="C21" i="4"/>
  <c r="E21" i="4" s="1"/>
  <c r="E22" i="4"/>
  <c r="C23" i="4"/>
  <c r="E23" i="4" s="1"/>
  <c r="C8" i="4"/>
  <c r="E25" i="4" s="1"/>
  <c r="C45" i="4"/>
  <c r="C46" i="4" s="1"/>
  <c r="C51" i="4"/>
  <c r="C53" i="4"/>
  <c r="C54" i="4" s="1"/>
  <c r="C58" i="4"/>
  <c r="E65" i="4"/>
  <c r="F65" i="4" s="1"/>
  <c r="E66" i="4"/>
  <c r="E67" i="4"/>
  <c r="E68" i="4"/>
  <c r="E69" i="4"/>
  <c r="E70" i="4"/>
  <c r="E71" i="4"/>
  <c r="F71" i="4" s="1"/>
  <c r="E72" i="4"/>
  <c r="F72" i="4" s="1"/>
  <c r="E73" i="4"/>
  <c r="F73" i="4" s="1"/>
  <c r="E74" i="4"/>
  <c r="E75" i="4"/>
  <c r="E76" i="4"/>
  <c r="E77" i="4"/>
  <c r="F77" i="4" s="1"/>
  <c r="E78" i="4"/>
  <c r="F38" i="4"/>
  <c r="F39" i="4" s="1"/>
  <c r="C100" i="4"/>
  <c r="E84" i="4"/>
  <c r="F64" i="4"/>
  <c r="F66" i="4"/>
  <c r="F67" i="4"/>
  <c r="F68" i="4"/>
  <c r="F69" i="4"/>
  <c r="F70" i="4"/>
  <c r="F74" i="4"/>
  <c r="F75" i="4"/>
  <c r="F76" i="4"/>
  <c r="F78" i="4"/>
  <c r="C59" i="4"/>
  <c r="E100" i="1" l="1"/>
  <c r="E86" i="1"/>
  <c r="F25" i="1"/>
  <c r="F23" i="4"/>
  <c r="F23" i="3"/>
  <c r="E86" i="2"/>
  <c r="E100" i="2"/>
  <c r="F23" i="2"/>
  <c r="F21" i="4"/>
  <c r="E26" i="4"/>
  <c r="F79" i="3"/>
  <c r="F20" i="2"/>
  <c r="F21" i="1"/>
  <c r="F25" i="4"/>
  <c r="F79" i="4"/>
  <c r="E26" i="2"/>
  <c r="F20" i="1"/>
  <c r="F20" i="4"/>
  <c r="E26" i="3"/>
  <c r="F19" i="4"/>
  <c r="F19" i="1"/>
  <c r="E26" i="1"/>
  <c r="E79" i="4"/>
  <c r="C86" i="4" s="1"/>
  <c r="F19" i="2"/>
  <c r="F65" i="1"/>
  <c r="F79" i="1" s="1"/>
  <c r="E79" i="3"/>
  <c r="C86" i="3" s="1"/>
  <c r="E86" i="3" l="1"/>
  <c r="E100" i="3"/>
  <c r="E100" i="4"/>
  <c r="E86" i="4"/>
  <c r="D29" i="3"/>
  <c r="C34" i="3" s="1"/>
  <c r="D34" i="3" s="1"/>
  <c r="D36" i="3" s="1"/>
  <c r="D37" i="3" s="1"/>
  <c r="D38" i="3" s="1"/>
  <c r="F25" i="3"/>
  <c r="E27" i="3"/>
  <c r="F19" i="3"/>
  <c r="F20" i="3"/>
  <c r="D29" i="1"/>
  <c r="C34" i="1" s="1"/>
  <c r="D34" i="1" s="1"/>
  <c r="D36" i="1" s="1"/>
  <c r="D37" i="1" s="1"/>
  <c r="D38" i="1" s="1"/>
  <c r="F22" i="1"/>
  <c r="E27" i="1"/>
  <c r="F21" i="3"/>
  <c r="F23" i="1"/>
  <c r="D29" i="2"/>
  <c r="C34" i="2" s="1"/>
  <c r="D34" i="2" s="1"/>
  <c r="E27" i="2"/>
  <c r="F22" i="2"/>
  <c r="F21" i="2"/>
  <c r="D36" i="2"/>
  <c r="D37" i="2" s="1"/>
  <c r="D38" i="2" s="1"/>
  <c r="F25" i="2"/>
  <c r="F22" i="4"/>
  <c r="D29" i="4"/>
  <c r="C34" i="4" s="1"/>
  <c r="D34" i="4" s="1"/>
  <c r="E27" i="4"/>
  <c r="D36" i="4"/>
  <c r="D37" i="4" s="1"/>
  <c r="D38" i="4" s="1"/>
  <c r="F22" i="3"/>
  <c r="D39" i="3" l="1"/>
  <c r="C85" i="3"/>
  <c r="C85" i="1"/>
  <c r="D39" i="1"/>
  <c r="C85" i="2"/>
  <c r="D39" i="2"/>
  <c r="D39" i="4"/>
  <c r="C85" i="4"/>
  <c r="E85" i="4" l="1"/>
  <c r="E87" i="4" s="1"/>
  <c r="E99" i="4"/>
  <c r="E101" i="4" s="1"/>
  <c r="E103" i="4" s="1"/>
  <c r="E85" i="2"/>
  <c r="E87" i="2" s="1"/>
  <c r="E99" i="2"/>
  <c r="E101" i="2" s="1"/>
  <c r="E103" i="2" s="1"/>
  <c r="E99" i="1"/>
  <c r="E101" i="1" s="1"/>
  <c r="E103" i="1" s="1"/>
  <c r="E85" i="1"/>
  <c r="E87" i="1" s="1"/>
  <c r="E85" i="3"/>
  <c r="E87" i="3" s="1"/>
  <c r="E99" i="3"/>
  <c r="E101" i="3" s="1"/>
  <c r="E103" i="3" s="1"/>
</calcChain>
</file>

<file path=xl/sharedStrings.xml><?xml version="1.0" encoding="utf-8"?>
<sst xmlns="http://schemas.openxmlformats.org/spreadsheetml/2006/main" count="632" uniqueCount="137">
  <si>
    <t>HOUSE HEATING</t>
  </si>
  <si>
    <t>Component</t>
  </si>
  <si>
    <t>ceiling</t>
  </si>
  <si>
    <t>south windows</t>
  </si>
  <si>
    <t>non-south windows</t>
  </si>
  <si>
    <t>walls</t>
  </si>
  <si>
    <t>floor</t>
  </si>
  <si>
    <t>R-Value</t>
  </si>
  <si>
    <t>ft</t>
  </si>
  <si>
    <t>ft^3</t>
  </si>
  <si>
    <t>$/therm</t>
  </si>
  <si>
    <t>F</t>
  </si>
  <si>
    <t>Btu/hr</t>
  </si>
  <si>
    <t>TOTAL (UA)</t>
  </si>
  <si>
    <t>therms/year</t>
  </si>
  <si>
    <t>GAS RANGE</t>
  </si>
  <si>
    <t>therms/month</t>
  </si>
  <si>
    <t>therms/hr</t>
  </si>
  <si>
    <t>burners*hours/month</t>
  </si>
  <si>
    <t>therm/month</t>
  </si>
  <si>
    <t>$/month</t>
  </si>
  <si>
    <t>WATER HEATING</t>
  </si>
  <si>
    <t>gallons/day</t>
  </si>
  <si>
    <t>(estimated)</t>
  </si>
  <si>
    <t>CLOTHES DRYER (gas)</t>
  </si>
  <si>
    <t>therms/load</t>
  </si>
  <si>
    <t>loads/month</t>
  </si>
  <si>
    <t>$/kWh</t>
  </si>
  <si>
    <t>Dishwasher</t>
  </si>
  <si>
    <t>Microwave oven</t>
  </si>
  <si>
    <t>Toaster</t>
  </si>
  <si>
    <t>Vacuum cleaner</t>
  </si>
  <si>
    <t>Hair dryer</t>
  </si>
  <si>
    <t>AUTOMOBILES</t>
  </si>
  <si>
    <t>mpg</t>
  </si>
  <si>
    <t>gasoline</t>
  </si>
  <si>
    <t>$/gallon</t>
  </si>
  <si>
    <t>TOTAL GASOLINE</t>
  </si>
  <si>
    <t>gallons</t>
  </si>
  <si>
    <t>TOTAL NATURAL GAS</t>
  </si>
  <si>
    <t>TOTAL ELECTRICITY</t>
  </si>
  <si>
    <t>kWh/year</t>
  </si>
  <si>
    <t>Gasoline</t>
  </si>
  <si>
    <t>lbs CO2/gallon</t>
  </si>
  <si>
    <t>Natural Gas</t>
  </si>
  <si>
    <t>lbs CO2/therm</t>
  </si>
  <si>
    <t>lbs CO2/YEAR</t>
  </si>
  <si>
    <t>coal</t>
  </si>
  <si>
    <t>oil</t>
  </si>
  <si>
    <t>natural gas</t>
  </si>
  <si>
    <t>nuclear</t>
  </si>
  <si>
    <t>hydroelectric/renewable</t>
  </si>
  <si>
    <t>lbs CO2/year</t>
  </si>
  <si>
    <t>lbs CO2/kWh</t>
  </si>
  <si>
    <t>lbs C02/kWh</t>
  </si>
  <si>
    <t>miles/year</t>
  </si>
  <si>
    <t>Refrigerator</t>
  </si>
  <si>
    <t>Color TV</t>
  </si>
  <si>
    <t>Computer</t>
  </si>
  <si>
    <t>Lights - indoor</t>
  </si>
  <si>
    <t>Lights - outdoor</t>
  </si>
  <si>
    <t>Washing machine</t>
  </si>
  <si>
    <t>Room air conditioner</t>
  </si>
  <si>
    <t>Furnace fan</t>
  </si>
  <si>
    <t>DD@Tbal</t>
  </si>
  <si>
    <t>Btu/yr</t>
  </si>
  <si>
    <t>per year</t>
  </si>
  <si>
    <t>Therms/year</t>
  </si>
  <si>
    <t>BASIC HOUSE INFORMATION</t>
  </si>
  <si>
    <t>TOTAL ANNUAL ENERGY BILL</t>
  </si>
  <si>
    <t>TOTAL ANNUAL ENVIRONMENTAL IMPACT</t>
  </si>
  <si>
    <t>one tree</t>
  </si>
  <si>
    <t>length</t>
  </si>
  <si>
    <t>width</t>
  </si>
  <si>
    <t>height</t>
  </si>
  <si>
    <t>VOLUME</t>
  </si>
  <si>
    <t>price of electricity</t>
  </si>
  <si>
    <t>furnace efficiency</t>
  </si>
  <si>
    <t>desired indoor temp</t>
  </si>
  <si>
    <t>internal gains</t>
  </si>
  <si>
    <t>UA VALUE</t>
  </si>
  <si>
    <t>% OF LOSS</t>
  </si>
  <si>
    <t>AREA (ft^2)</t>
  </si>
  <si>
    <t>ANNUAL ENERGY DELIVERED</t>
  </si>
  <si>
    <t>ANNUAL FUEL NEEDED</t>
  </si>
  <si>
    <t>pilot lights</t>
  </si>
  <si>
    <t>one burner or oven</t>
  </si>
  <si>
    <t>hours cooking/month</t>
  </si>
  <si>
    <t>THERMS FOR RANGE</t>
  </si>
  <si>
    <t>GAS ENERGY COST</t>
  </si>
  <si>
    <t>hot water use</t>
  </si>
  <si>
    <t>standby losses</t>
  </si>
  <si>
    <t>THERM FOR HEATER</t>
  </si>
  <si>
    <t>loads per month</t>
  </si>
  <si>
    <t>THERMS FOR DRYER</t>
  </si>
  <si>
    <t>kWh/MONTH</t>
  </si>
  <si>
    <t>$/MONTH</t>
  </si>
  <si>
    <t>watts</t>
  </si>
  <si>
    <t>hours/day</t>
  </si>
  <si>
    <t>percent of US electricity (%)</t>
  </si>
  <si>
    <t>UA NON-SOUTH</t>
  </si>
  <si>
    <t>infiltration rate</t>
  </si>
  <si>
    <t>air change/hour (ach)</t>
  </si>
  <si>
    <t>BALANCE POINT TEMP</t>
  </si>
  <si>
    <t>price of natural gas</t>
  </si>
  <si>
    <t>ENERGY TO HEAT H2O</t>
  </si>
  <si>
    <t>ELECTRICITY GEN (AVG)</t>
  </si>
  <si>
    <t>ELECTRICITY GENERATION CO2 EMISSIONS</t>
  </si>
  <si>
    <t>HiFi Stereo</t>
  </si>
  <si>
    <t>INFILTRATION</t>
  </si>
  <si>
    <t>Connecticut</t>
  </si>
  <si>
    <t>base temp</t>
  </si>
  <si>
    <t>degree days</t>
  </si>
  <si>
    <t>Location</t>
  </si>
  <si>
    <t>heater efficiency</t>
  </si>
  <si>
    <t>JOHNSON HOUSE CO2 EMISSIONS</t>
  </si>
  <si>
    <t>Battery chargers, night lights</t>
  </si>
  <si>
    <t>n/a</t>
  </si>
  <si>
    <t>trees required</t>
  </si>
  <si>
    <t>watt</t>
  </si>
  <si>
    <t>btu/hr</t>
  </si>
  <si>
    <t>kw-hr</t>
  </si>
  <si>
    <t>btu</t>
  </si>
  <si>
    <t>CONVERSIONS</t>
  </si>
  <si>
    <t>Electric Baseboard</t>
  </si>
  <si>
    <t>(no CO2 but…)</t>
  </si>
  <si>
    <t>MONTHLY ELECTRICITY USE</t>
  </si>
  <si>
    <t>MONTHLY TOTAL ELECTRICITY</t>
  </si>
  <si>
    <t>if efficiency =</t>
  </si>
  <si>
    <t>/year</t>
  </si>
  <si>
    <t>/YEAR</t>
  </si>
  <si>
    <t>/month</t>
  </si>
  <si>
    <t>ANNUAL HEATING FUEL BILL</t>
  </si>
  <si>
    <t>Berkeley</t>
  </si>
  <si>
    <t>ARCH 140: Energy and Environment</t>
  </si>
  <si>
    <t>Homework #4</t>
  </si>
  <si>
    <t>Homework #4  --  Part I: Building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</si>
</sst>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1" formatCode="&quot;$&quot;#,##0.00"/>
  </numFmts>
  <fonts count="8">
    <font>
      <sz val="9"/>
      <name val="Geneva"/>
    </font>
    <font>
      <sz val="9"/>
      <name val="Geneva"/>
    </font>
    <font>
      <b/>
      <sz val="10"/>
      <name val="Geneva"/>
    </font>
    <font>
      <u/>
      <sz val="10"/>
      <name val="Geneva"/>
    </font>
    <font>
      <sz val="10"/>
      <name val="Geneva"/>
    </font>
    <font>
      <b/>
      <sz val="12"/>
      <name val="Times New Roman"/>
      <family val="1"/>
    </font>
    <font>
      <sz val="10"/>
      <color indexed="10"/>
      <name val="Geneva"/>
    </font>
    <font>
      <b/>
      <sz val="10"/>
      <color indexed="10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0" xfId="0" applyFont="1"/>
    <xf numFmtId="168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3" fontId="4" fillId="0" borderId="0" xfId="0" applyNumberFormat="1" applyFo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0" xfId="0" applyFont="1" applyFill="1"/>
    <xf numFmtId="0" fontId="4" fillId="2" borderId="0" xfId="0" applyFont="1" applyFill="1"/>
    <xf numFmtId="0" fontId="4" fillId="0" borderId="5" xfId="0" applyFont="1" applyBorder="1"/>
    <xf numFmtId="0" fontId="4" fillId="0" borderId="6" xfId="0" applyFont="1" applyBorder="1"/>
    <xf numFmtId="0" fontId="4" fillId="3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0" xfId="0" applyNumberFormat="1" applyFont="1"/>
    <xf numFmtId="168" fontId="4" fillId="0" borderId="0" xfId="0" applyNumberFormat="1" applyFont="1" applyAlignment="1">
      <alignment horizontal="right"/>
    </xf>
    <xf numFmtId="3" fontId="4" fillId="0" borderId="0" xfId="1" applyNumberFormat="1" applyFont="1"/>
    <xf numFmtId="168" fontId="4" fillId="3" borderId="0" xfId="0" applyNumberFormat="1" applyFont="1" applyFill="1"/>
    <xf numFmtId="5" fontId="4" fillId="0" borderId="0" xfId="2" applyNumberFormat="1" applyFont="1"/>
    <xf numFmtId="0" fontId="4" fillId="0" borderId="0" xfId="0" applyFont="1" applyFill="1"/>
    <xf numFmtId="1" fontId="4" fillId="3" borderId="0" xfId="0" applyNumberFormat="1" applyFont="1" applyFill="1"/>
    <xf numFmtId="5" fontId="4" fillId="0" borderId="5" xfId="2" applyNumberFormat="1" applyFont="1" applyBorder="1"/>
    <xf numFmtId="0" fontId="4" fillId="4" borderId="3" xfId="0" applyFont="1" applyFill="1" applyBorder="1"/>
    <xf numFmtId="0" fontId="4" fillId="4" borderId="4" xfId="0" applyFont="1" applyFill="1" applyBorder="1" applyAlignment="1">
      <alignment horizontal="right"/>
    </xf>
    <xf numFmtId="2" fontId="4" fillId="3" borderId="0" xfId="0" applyNumberFormat="1" applyFont="1" applyFill="1"/>
    <xf numFmtId="0" fontId="4" fillId="4" borderId="2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68" fontId="4" fillId="4" borderId="0" xfId="0" applyNumberFormat="1" applyFont="1" applyFill="1"/>
    <xf numFmtId="2" fontId="4" fillId="4" borderId="0" xfId="0" applyNumberFormat="1" applyFont="1" applyFill="1"/>
    <xf numFmtId="0" fontId="4" fillId="0" borderId="0" xfId="0" applyFont="1" applyFill="1" applyAlignment="1">
      <alignment horizontal="right"/>
    </xf>
    <xf numFmtId="7" fontId="4" fillId="0" borderId="0" xfId="2" applyNumberFormat="1" applyFont="1"/>
    <xf numFmtId="7" fontId="4" fillId="0" borderId="0" xfId="2" applyNumberFormat="1" applyFont="1" applyFill="1"/>
    <xf numFmtId="171" fontId="4" fillId="0" borderId="0" xfId="2" applyNumberFormat="1" applyFont="1" applyAlignme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" fontId="4" fillId="4" borderId="1" xfId="0" applyNumberFormat="1" applyFont="1" applyFill="1" applyBorder="1"/>
    <xf numFmtId="1" fontId="4" fillId="4" borderId="0" xfId="0" applyNumberFormat="1" applyFont="1" applyFill="1"/>
    <xf numFmtId="1" fontId="4" fillId="5" borderId="0" xfId="0" applyNumberFormat="1" applyFont="1" applyFill="1"/>
    <xf numFmtId="0" fontId="4" fillId="5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171" fontId="7" fillId="2" borderId="0" xfId="2" applyNumberFormat="1" applyFont="1" applyFill="1" applyAlignment="1"/>
    <xf numFmtId="0" fontId="7" fillId="2" borderId="0" xfId="0" applyFont="1" applyFill="1"/>
    <xf numFmtId="1" fontId="7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16" zoomScaleNormal="100" workbookViewId="0">
      <selection activeCell="H50" sqref="H50"/>
    </sheetView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136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C15-(C16/E26)</f>
        <v>68.570712136409227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2" t="s">
        <v>110</v>
      </c>
      <c r="C32" s="6">
        <v>65</v>
      </c>
      <c r="D32" s="22">
        <v>5537</v>
      </c>
    </row>
    <row r="33" spans="1:7">
      <c r="C33" s="6">
        <v>55</v>
      </c>
      <c r="D33" s="22">
        <v>3134</v>
      </c>
      <c r="F33" s="30"/>
      <c r="G33" s="31" t="s">
        <v>124</v>
      </c>
    </row>
    <row r="34" spans="1:7">
      <c r="B34" s="2" t="s">
        <v>64</v>
      </c>
      <c r="C34" s="23">
        <f>D29</f>
        <v>68.570712136409227</v>
      </c>
      <c r="D34" s="5">
        <f>D33+((C34-C33)*(D32-D33)/10)</f>
        <v>6395.0421263791377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24*E26*D34</f>
        <v>322148564.21052629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536914273.68421054</v>
      </c>
      <c r="E37" s="2" t="s">
        <v>65</v>
      </c>
      <c r="F37" s="20"/>
      <c r="G37" s="21"/>
    </row>
    <row r="38" spans="1:7">
      <c r="D38" s="25">
        <f>IF(C13&lt;1,D37/100000,0)</f>
        <v>5369.1427368421055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3758.3999157894737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5879.7667368421053</v>
      </c>
      <c r="D85" s="19" t="s">
        <v>14</v>
      </c>
      <c r="E85" s="41">
        <f>C85*C9</f>
        <v>4115.8367157894736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5948.0859789473689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68793.270821052633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93746.718930526316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7211.2860715789475</v>
      </c>
      <c r="F103" s="55" t="s">
        <v>118</v>
      </c>
    </row>
  </sheetData>
  <phoneticPr fontId="0" type="noConversion"/>
  <printOptions headings="1" gridLines="1"/>
  <pageMargins left="0.5" right="0.5" top="1" bottom="1" header="0.5" footer="0.5"/>
  <pageSetup scale="95" orientation="portrait" r:id="rId1"/>
  <headerFooter alignWithMargins="0"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29" sqref="D29"/>
    </sheetView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C15-(C16/E26)</f>
        <v>68.570712136409227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2" t="s">
        <v>110</v>
      </c>
      <c r="C32" s="6">
        <v>65</v>
      </c>
      <c r="D32" s="22">
        <v>5537</v>
      </c>
    </row>
    <row r="33" spans="1:7">
      <c r="C33" s="6">
        <v>55</v>
      </c>
      <c r="D33" s="22">
        <v>3134</v>
      </c>
      <c r="F33" s="30"/>
      <c r="G33" s="31" t="s">
        <v>124</v>
      </c>
    </row>
    <row r="34" spans="1:7">
      <c r="B34" s="2" t="s">
        <v>64</v>
      </c>
      <c r="C34" s="23">
        <f>D29</f>
        <v>68.570712136409227</v>
      </c>
      <c r="D34" s="5">
        <f>D33+((C34-C33)*(D32-D33)/10)</f>
        <v>6395.0421263791377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24*E26*D34</f>
        <v>322148564.21052629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536914273.68421054</v>
      </c>
      <c r="E37" s="2" t="s">
        <v>65</v>
      </c>
      <c r="F37" s="20"/>
      <c r="G37" s="21"/>
    </row>
    <row r="38" spans="1:7">
      <c r="D38" s="25">
        <f>IF(C13&lt;1,D37/100000,0)</f>
        <v>5369.1427368421055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3758.3999157894737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5879.7667368421053</v>
      </c>
      <c r="D85" s="19" t="s">
        <v>14</v>
      </c>
      <c r="E85" s="41">
        <f>C85*C9</f>
        <v>4115.8367157894736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5948.0859789473689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68793.270821052633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93746.718930526316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7211.2860715789475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29" sqref="D29"/>
    </sheetView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C15-(C16/E26)</f>
        <v>68.570712136409227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49" t="s">
        <v>133</v>
      </c>
      <c r="C32" s="6">
        <v>65</v>
      </c>
      <c r="D32" s="2">
        <v>2980</v>
      </c>
    </row>
    <row r="33" spans="1:7">
      <c r="C33" s="6">
        <v>55</v>
      </c>
      <c r="D33" s="2">
        <v>590</v>
      </c>
      <c r="F33" s="30"/>
      <c r="G33" s="31" t="s">
        <v>124</v>
      </c>
    </row>
    <row r="34" spans="1:7">
      <c r="B34" s="2" t="s">
        <v>64</v>
      </c>
      <c r="C34" s="23">
        <f>D29</f>
        <v>68.570712136409227</v>
      </c>
      <c r="D34" s="5">
        <f>D33+((C34-C33)*(D32-D33)/10)</f>
        <v>3833.4002006018054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24*E26*D34</f>
        <v>193106526.31578946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321844210.52631581</v>
      </c>
      <c r="E37" s="2" t="s">
        <v>65</v>
      </c>
      <c r="F37" s="20"/>
      <c r="G37" s="21"/>
    </row>
    <row r="38" spans="1:7">
      <c r="D38" s="25">
        <f>IF(C13&lt;1,D37/100000,0)</f>
        <v>3218.4421052631583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2252.9094736842108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3729.0661052631585</v>
      </c>
      <c r="D85" s="19" t="s">
        <v>14</v>
      </c>
      <c r="E85" s="41">
        <f>C85*C9</f>
        <v>2610.3462736842107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4442.5955368421055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43630.073431578952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68583.521541052643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5275.6555031578955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>
      <selection activeCell="D29" sqref="D29"/>
    </sheetView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C15-(C16/E26)</f>
        <v>68.570712136409227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50" t="s">
        <v>133</v>
      </c>
      <c r="C32" s="6">
        <v>65</v>
      </c>
      <c r="D32" s="2">
        <v>2980</v>
      </c>
    </row>
    <row r="33" spans="1:7">
      <c r="C33" s="6">
        <v>55</v>
      </c>
      <c r="D33" s="2">
        <v>590</v>
      </c>
      <c r="F33" s="30"/>
      <c r="G33" s="31" t="s">
        <v>124</v>
      </c>
    </row>
    <row r="34" spans="1:7">
      <c r="B34" s="2" t="s">
        <v>64</v>
      </c>
      <c r="C34" s="23">
        <f>D29</f>
        <v>68.570712136409227</v>
      </c>
      <c r="D34" s="5">
        <f>D33+((C34-C33)*(D32-D33)/10)</f>
        <v>3833.4002006018054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24*E26*D34</f>
        <v>193106526.31578946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321844210.52631581</v>
      </c>
      <c r="E37" s="2" t="s">
        <v>65</v>
      </c>
      <c r="F37" s="20"/>
      <c r="G37" s="21"/>
    </row>
    <row r="38" spans="1:7">
      <c r="D38" s="25">
        <f>IF(C13&lt;1,D37/100000,0)</f>
        <v>3218.4421052631583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2252.9094736842108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3729.0661052631585</v>
      </c>
      <c r="D85" s="19" t="s">
        <v>14</v>
      </c>
      <c r="E85" s="41">
        <f>C85*C9</f>
        <v>2610.3462736842107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4442.5955368421055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43630.073431578952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68583.521541052643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5275.6555031578955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Johnson - Base</vt:lpstr>
      <vt:lpstr>Johnson - More Efficient</vt:lpstr>
      <vt:lpstr>Your Home - Base</vt:lpstr>
      <vt:lpstr>Your Home - More Efficient</vt:lpstr>
      <vt:lpstr>'Johnson - Base'!Print_Area</vt:lpstr>
      <vt:lpstr>'Johnson - More Efficient'!Print_Area</vt:lpstr>
      <vt:lpstr>'Your Home - Base'!Print_Area</vt:lpstr>
      <vt:lpstr>'Your Home - More Efficient'!Print_Area</vt:lpstr>
    </vt:vector>
  </TitlesOfParts>
  <Company>Glenda the Good Witch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Griffin</dc:creator>
  <cp:lastModifiedBy>Aniket Gupta</cp:lastModifiedBy>
  <cp:lastPrinted>2002-11-11T05:36:32Z</cp:lastPrinted>
  <dcterms:created xsi:type="dcterms:W3CDTF">2001-11-04T22:20:53Z</dcterms:created>
  <dcterms:modified xsi:type="dcterms:W3CDTF">2024-02-03T22:23:00Z</dcterms:modified>
</cp:coreProperties>
</file>