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E33B5746-72FF-488F-AE00-2472C545AE8D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2" i="1" l="1"/>
  <c r="B84" i="1"/>
  <c r="B86" i="1"/>
  <c r="B88" i="1" s="1"/>
  <c r="B75" i="1"/>
  <c r="B67" i="1"/>
  <c r="B68" i="1" s="1"/>
  <c r="B69" i="1" s="1"/>
  <c r="B71" i="1" s="1"/>
  <c r="B61" i="1"/>
  <c r="B59" i="1"/>
  <c r="B60" i="1"/>
  <c r="B55" i="1"/>
  <c r="B52" i="1" s="1"/>
  <c r="B50" i="1"/>
  <c r="B49" i="1" s="1"/>
  <c r="B47" i="1"/>
  <c r="B46" i="1" s="1"/>
  <c r="B43" i="1"/>
  <c r="B42" i="1" s="1"/>
  <c r="B38" i="1"/>
  <c r="B12" i="1"/>
  <c r="B17" i="1"/>
  <c r="B8" i="1" s="1"/>
  <c r="B5" i="1" s="1"/>
  <c r="B30" i="1"/>
  <c r="B63" i="1" l="1"/>
  <c r="B97" i="1" l="1"/>
  <c r="B99" i="1" s="1"/>
  <c r="B96" i="1"/>
  <c r="B78" i="1"/>
  <c r="B80" i="1" s="1"/>
</calcChain>
</file>

<file path=xl/sharedStrings.xml><?xml version="1.0" encoding="utf-8"?>
<sst xmlns="http://schemas.openxmlformats.org/spreadsheetml/2006/main" count="128" uniqueCount="71">
  <si>
    <t>373 Mold Cost Estimation Homework</t>
  </si>
  <si>
    <t>According to class notes and the book,</t>
  </si>
  <si>
    <t>s_mw, shop labor rate</t>
  </si>
  <si>
    <t>tc=time to produce = (C_m*(C_d+C_a)*C_p*C_s+C_c)*C_t*C_dd*C_n</t>
  </si>
  <si>
    <t>hr</t>
  </si>
  <si>
    <t>$/hr</t>
  </si>
  <si>
    <t>C_d=Cavity machining time=(M_e+M_d)/M_r</t>
  </si>
  <si>
    <t>M_e=average height of elevations</t>
  </si>
  <si>
    <t>M_d=average depth of depressions</t>
  </si>
  <si>
    <t>mm</t>
  </si>
  <si>
    <t>M_r=Average removal rate</t>
  </si>
  <si>
    <t>mm/hr</t>
  </si>
  <si>
    <t>C_m=Relative machiniing cost estimated from Table</t>
  </si>
  <si>
    <t>-</t>
  </si>
  <si>
    <t>C_a=Time for cavity surface area=0.79*(0.01*A_m)^0.77</t>
  </si>
  <si>
    <t>mm*mm</t>
  </si>
  <si>
    <t>A_m=Surface area of molding, measured from SW</t>
  </si>
  <si>
    <t>C_p=Time factor for parting line from table</t>
  </si>
  <si>
    <t>C_t=Time factor for tolerances, from table</t>
  </si>
  <si>
    <t>C_c=Time for cores, included in cavity costs in this case</t>
  </si>
  <si>
    <t>C_dd=Time factor for degree of difficulty</t>
  </si>
  <si>
    <t>C_n=Time factor for multiple cavities=1+0.7*(n-1)</t>
  </si>
  <si>
    <t>n=number of cavities</t>
  </si>
  <si>
    <t>C_s=Time factor for part quality from table</t>
  </si>
  <si>
    <t>$</t>
  </si>
  <si>
    <t>Group 1:Cavity costs = t_c*s_mw+C_m</t>
  </si>
  <si>
    <t>Group 2</t>
  </si>
  <si>
    <t>Mold Base Costs, assume DME2435A-2717 mold base #3 steel</t>
  </si>
  <si>
    <t>Insert material, assume 1929-17, #3 steel</t>
  </si>
  <si>
    <t>Insert material, assume 1929-27, #3 steel</t>
  </si>
  <si>
    <t>Total materials costs</t>
  </si>
  <si>
    <t>C_r=Cost of runner system=S_mw*(t_g+t_r)</t>
  </si>
  <si>
    <t>t_g=time to cut gates=(.35*width+50)*n_g/60</t>
  </si>
  <si>
    <t>t_r=time to cut runner=(.16*length)/60</t>
  </si>
  <si>
    <t>width=gate width</t>
  </si>
  <si>
    <t>n_g=number of gates</t>
  </si>
  <si>
    <t>length=total linear length of all runners, from SW</t>
  </si>
  <si>
    <t>C_co=Cost of cooling lines=S_mw*(.16*length)/60</t>
  </si>
  <si>
    <t>length=total length of cooling lines</t>
  </si>
  <si>
    <t>n_pins</t>
  </si>
  <si>
    <t>L_pin=Average length of ejector hole</t>
  </si>
  <si>
    <t>D_pin=Average diameter of holes</t>
  </si>
  <si>
    <t>C_ej=Cost of ejector holes=S_mw*n_pins*D_pin*l_pin/1850</t>
  </si>
  <si>
    <t>Group 3: Functions</t>
  </si>
  <si>
    <t>Group 4: Components</t>
  </si>
  <si>
    <t>Ejector pins</t>
  </si>
  <si>
    <t>Cooling fitting</t>
  </si>
  <si>
    <t>GRAND TOTAL ESTIMATED MOLD COSTS</t>
  </si>
  <si>
    <t>Cap screws, date inserts, interlocks, springs, others…</t>
  </si>
  <si>
    <t>Part B) Total Cost per Part</t>
  </si>
  <si>
    <t>Part weight</t>
  </si>
  <si>
    <t>Runner system weight (33% of part weight)</t>
  </si>
  <si>
    <t>Total shot weight</t>
  </si>
  <si>
    <t>$/kg</t>
  </si>
  <si>
    <t>kg</t>
  </si>
  <si>
    <t>Cost of resin</t>
  </si>
  <si>
    <t>Total material costs per part</t>
  </si>
  <si>
    <t>$/part</t>
  </si>
  <si>
    <t>Cycle time</t>
  </si>
  <si>
    <t>Machine costs</t>
  </si>
  <si>
    <t>Total machine cost per part</t>
  </si>
  <si>
    <t># of moldings</t>
  </si>
  <si>
    <t>Cost of mold per part</t>
  </si>
  <si>
    <t>sec</t>
  </si>
  <si>
    <t>parts</t>
  </si>
  <si>
    <t>GRAND TOTAL ESTIMATE OF COST PER PART</t>
  </si>
  <si>
    <t>Part A) Estimate total mold costs</t>
  </si>
  <si>
    <t>Part C) Total Cost per Part with Hot Runner System</t>
  </si>
  <si>
    <t>Cost of hot runner system</t>
  </si>
  <si>
    <t>Total cost of mold and hot runner system</t>
  </si>
  <si>
    <t>GRAND TOTAL ESTIMATE OF COST PER PART WITH H.R.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</si>
</sst>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topLeftCell="A17" workbookViewId="0">
      <selection activeCell="B7" sqref="B7"/>
    </sheetView>
  </sheetViews>
  <sheetFormatPr defaultRowHeight="13.2" x14ac:dyDescent="0.25"/>
  <cols>
    <col min="1" max="1" width="58.88671875" customWidth="1"/>
    <col min="2" max="2" width="11.109375" customWidth="1"/>
  </cols>
  <sheetData>
    <row r="1" spans="1:3" x14ac:dyDescent="0.25">
      <c r="A1" s="1" t="s">
        <v>0</v>
      </c>
    </row>
    <row r="3" spans="1:3" x14ac:dyDescent="0.25">
      <c r="A3" s="1" t="s">
        <v>66</v>
      </c>
    </row>
    <row r="4" spans="1:3" x14ac:dyDescent="0.25">
      <c r="A4" s="2" t="s">
        <v>1</v>
      </c>
    </row>
    <row r="5" spans="1:3" x14ac:dyDescent="0.25">
      <c r="A5" t="s">
        <v>25</v>
      </c>
      <c r="B5" s="1">
        <f>B6*B8</f>
        <v>29895.940633056936</v>
      </c>
      <c r="C5" t="s">
        <v>24</v>
      </c>
    </row>
    <row r="6" spans="1:3" x14ac:dyDescent="0.25">
      <c r="A6" t="s">
        <v>2</v>
      </c>
      <c r="B6">
        <v>50</v>
      </c>
      <c r="C6" t="s">
        <v>5</v>
      </c>
    </row>
    <row r="8" spans="1:3" x14ac:dyDescent="0.25">
      <c r="A8" t="s">
        <v>3</v>
      </c>
      <c r="B8">
        <f>(B10*(B12+B17)*B20*1+B24)*B26*B28*B30</f>
        <v>597.91881266113876</v>
      </c>
      <c r="C8" t="s">
        <v>4</v>
      </c>
    </row>
    <row r="10" spans="1:3" x14ac:dyDescent="0.25">
      <c r="A10" t="s">
        <v>12</v>
      </c>
      <c r="B10">
        <v>1.1000000000000001</v>
      </c>
      <c r="C10" t="s">
        <v>13</v>
      </c>
    </row>
    <row r="12" spans="1:3" x14ac:dyDescent="0.25">
      <c r="A12" t="s">
        <v>6</v>
      </c>
      <c r="B12">
        <f>(B13+B14)/B15</f>
        <v>25</v>
      </c>
      <c r="C12" t="s">
        <v>4</v>
      </c>
    </row>
    <row r="13" spans="1:3" x14ac:dyDescent="0.25">
      <c r="A13" t="s">
        <v>7</v>
      </c>
      <c r="B13">
        <v>5</v>
      </c>
      <c r="C13" t="s">
        <v>9</v>
      </c>
    </row>
    <row r="14" spans="1:3" x14ac:dyDescent="0.25">
      <c r="A14" t="s">
        <v>8</v>
      </c>
      <c r="B14">
        <v>20</v>
      </c>
      <c r="C14" t="s">
        <v>9</v>
      </c>
    </row>
    <row r="15" spans="1:3" x14ac:dyDescent="0.25">
      <c r="A15" t="s">
        <v>10</v>
      </c>
      <c r="B15">
        <v>1</v>
      </c>
      <c r="C15" t="s">
        <v>11</v>
      </c>
    </row>
    <row r="17" spans="1:3" x14ac:dyDescent="0.25">
      <c r="A17" t="s">
        <v>14</v>
      </c>
      <c r="B17">
        <f>0.79*(0.01*B18)^0.77</f>
        <v>352.47399789213313</v>
      </c>
      <c r="C17" t="s">
        <v>4</v>
      </c>
    </row>
    <row r="18" spans="1:3" x14ac:dyDescent="0.25">
      <c r="A18" t="s">
        <v>16</v>
      </c>
      <c r="B18">
        <v>276000</v>
      </c>
      <c r="C18" t="s">
        <v>15</v>
      </c>
    </row>
    <row r="20" spans="1:3" x14ac:dyDescent="0.25">
      <c r="A20" t="s">
        <v>17</v>
      </c>
      <c r="B20">
        <v>1</v>
      </c>
      <c r="C20" t="s">
        <v>13</v>
      </c>
    </row>
    <row r="22" spans="1:3" x14ac:dyDescent="0.25">
      <c r="A22" t="s">
        <v>23</v>
      </c>
      <c r="B22">
        <v>1.4</v>
      </c>
      <c r="C22" t="s">
        <v>13</v>
      </c>
    </row>
    <row r="24" spans="1:3" x14ac:dyDescent="0.25">
      <c r="A24" t="s">
        <v>19</v>
      </c>
      <c r="B24">
        <v>0</v>
      </c>
      <c r="C24" t="s">
        <v>4</v>
      </c>
    </row>
    <row r="26" spans="1:3" x14ac:dyDescent="0.25">
      <c r="A26" t="s">
        <v>18</v>
      </c>
      <c r="B26">
        <v>1.2</v>
      </c>
      <c r="C26" t="s">
        <v>13</v>
      </c>
    </row>
    <row r="28" spans="1:3" x14ac:dyDescent="0.25">
      <c r="A28" t="s">
        <v>20</v>
      </c>
      <c r="B28">
        <v>1.2</v>
      </c>
      <c r="C28" t="s">
        <v>13</v>
      </c>
    </row>
    <row r="30" spans="1:3" x14ac:dyDescent="0.25">
      <c r="A30" t="s">
        <v>21</v>
      </c>
      <c r="B30">
        <f>1+0.7*(B31-1)</f>
        <v>1</v>
      </c>
      <c r="C30" t="s">
        <v>13</v>
      </c>
    </row>
    <row r="31" spans="1:3" x14ac:dyDescent="0.25">
      <c r="A31" t="s">
        <v>22</v>
      </c>
      <c r="B31">
        <v>1</v>
      </c>
      <c r="C31" t="s">
        <v>13</v>
      </c>
    </row>
    <row r="34" spans="1:3" x14ac:dyDescent="0.25">
      <c r="A34" t="s">
        <v>26</v>
      </c>
    </row>
    <row r="35" spans="1:3" x14ac:dyDescent="0.25">
      <c r="A35" t="s">
        <v>27</v>
      </c>
      <c r="B35">
        <v>8527</v>
      </c>
      <c r="C35" t="s">
        <v>24</v>
      </c>
    </row>
    <row r="36" spans="1:3" x14ac:dyDescent="0.25">
      <c r="A36" t="s">
        <v>29</v>
      </c>
      <c r="B36">
        <v>1277</v>
      </c>
      <c r="C36" t="s">
        <v>24</v>
      </c>
    </row>
    <row r="37" spans="1:3" x14ac:dyDescent="0.25">
      <c r="A37" t="s">
        <v>28</v>
      </c>
      <c r="B37">
        <v>945</v>
      </c>
      <c r="C37" t="s">
        <v>24</v>
      </c>
    </row>
    <row r="38" spans="1:3" x14ac:dyDescent="0.25">
      <c r="A38" t="s">
        <v>30</v>
      </c>
      <c r="B38" s="1">
        <f>SUM(B35:B37)</f>
        <v>10749</v>
      </c>
      <c r="C38" t="s">
        <v>24</v>
      </c>
    </row>
    <row r="41" spans="1:3" x14ac:dyDescent="0.25">
      <c r="A41" t="s">
        <v>43</v>
      </c>
    </row>
    <row r="42" spans="1:3" x14ac:dyDescent="0.25">
      <c r="A42" t="s">
        <v>31</v>
      </c>
      <c r="B42" s="1">
        <f>B6*(B43+B46)</f>
        <v>317.06666666666666</v>
      </c>
      <c r="C42" t="s">
        <v>24</v>
      </c>
    </row>
    <row r="43" spans="1:3" x14ac:dyDescent="0.25">
      <c r="A43" t="s">
        <v>32</v>
      </c>
      <c r="B43">
        <f>(0.35*B44+50)*B45/60</f>
        <v>3.4266666666666667</v>
      </c>
      <c r="C43" t="s">
        <v>4</v>
      </c>
    </row>
    <row r="44" spans="1:3" x14ac:dyDescent="0.25">
      <c r="A44" t="s">
        <v>34</v>
      </c>
      <c r="B44">
        <v>4</v>
      </c>
      <c r="C44" t="s">
        <v>9</v>
      </c>
    </row>
    <row r="45" spans="1:3" x14ac:dyDescent="0.25">
      <c r="A45" t="s">
        <v>35</v>
      </c>
      <c r="B45">
        <v>4</v>
      </c>
      <c r="C45" t="s">
        <v>13</v>
      </c>
    </row>
    <row r="46" spans="1:3" x14ac:dyDescent="0.25">
      <c r="A46" t="s">
        <v>33</v>
      </c>
      <c r="B46">
        <f>(0.16*B47)/60</f>
        <v>2.9146666666666667</v>
      </c>
      <c r="C46" t="s">
        <v>4</v>
      </c>
    </row>
    <row r="47" spans="1:3" x14ac:dyDescent="0.25">
      <c r="A47" t="s">
        <v>36</v>
      </c>
      <c r="B47">
        <f>721+372</f>
        <v>1093</v>
      </c>
      <c r="C47" t="s">
        <v>9</v>
      </c>
    </row>
    <row r="49" spans="1:3" x14ac:dyDescent="0.25">
      <c r="A49" t="s">
        <v>37</v>
      </c>
      <c r="B49" s="1">
        <f>B6*(0.16*B50)/60</f>
        <v>474.13333333333333</v>
      </c>
      <c r="C49" t="s">
        <v>24</v>
      </c>
    </row>
    <row r="50" spans="1:3" x14ac:dyDescent="0.25">
      <c r="A50" t="s">
        <v>38</v>
      </c>
      <c r="B50">
        <f>35*4*25.4</f>
        <v>3556</v>
      </c>
      <c r="C50" t="s">
        <v>9</v>
      </c>
    </row>
    <row r="52" spans="1:3" x14ac:dyDescent="0.25">
      <c r="A52" t="s">
        <v>42</v>
      </c>
      <c r="B52" s="1">
        <f>B6*B53*B54*B55/1850</f>
        <v>466.81081081081072</v>
      </c>
      <c r="C52" t="s">
        <v>24</v>
      </c>
    </row>
    <row r="53" spans="1:3" x14ac:dyDescent="0.25">
      <c r="A53" t="s">
        <v>39</v>
      </c>
      <c r="B53">
        <v>40</v>
      </c>
      <c r="C53" t="s">
        <v>13</v>
      </c>
    </row>
    <row r="54" spans="1:3" x14ac:dyDescent="0.25">
      <c r="A54" t="s">
        <v>41</v>
      </c>
      <c r="B54">
        <v>4</v>
      </c>
      <c r="C54" t="s">
        <v>9</v>
      </c>
    </row>
    <row r="55" spans="1:3" x14ac:dyDescent="0.25">
      <c r="A55" t="s">
        <v>40</v>
      </c>
      <c r="B55">
        <f>(1.875+2.375)*25.4</f>
        <v>107.94999999999999</v>
      </c>
      <c r="C55" t="s">
        <v>9</v>
      </c>
    </row>
    <row r="58" spans="1:3" x14ac:dyDescent="0.25">
      <c r="A58" t="s">
        <v>44</v>
      </c>
    </row>
    <row r="59" spans="1:3" x14ac:dyDescent="0.25">
      <c r="A59" t="s">
        <v>45</v>
      </c>
      <c r="B59" s="1">
        <f>40*2.44</f>
        <v>97.6</v>
      </c>
      <c r="C59" t="s">
        <v>24</v>
      </c>
    </row>
    <row r="60" spans="1:3" x14ac:dyDescent="0.25">
      <c r="A60" t="s">
        <v>46</v>
      </c>
      <c r="B60" s="1">
        <f>10*2.26</f>
        <v>22.599999999999998</v>
      </c>
      <c r="C60" t="s">
        <v>24</v>
      </c>
    </row>
    <row r="61" spans="1:3" x14ac:dyDescent="0.25">
      <c r="A61" t="s">
        <v>48</v>
      </c>
      <c r="B61" s="1">
        <f>120</f>
        <v>120</v>
      </c>
      <c r="C61" t="s">
        <v>24</v>
      </c>
    </row>
    <row r="63" spans="1:3" ht="13.8" thickBot="1" x14ac:dyDescent="0.3">
      <c r="A63" s="1" t="s">
        <v>47</v>
      </c>
      <c r="B63" s="3">
        <f>SUM(B59:B61)+B52+B49+B42+B5+B38</f>
        <v>42143.151443867748</v>
      </c>
      <c r="C63" t="s">
        <v>24</v>
      </c>
    </row>
    <row r="64" spans="1:3" ht="13.8" thickTop="1" x14ac:dyDescent="0.25"/>
    <row r="66" spans="1:3" x14ac:dyDescent="0.25">
      <c r="A66" s="1" t="s">
        <v>49</v>
      </c>
    </row>
    <row r="67" spans="1:3" x14ac:dyDescent="0.25">
      <c r="A67" t="s">
        <v>50</v>
      </c>
      <c r="B67">
        <f>0.22</f>
        <v>0.22</v>
      </c>
      <c r="C67" t="s">
        <v>54</v>
      </c>
    </row>
    <row r="68" spans="1:3" x14ac:dyDescent="0.25">
      <c r="A68" t="s">
        <v>51</v>
      </c>
      <c r="B68">
        <f>33%*B67</f>
        <v>7.2599999999999998E-2</v>
      </c>
      <c r="C68" t="s">
        <v>54</v>
      </c>
    </row>
    <row r="69" spans="1:3" x14ac:dyDescent="0.25">
      <c r="A69" t="s">
        <v>52</v>
      </c>
      <c r="B69">
        <f>(B67+B68)</f>
        <v>0.29259999999999997</v>
      </c>
    </row>
    <row r="70" spans="1:3" x14ac:dyDescent="0.25">
      <c r="A70" t="s">
        <v>55</v>
      </c>
      <c r="B70">
        <v>4</v>
      </c>
      <c r="C70" t="s">
        <v>53</v>
      </c>
    </row>
    <row r="71" spans="1:3" x14ac:dyDescent="0.25">
      <c r="A71" t="s">
        <v>56</v>
      </c>
      <c r="B71" s="1">
        <f>B70*B69</f>
        <v>1.1703999999999999</v>
      </c>
      <c r="C71" t="s">
        <v>57</v>
      </c>
    </row>
    <row r="73" spans="1:3" x14ac:dyDescent="0.25">
      <c r="A73" t="s">
        <v>58</v>
      </c>
      <c r="B73">
        <v>50</v>
      </c>
      <c r="C73" t="s">
        <v>63</v>
      </c>
    </row>
    <row r="74" spans="1:3" x14ac:dyDescent="0.25">
      <c r="A74" t="s">
        <v>59</v>
      </c>
      <c r="B74">
        <v>100</v>
      </c>
      <c r="C74" t="s">
        <v>5</v>
      </c>
    </row>
    <row r="75" spans="1:3" x14ac:dyDescent="0.25">
      <c r="A75" t="s">
        <v>60</v>
      </c>
      <c r="B75" s="1">
        <f>B74*50/3600</f>
        <v>1.3888888888888888</v>
      </c>
      <c r="C75" t="s">
        <v>57</v>
      </c>
    </row>
    <row r="77" spans="1:3" x14ac:dyDescent="0.25">
      <c r="A77" t="s">
        <v>61</v>
      </c>
      <c r="B77">
        <v>200000</v>
      </c>
      <c r="C77" t="s">
        <v>64</v>
      </c>
    </row>
    <row r="78" spans="1:3" x14ac:dyDescent="0.25">
      <c r="A78" t="s">
        <v>62</v>
      </c>
      <c r="B78" s="1">
        <f>B63/B77</f>
        <v>0.21071575721933875</v>
      </c>
      <c r="C78" t="s">
        <v>57</v>
      </c>
    </row>
    <row r="80" spans="1:3" ht="13.8" thickBot="1" x14ac:dyDescent="0.3">
      <c r="A80" s="1" t="s">
        <v>65</v>
      </c>
      <c r="B80" s="3">
        <f>B78+B75+B71</f>
        <v>2.7700046461082275</v>
      </c>
      <c r="C80" t="s">
        <v>24</v>
      </c>
    </row>
    <row r="81" spans="1:3" ht="13.8" thickTop="1" x14ac:dyDescent="0.25"/>
    <row r="83" spans="1:3" x14ac:dyDescent="0.25">
      <c r="A83" s="1" t="s">
        <v>67</v>
      </c>
    </row>
    <row r="84" spans="1:3" x14ac:dyDescent="0.25">
      <c r="A84" t="s">
        <v>50</v>
      </c>
      <c r="B84">
        <f>0.22</f>
        <v>0.22</v>
      </c>
      <c r="C84" t="s">
        <v>54</v>
      </c>
    </row>
    <row r="85" spans="1:3" x14ac:dyDescent="0.25">
      <c r="A85" t="s">
        <v>51</v>
      </c>
      <c r="B85">
        <v>0</v>
      </c>
      <c r="C85" t="s">
        <v>54</v>
      </c>
    </row>
    <row r="86" spans="1:3" x14ac:dyDescent="0.25">
      <c r="A86" t="s">
        <v>52</v>
      </c>
      <c r="B86">
        <f>(B84+B85)</f>
        <v>0.22</v>
      </c>
    </row>
    <row r="87" spans="1:3" x14ac:dyDescent="0.25">
      <c r="A87" t="s">
        <v>55</v>
      </c>
      <c r="B87">
        <v>4</v>
      </c>
      <c r="C87" t="s">
        <v>53</v>
      </c>
    </row>
    <row r="88" spans="1:3" x14ac:dyDescent="0.25">
      <c r="A88" t="s">
        <v>56</v>
      </c>
      <c r="B88" s="1">
        <f>B87*B86</f>
        <v>0.88</v>
      </c>
      <c r="C88" t="s">
        <v>57</v>
      </c>
    </row>
    <row r="90" spans="1:3" x14ac:dyDescent="0.25">
      <c r="A90" t="s">
        <v>58</v>
      </c>
      <c r="B90">
        <v>40</v>
      </c>
      <c r="C90" t="s">
        <v>63</v>
      </c>
    </row>
    <row r="91" spans="1:3" x14ac:dyDescent="0.25">
      <c r="A91" t="s">
        <v>59</v>
      </c>
      <c r="B91">
        <v>100</v>
      </c>
      <c r="C91" t="s">
        <v>5</v>
      </c>
    </row>
    <row r="92" spans="1:3" x14ac:dyDescent="0.25">
      <c r="A92" t="s">
        <v>60</v>
      </c>
      <c r="B92" s="1">
        <f>B91*50/3600</f>
        <v>1.3888888888888888</v>
      </c>
      <c r="C92" t="s">
        <v>57</v>
      </c>
    </row>
    <row r="94" spans="1:3" x14ac:dyDescent="0.25">
      <c r="A94" t="s">
        <v>61</v>
      </c>
      <c r="B94">
        <v>200000</v>
      </c>
      <c r="C94" t="s">
        <v>64</v>
      </c>
    </row>
    <row r="95" spans="1:3" x14ac:dyDescent="0.25">
      <c r="A95" t="s">
        <v>68</v>
      </c>
      <c r="B95">
        <v>50000</v>
      </c>
      <c r="C95" t="s">
        <v>24</v>
      </c>
    </row>
    <row r="96" spans="1:3" x14ac:dyDescent="0.25">
      <c r="A96" t="s">
        <v>69</v>
      </c>
      <c r="B96">
        <f>B95+B63</f>
        <v>92143.15144386774</v>
      </c>
      <c r="C96" t="s">
        <v>24</v>
      </c>
    </row>
    <row r="97" spans="1:3" x14ac:dyDescent="0.25">
      <c r="A97" t="s">
        <v>62</v>
      </c>
      <c r="B97" s="1">
        <f>B63/B94</f>
        <v>0.21071575721933875</v>
      </c>
      <c r="C97" t="s">
        <v>57</v>
      </c>
    </row>
    <row r="99" spans="1:3" ht="13.8" thickBot="1" x14ac:dyDescent="0.3">
      <c r="A99" s="1" t="s">
        <v>70</v>
      </c>
      <c r="B99" s="3">
        <f>B97+B92+B88</f>
        <v>2.4796046461082275</v>
      </c>
      <c r="C99" t="s">
        <v>24</v>
      </c>
    </row>
    <row r="100" spans="1:3" ht="13.8" thickTop="1" x14ac:dyDescent="0.25"/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UMass Lowell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Kazmer</dc:creator>
  <cp:lastModifiedBy>Aniket Gupta</cp:lastModifiedBy>
  <cp:lastPrinted>2004-03-01T15:12:58Z</cp:lastPrinted>
  <dcterms:created xsi:type="dcterms:W3CDTF">2004-02-20T16:00:53Z</dcterms:created>
  <dcterms:modified xsi:type="dcterms:W3CDTF">2024-02-03T22:22:47Z</dcterms:modified>
</cp:coreProperties>
</file>