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CB19126-5C9A-4C88-BA3A-1FEE167EDE31}" xr6:coauthVersionLast="47" xr6:coauthVersionMax="47" xr10:uidLastSave="{00000000-0000-0000-0000-000000000000}"/>
  <bookViews>
    <workbookView xWindow="3348" yWindow="3348" windowWidth="17280" windowHeight="8880" tabRatio="781" activeTab="6"/>
  </bookViews>
  <sheets>
    <sheet name="AttendingList" sheetId="1" r:id="rId1"/>
    <sheet name="AttendingList0" sheetId="2" r:id="rId2"/>
    <sheet name="Homework" sheetId="3" r:id="rId3"/>
    <sheet name="Sinavlar" sheetId="10" r:id="rId4"/>
    <sheet name="Final" sheetId="6" r:id="rId5"/>
    <sheet name="TotalGrade" sheetId="5" r:id="rId6"/>
    <sheet name="TotalGrade (2)" sheetId="8" r:id="rId7"/>
    <sheet name="Sheet1" sheetId="9" r:id="rId8"/>
  </sheets>
  <definedNames>
    <definedName name="_xlnm.Print_Area" localSheetId="2">Homework!$A$1:$J$42</definedName>
    <definedName name="_xlnm.Print_Area" localSheetId="6">'TotalGrade (2)'!$A$1:$R$140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K3" i="5"/>
  <c r="R2" i="8" s="1"/>
  <c r="K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5" i="5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5" i="3"/>
  <c r="AA5" i="8"/>
  <c r="AA7" i="8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C5" i="8"/>
  <c r="AC6" i="8"/>
  <c r="AC7" i="8" s="1"/>
  <c r="AC8" i="8"/>
  <c r="AC9" i="8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D5" i="8"/>
  <c r="AD6" i="8"/>
  <c r="AD7" i="8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E5" i="8"/>
  <c r="AE6" i="8"/>
  <c r="AE7" i="8"/>
  <c r="AE8" i="8" s="1"/>
  <c r="AE9" i="8"/>
  <c r="AE10" i="8"/>
  <c r="AE11" i="8" s="1"/>
  <c r="AE12" i="8" s="1"/>
  <c r="AE13" i="8" s="1"/>
  <c r="AE14" i="8" s="1"/>
  <c r="AE15" i="8" s="1"/>
  <c r="AE16" i="8" s="1"/>
  <c r="AE17" i="8" s="1"/>
  <c r="AE18" i="8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F5" i="8"/>
  <c r="AF6" i="8" s="1"/>
  <c r="AF7" i="8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G5" i="8"/>
  <c r="AG6" i="8"/>
  <c r="AG7" i="8" s="1"/>
  <c r="AG8" i="8" s="1"/>
  <c r="AG9" i="8" s="1"/>
  <c r="AG10" i="8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F37" i="5"/>
  <c r="I37" i="5" s="1"/>
  <c r="I5" i="8" s="1"/>
  <c r="F36" i="5"/>
  <c r="I36" i="5" s="1"/>
  <c r="I7" i="8" s="1"/>
  <c r="D28" i="5"/>
  <c r="G28" i="5" s="1"/>
  <c r="G26" i="5"/>
  <c r="G9" i="8" s="1"/>
  <c r="F26" i="5"/>
  <c r="I26" i="5" s="1"/>
  <c r="I19" i="5"/>
  <c r="G33" i="5"/>
  <c r="F8" i="5"/>
  <c r="I8" i="5" s="1"/>
  <c r="I13" i="8" s="1"/>
  <c r="D16" i="5"/>
  <c r="G16" i="5" s="1"/>
  <c r="G16" i="8" s="1"/>
  <c r="I16" i="5"/>
  <c r="D17" i="5"/>
  <c r="G17" i="5" s="1"/>
  <c r="D31" i="5"/>
  <c r="F21" i="5"/>
  <c r="I21" i="5" s="1"/>
  <c r="G22" i="5"/>
  <c r="F22" i="5"/>
  <c r="I22" i="5" s="1"/>
  <c r="I22" i="8" s="1"/>
  <c r="D6" i="5"/>
  <c r="G6" i="5" s="1"/>
  <c r="D32" i="5"/>
  <c r="G32" i="5" s="1"/>
  <c r="G29" i="8" s="1"/>
  <c r="G7" i="5"/>
  <c r="I7" i="5"/>
  <c r="I10" i="5"/>
  <c r="F15" i="5"/>
  <c r="I15" i="5" s="1"/>
  <c r="I36" i="8" s="1"/>
  <c r="G8" i="8"/>
  <c r="G22" i="8"/>
  <c r="G30" i="8"/>
  <c r="G36" i="8"/>
  <c r="W10" i="8"/>
  <c r="Z10" i="8"/>
  <c r="W11" i="8"/>
  <c r="Z11" i="8"/>
  <c r="W12" i="8"/>
  <c r="Z12" i="8" s="1"/>
  <c r="W13" i="8"/>
  <c r="Z13" i="8"/>
  <c r="W14" i="8"/>
  <c r="Z14" i="8"/>
  <c r="W15" i="8"/>
  <c r="Z15" i="8" s="1"/>
  <c r="W16" i="8"/>
  <c r="Z16" i="8" s="1"/>
  <c r="W17" i="8"/>
  <c r="Z17" i="8"/>
  <c r="Z9" i="8"/>
  <c r="F5" i="6"/>
  <c r="F5" i="5" s="1"/>
  <c r="F6" i="6"/>
  <c r="F6" i="5" s="1"/>
  <c r="I6" i="5" s="1"/>
  <c r="F7" i="6"/>
  <c r="F7" i="5" s="1"/>
  <c r="F8" i="6"/>
  <c r="F9" i="6"/>
  <c r="F9" i="5" s="1"/>
  <c r="I9" i="5" s="1"/>
  <c r="I28" i="8" s="1"/>
  <c r="F10" i="6"/>
  <c r="F10" i="5" s="1"/>
  <c r="F11" i="6"/>
  <c r="F11" i="5" s="1"/>
  <c r="F13" i="6"/>
  <c r="F13" i="5" s="1"/>
  <c r="I13" i="5" s="1"/>
  <c r="I14" i="8" s="1"/>
  <c r="F14" i="6"/>
  <c r="F14" i="5" s="1"/>
  <c r="I14" i="5" s="1"/>
  <c r="I15" i="8" s="1"/>
  <c r="F16" i="6"/>
  <c r="F16" i="5" s="1"/>
  <c r="F17" i="6"/>
  <c r="F17" i="5" s="1"/>
  <c r="I17" i="5" s="1"/>
  <c r="F19" i="6"/>
  <c r="F19" i="5" s="1"/>
  <c r="F21" i="6"/>
  <c r="F22" i="6"/>
  <c r="F23" i="6"/>
  <c r="F23" i="5" s="1"/>
  <c r="F25" i="6"/>
  <c r="F25" i="5" s="1"/>
  <c r="I25" i="5" s="1"/>
  <c r="F26" i="6"/>
  <c r="F27" i="6"/>
  <c r="F27" i="5" s="1"/>
  <c r="I27" i="5" s="1"/>
  <c r="F28" i="6"/>
  <c r="F28" i="5" s="1"/>
  <c r="I28" i="5" s="1"/>
  <c r="I8" i="8" s="1"/>
  <c r="F29" i="6"/>
  <c r="F29" i="5" s="1"/>
  <c r="I29" i="5" s="1"/>
  <c r="F30" i="6"/>
  <c r="F30" i="5" s="1"/>
  <c r="I30" i="5" s="1"/>
  <c r="I6" i="8" s="1"/>
  <c r="F31" i="6"/>
  <c r="F31" i="5" s="1"/>
  <c r="I31" i="5" s="1"/>
  <c r="F32" i="6"/>
  <c r="F32" i="5" s="1"/>
  <c r="I32" i="5" s="1"/>
  <c r="I29" i="8" s="1"/>
  <c r="F33" i="6"/>
  <c r="F33" i="5" s="1"/>
  <c r="I33" i="5" s="1"/>
  <c r="F34" i="6"/>
  <c r="F34" i="5" s="1"/>
  <c r="I34" i="5" s="1"/>
  <c r="F35" i="6"/>
  <c r="F35" i="5" s="1"/>
  <c r="F36" i="6"/>
  <c r="F37" i="6"/>
  <c r="F15" i="6"/>
  <c r="J23" i="3"/>
  <c r="D23" i="5" s="1"/>
  <c r="G23" i="5" s="1"/>
  <c r="G31" i="8" s="1"/>
  <c r="J9" i="3"/>
  <c r="D9" i="5" s="1"/>
  <c r="G9" i="5" s="1"/>
  <c r="J28" i="3"/>
  <c r="J26" i="3"/>
  <c r="D26" i="5" s="1"/>
  <c r="J35" i="3"/>
  <c r="D35" i="5" s="1"/>
  <c r="J36" i="3"/>
  <c r="D36" i="5" s="1"/>
  <c r="G36" i="5" s="1"/>
  <c r="G7" i="8" s="1"/>
  <c r="J30" i="3"/>
  <c r="D30" i="5" s="1"/>
  <c r="G30" i="5" s="1"/>
  <c r="J22" i="3"/>
  <c r="D22" i="5" s="1"/>
  <c r="J13" i="3"/>
  <c r="D13" i="5" s="1"/>
  <c r="G13" i="5" s="1"/>
  <c r="G14" i="8" s="1"/>
  <c r="J19" i="3"/>
  <c r="D19" i="5" s="1"/>
  <c r="J5" i="3"/>
  <c r="D5" i="5" s="1"/>
  <c r="G5" i="5" s="1"/>
  <c r="G23" i="8" s="1"/>
  <c r="J29" i="3"/>
  <c r="D29" i="5" s="1"/>
  <c r="G29" i="5" s="1"/>
  <c r="J33" i="3"/>
  <c r="D33" i="5" s="1"/>
  <c r="J11" i="3"/>
  <c r="D11" i="5" s="1"/>
  <c r="G11" i="5" s="1"/>
  <c r="J25" i="3"/>
  <c r="D25" i="5" s="1"/>
  <c r="G25" i="5" s="1"/>
  <c r="J6" i="3"/>
  <c r="J7" i="3"/>
  <c r="D7" i="5" s="1"/>
  <c r="J14" i="3"/>
  <c r="D14" i="5" s="1"/>
  <c r="G14" i="5" s="1"/>
  <c r="J21" i="3"/>
  <c r="D21" i="5" s="1"/>
  <c r="G21" i="5" s="1"/>
  <c r="J31" i="3"/>
  <c r="J16" i="3"/>
  <c r="J8" i="3"/>
  <c r="D8" i="5" s="1"/>
  <c r="J17" i="3"/>
  <c r="J27" i="3"/>
  <c r="D27" i="5" s="1"/>
  <c r="G27" i="5" s="1"/>
  <c r="J32" i="3"/>
  <c r="J37" i="3"/>
  <c r="D37" i="5" s="1"/>
  <c r="W35" i="10"/>
  <c r="W34" i="10"/>
  <c r="W17" i="10"/>
  <c r="W6" i="10"/>
  <c r="U6" i="10"/>
  <c r="U7" i="10"/>
  <c r="U8" i="10"/>
  <c r="U9" i="10"/>
  <c r="U10" i="10"/>
  <c r="U11" i="10"/>
  <c r="U13" i="10"/>
  <c r="U14" i="10"/>
  <c r="U16" i="10"/>
  <c r="U17" i="10"/>
  <c r="U19" i="10"/>
  <c r="W19" i="10" s="1"/>
  <c r="U21" i="10"/>
  <c r="U23" i="10"/>
  <c r="W23" i="10" s="1"/>
  <c r="U26" i="10"/>
  <c r="T28" i="10"/>
  <c r="U28" i="10"/>
  <c r="U29" i="10"/>
  <c r="U31" i="10"/>
  <c r="W31" i="10" s="1"/>
  <c r="U32" i="10"/>
  <c r="W32" i="10" s="1"/>
  <c r="U33" i="10"/>
  <c r="U34" i="10"/>
  <c r="U35" i="10"/>
  <c r="U36" i="10"/>
  <c r="U37" i="10"/>
  <c r="U5" i="10"/>
  <c r="W5" i="10" s="1"/>
  <c r="R4" i="1"/>
  <c r="R5" i="1"/>
  <c r="K6" i="3" s="1"/>
  <c r="R6" i="1"/>
  <c r="K7" i="3"/>
  <c r="R7" i="1"/>
  <c r="K8" i="3"/>
  <c r="R8" i="1"/>
  <c r="K9" i="3" s="1"/>
  <c r="R9" i="1"/>
  <c r="R10" i="1"/>
  <c r="K11" i="3"/>
  <c r="R11" i="1"/>
  <c r="K12" i="3"/>
  <c r="R12" i="1"/>
  <c r="R13" i="1"/>
  <c r="T13" i="1" s="1"/>
  <c r="K14" i="3"/>
  <c r="R14" i="1"/>
  <c r="K15" i="3" s="1"/>
  <c r="R15" i="1"/>
  <c r="K16" i="3"/>
  <c r="R16" i="1"/>
  <c r="K17" i="3" s="1"/>
  <c r="R17" i="1"/>
  <c r="R18" i="1"/>
  <c r="R19" i="1"/>
  <c r="K20" i="3"/>
  <c r="R20" i="1"/>
  <c r="K21" i="3" s="1"/>
  <c r="R21" i="1"/>
  <c r="K22" i="3"/>
  <c r="R22" i="1"/>
  <c r="K23" i="3"/>
  <c r="R23" i="1"/>
  <c r="K24" i="3"/>
  <c r="R24" i="1"/>
  <c r="K25" i="3" s="1"/>
  <c r="R25" i="1"/>
  <c r="K26" i="3" s="1"/>
  <c r="R26" i="1"/>
  <c r="R27" i="1"/>
  <c r="K28" i="3"/>
  <c r="R28" i="1"/>
  <c r="K29" i="3" s="1"/>
  <c r="R29" i="1"/>
  <c r="T29" i="1" s="1"/>
  <c r="K30" i="3"/>
  <c r="R30" i="1"/>
  <c r="K31" i="3"/>
  <c r="R31" i="1"/>
  <c r="K32" i="3"/>
  <c r="R32" i="1"/>
  <c r="K33" i="3" s="1"/>
  <c r="R33" i="1"/>
  <c r="K34" i="3"/>
  <c r="R34" i="1"/>
  <c r="K35" i="3"/>
  <c r="R35" i="1"/>
  <c r="K36" i="3"/>
  <c r="R36" i="1"/>
  <c r="K37" i="3" s="1"/>
  <c r="N16" i="3"/>
  <c r="N37" i="3"/>
  <c r="N21" i="3"/>
  <c r="N23" i="3"/>
  <c r="N33" i="3"/>
  <c r="N26" i="3"/>
  <c r="N30" i="3"/>
  <c r="N17" i="3"/>
  <c r="N9" i="3"/>
  <c r="N13" i="3"/>
  <c r="N36" i="3"/>
  <c r="O17" i="3"/>
  <c r="O8" i="3"/>
  <c r="O19" i="3"/>
  <c r="O22" i="3"/>
  <c r="O27" i="3"/>
  <c r="O30" i="3"/>
  <c r="O13" i="3"/>
  <c r="O14" i="3"/>
  <c r="O16" i="3"/>
  <c r="O21" i="3"/>
  <c r="O23" i="3"/>
  <c r="O25" i="3"/>
  <c r="O26" i="3"/>
  <c r="O28" i="3"/>
  <c r="O29" i="3"/>
  <c r="O31" i="3"/>
  <c r="O33" i="3"/>
  <c r="O35" i="3"/>
  <c r="O36" i="3"/>
  <c r="O37" i="3"/>
  <c r="O5" i="3"/>
  <c r="O6" i="3"/>
  <c r="O7" i="3"/>
  <c r="O11" i="3"/>
  <c r="O32" i="3"/>
  <c r="O9" i="3"/>
  <c r="O10" i="3"/>
  <c r="O12" i="3"/>
  <c r="O15" i="3"/>
  <c r="O18" i="3"/>
  <c r="O20" i="3"/>
  <c r="O24" i="3"/>
  <c r="O34" i="3"/>
  <c r="N6" i="3"/>
  <c r="N7" i="3"/>
  <c r="N8" i="3"/>
  <c r="N10" i="3"/>
  <c r="N11" i="3"/>
  <c r="N12" i="3"/>
  <c r="N14" i="3"/>
  <c r="N15" i="3"/>
  <c r="N18" i="3"/>
  <c r="N19" i="3"/>
  <c r="N20" i="3"/>
  <c r="N22" i="3"/>
  <c r="N24" i="3"/>
  <c r="N25" i="3"/>
  <c r="N27" i="3"/>
  <c r="N28" i="3"/>
  <c r="N29" i="3"/>
  <c r="N31" i="3"/>
  <c r="N32" i="3"/>
  <c r="N34" i="3"/>
  <c r="N35" i="3"/>
  <c r="N5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T6" i="1"/>
  <c r="T7" i="1"/>
  <c r="T8" i="1"/>
  <c r="T10" i="1"/>
  <c r="T11" i="1"/>
  <c r="T14" i="1"/>
  <c r="T15" i="1"/>
  <c r="T16" i="1"/>
  <c r="T19" i="1"/>
  <c r="T20" i="1"/>
  <c r="T21" i="1"/>
  <c r="T22" i="1"/>
  <c r="T23" i="1"/>
  <c r="T24" i="1"/>
  <c r="T25" i="1"/>
  <c r="T27" i="1"/>
  <c r="T28" i="1"/>
  <c r="T30" i="1"/>
  <c r="T31" i="1"/>
  <c r="T32" i="1"/>
  <c r="T33" i="1"/>
  <c r="T34" i="1"/>
  <c r="T35" i="1"/>
  <c r="T36" i="1"/>
  <c r="B28" i="3"/>
  <c r="F42" i="3"/>
  <c r="G42" i="3"/>
  <c r="H42" i="3"/>
  <c r="F41" i="3"/>
  <c r="G41" i="3"/>
  <c r="H41" i="3"/>
  <c r="F40" i="3"/>
  <c r="G40" i="3"/>
  <c r="H40" i="3"/>
  <c r="F38" i="3"/>
  <c r="F39" i="3" s="1"/>
  <c r="G38" i="3"/>
  <c r="G39" i="3"/>
  <c r="H38" i="3"/>
  <c r="H39" i="3" s="1"/>
  <c r="J34" i="3"/>
  <c r="D34" i="5" s="1"/>
  <c r="J18" i="3"/>
  <c r="D18" i="5" s="1"/>
  <c r="G18" i="5" s="1"/>
  <c r="J10" i="3"/>
  <c r="D10" i="5" s="1"/>
  <c r="G10" i="5" s="1"/>
  <c r="J12" i="3"/>
  <c r="D12" i="5" s="1"/>
  <c r="G12" i="5" s="1"/>
  <c r="J15" i="3"/>
  <c r="D15" i="5" s="1"/>
  <c r="G15" i="5" s="1"/>
  <c r="J20" i="3"/>
  <c r="D20" i="5" s="1"/>
  <c r="G20" i="5" s="1"/>
  <c r="J24" i="3"/>
  <c r="D24" i="5" s="1"/>
  <c r="G24" i="5" s="1"/>
  <c r="AH5" i="8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I5" i="8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B1" i="8"/>
  <c r="F1" i="8"/>
  <c r="A2" i="8"/>
  <c r="B2" i="8"/>
  <c r="C2" i="8"/>
  <c r="D2" i="8"/>
  <c r="E2" i="8"/>
  <c r="F2" i="8"/>
  <c r="G2" i="8"/>
  <c r="H2" i="8"/>
  <c r="I2" i="8"/>
  <c r="J2" i="8"/>
  <c r="P2" i="8"/>
  <c r="A3" i="8"/>
  <c r="B3" i="8"/>
  <c r="C3" i="8"/>
  <c r="D3" i="8"/>
  <c r="A4" i="8"/>
  <c r="B4" i="8"/>
  <c r="C4" i="8"/>
  <c r="D4" i="8"/>
  <c r="E4" i="8"/>
  <c r="F4" i="8"/>
  <c r="G4" i="5"/>
  <c r="H4" i="5"/>
  <c r="H4" i="8" s="1"/>
  <c r="I4" i="5"/>
  <c r="I4" i="8"/>
  <c r="A5" i="8"/>
  <c r="B37" i="5"/>
  <c r="B5" i="8"/>
  <c r="C37" i="5"/>
  <c r="C5" i="8" s="1"/>
  <c r="F5" i="8"/>
  <c r="P5" i="8"/>
  <c r="Q5" i="8"/>
  <c r="R5" i="8"/>
  <c r="A6" i="8"/>
  <c r="B22" i="5"/>
  <c r="B22" i="8"/>
  <c r="C22" i="5"/>
  <c r="C22" i="8"/>
  <c r="D22" i="8"/>
  <c r="P22" i="8"/>
  <c r="Q22" i="8"/>
  <c r="R22" i="8"/>
  <c r="A7" i="8"/>
  <c r="B26" i="5"/>
  <c r="B9" i="8"/>
  <c r="C26" i="5"/>
  <c r="C9" i="8" s="1"/>
  <c r="D9" i="8"/>
  <c r="F9" i="8"/>
  <c r="I9" i="8"/>
  <c r="P9" i="8"/>
  <c r="Q9" i="8"/>
  <c r="R9" i="8"/>
  <c r="A8" i="8"/>
  <c r="B36" i="5"/>
  <c r="B7" i="8"/>
  <c r="C36" i="5"/>
  <c r="C7" i="8"/>
  <c r="D7" i="8"/>
  <c r="F7" i="8"/>
  <c r="P7" i="8"/>
  <c r="Q7" i="8"/>
  <c r="R7" i="8"/>
  <c r="A9" i="8"/>
  <c r="B5" i="5"/>
  <c r="B23" i="8" s="1"/>
  <c r="C5" i="5"/>
  <c r="C23" i="8" s="1"/>
  <c r="D23" i="8"/>
  <c r="P23" i="8"/>
  <c r="Q23" i="8"/>
  <c r="R23" i="8"/>
  <c r="A10" i="8"/>
  <c r="B13" i="5"/>
  <c r="B14" i="8"/>
  <c r="C13" i="5"/>
  <c r="C14" i="8"/>
  <c r="D14" i="8"/>
  <c r="F14" i="8"/>
  <c r="P14" i="8"/>
  <c r="Q14" i="8"/>
  <c r="R14" i="8"/>
  <c r="A11" i="8"/>
  <c r="B34" i="5"/>
  <c r="B25" i="8"/>
  <c r="C34" i="5"/>
  <c r="C25" i="8" s="1"/>
  <c r="F25" i="8"/>
  <c r="I25" i="8"/>
  <c r="P25" i="8"/>
  <c r="Q25" i="8"/>
  <c r="R25" i="8"/>
  <c r="A12" i="8"/>
  <c r="B30" i="5"/>
  <c r="B6" i="8"/>
  <c r="C30" i="5"/>
  <c r="C6" i="8"/>
  <c r="D6" i="8"/>
  <c r="P6" i="8"/>
  <c r="Q6" i="8"/>
  <c r="R6" i="8"/>
  <c r="A13" i="8"/>
  <c r="B35" i="5"/>
  <c r="B21" i="8" s="1"/>
  <c r="C35" i="5"/>
  <c r="C21" i="8" s="1"/>
  <c r="P21" i="8"/>
  <c r="Q21" i="8"/>
  <c r="R21" i="8"/>
  <c r="A14" i="8"/>
  <c r="B28" i="5"/>
  <c r="B8" i="8"/>
  <c r="C28" i="5"/>
  <c r="C8" i="8"/>
  <c r="D8" i="8"/>
  <c r="F8" i="8"/>
  <c r="P8" i="8"/>
  <c r="Q8" i="8"/>
  <c r="R8" i="8"/>
  <c r="A15" i="8"/>
  <c r="B7" i="5"/>
  <c r="B30" i="8"/>
  <c r="C7" i="5"/>
  <c r="C30" i="8" s="1"/>
  <c r="D30" i="8"/>
  <c r="F30" i="8"/>
  <c r="I30" i="8"/>
  <c r="P30" i="8"/>
  <c r="Q30" i="8"/>
  <c r="R30" i="8"/>
  <c r="A16" i="8"/>
  <c r="B27" i="5"/>
  <c r="B27" i="8"/>
  <c r="C27" i="5"/>
  <c r="C27" i="8"/>
  <c r="F27" i="8"/>
  <c r="I27" i="8"/>
  <c r="P27" i="8"/>
  <c r="Q27" i="8"/>
  <c r="R27" i="8"/>
  <c r="A17" i="8"/>
  <c r="B31" i="5"/>
  <c r="B19" i="8"/>
  <c r="C31" i="5"/>
  <c r="C19" i="8" s="1"/>
  <c r="F19" i="8"/>
  <c r="I19" i="8"/>
  <c r="P19" i="8"/>
  <c r="Q19" i="8"/>
  <c r="R19" i="8"/>
  <c r="A18" i="8"/>
  <c r="B11" i="5"/>
  <c r="B24" i="8"/>
  <c r="C11" i="5"/>
  <c r="C24" i="8"/>
  <c r="D24" i="8"/>
  <c r="P24" i="8"/>
  <c r="Q24" i="8"/>
  <c r="R24" i="8"/>
  <c r="A19" i="8"/>
  <c r="B25" i="5"/>
  <c r="B12" i="8" s="1"/>
  <c r="C25" i="5"/>
  <c r="C12" i="8" s="1"/>
  <c r="D12" i="8"/>
  <c r="F12" i="8"/>
  <c r="I12" i="8"/>
  <c r="P12" i="8"/>
  <c r="Q12" i="8"/>
  <c r="R12" i="8"/>
  <c r="A20" i="8"/>
  <c r="B8" i="5"/>
  <c r="B13" i="8"/>
  <c r="C8" i="5"/>
  <c r="C13" i="8"/>
  <c r="D13" i="8"/>
  <c r="F13" i="8"/>
  <c r="P13" i="8"/>
  <c r="Q13" i="8"/>
  <c r="R13" i="8"/>
  <c r="A21" i="8"/>
  <c r="B19" i="5"/>
  <c r="B10" i="8" s="1"/>
  <c r="C19" i="5"/>
  <c r="C10" i="8" s="1"/>
  <c r="F10" i="8"/>
  <c r="I10" i="8"/>
  <c r="P10" i="8"/>
  <c r="Q10" i="8"/>
  <c r="R10" i="8"/>
  <c r="A22" i="8"/>
  <c r="B23" i="5"/>
  <c r="B31" i="8"/>
  <c r="C23" i="5"/>
  <c r="C31" i="8"/>
  <c r="D31" i="8"/>
  <c r="P31" i="8"/>
  <c r="Q31" i="8"/>
  <c r="R32" i="8"/>
  <c r="A23" i="8"/>
  <c r="B21" i="5"/>
  <c r="B20" i="8" s="1"/>
  <c r="C21" i="5"/>
  <c r="C20" i="8" s="1"/>
  <c r="D20" i="8"/>
  <c r="F20" i="8"/>
  <c r="I20" i="8"/>
  <c r="P20" i="8"/>
  <c r="Q20" i="8"/>
  <c r="R20" i="8"/>
  <c r="A24" i="8"/>
  <c r="B14" i="5"/>
  <c r="B15" i="8" s="1"/>
  <c r="C14" i="5"/>
  <c r="C15" i="8"/>
  <c r="F15" i="8"/>
  <c r="P15" i="8"/>
  <c r="Q15" i="8"/>
  <c r="R15" i="8"/>
  <c r="A25" i="8"/>
  <c r="B33" i="5"/>
  <c r="B11" i="8" s="1"/>
  <c r="C33" i="5"/>
  <c r="C11" i="8" s="1"/>
  <c r="D11" i="8"/>
  <c r="F11" i="8"/>
  <c r="I11" i="8"/>
  <c r="P11" i="8"/>
  <c r="Q11" i="8"/>
  <c r="R11" i="8"/>
  <c r="A26" i="8"/>
  <c r="B16" i="5"/>
  <c r="B16" i="8" s="1"/>
  <c r="C16" i="5"/>
  <c r="C16" i="8"/>
  <c r="F16" i="8"/>
  <c r="I16" i="8"/>
  <c r="P16" i="8"/>
  <c r="Q16" i="8"/>
  <c r="R16" i="8"/>
  <c r="A27" i="8"/>
  <c r="B29" i="5"/>
  <c r="B18" i="8"/>
  <c r="C29" i="5"/>
  <c r="C18" i="8" s="1"/>
  <c r="D18" i="8"/>
  <c r="F18" i="8"/>
  <c r="I18" i="8"/>
  <c r="P18" i="8"/>
  <c r="Q18" i="8"/>
  <c r="R18" i="8"/>
  <c r="A28" i="8"/>
  <c r="B32" i="5"/>
  <c r="B29" i="8"/>
  <c r="C32" i="5"/>
  <c r="C29" i="8"/>
  <c r="D29" i="8"/>
  <c r="P29" i="8"/>
  <c r="Q29" i="8"/>
  <c r="R29" i="8"/>
  <c r="A29" i="8"/>
  <c r="B6" i="5"/>
  <c r="B26" i="8"/>
  <c r="C6" i="5"/>
  <c r="C26" i="8" s="1"/>
  <c r="D26" i="8"/>
  <c r="F26" i="8"/>
  <c r="I26" i="8"/>
  <c r="P26" i="8"/>
  <c r="Q26" i="8"/>
  <c r="R26" i="8"/>
  <c r="A30" i="8"/>
  <c r="B17" i="5"/>
  <c r="B17" i="8"/>
  <c r="C17" i="5"/>
  <c r="C17" i="8"/>
  <c r="D17" i="8"/>
  <c r="F17" i="8"/>
  <c r="I17" i="8"/>
  <c r="P17" i="8"/>
  <c r="Q17" i="8"/>
  <c r="R17" i="8"/>
  <c r="A31" i="8"/>
  <c r="B10" i="5"/>
  <c r="B32" i="8"/>
  <c r="C10" i="5"/>
  <c r="C32" i="8" s="1"/>
  <c r="D32" i="8"/>
  <c r="F32" i="8"/>
  <c r="I32" i="8"/>
  <c r="P32" i="8"/>
  <c r="Q32" i="8"/>
  <c r="R31" i="8"/>
  <c r="A32" i="8"/>
  <c r="B9" i="5"/>
  <c r="B28" i="8" s="1"/>
  <c r="C9" i="5"/>
  <c r="C28" i="8"/>
  <c r="D28" i="8"/>
  <c r="F28" i="8"/>
  <c r="P28" i="8"/>
  <c r="Q28" i="8"/>
  <c r="R28" i="8"/>
  <c r="A33" i="8"/>
  <c r="B24" i="5"/>
  <c r="B33" i="8"/>
  <c r="C24" i="5"/>
  <c r="C33" i="8" s="1"/>
  <c r="D33" i="8"/>
  <c r="P33" i="8"/>
  <c r="Q33" i="8"/>
  <c r="R33" i="8"/>
  <c r="A34" i="8"/>
  <c r="B12" i="5"/>
  <c r="B34" i="8"/>
  <c r="C12" i="5"/>
  <c r="C34" i="8"/>
  <c r="D34" i="8"/>
  <c r="F34" i="8"/>
  <c r="P34" i="8"/>
  <c r="Q34" i="8"/>
  <c r="R34" i="8"/>
  <c r="A35" i="8"/>
  <c r="B20" i="5"/>
  <c r="B35" i="8" s="1"/>
  <c r="C20" i="5"/>
  <c r="C35" i="8" s="1"/>
  <c r="P35" i="8"/>
  <c r="Q35" i="8"/>
  <c r="R35" i="8"/>
  <c r="A36" i="8"/>
  <c r="B15" i="5"/>
  <c r="B36" i="8" s="1"/>
  <c r="C15" i="5"/>
  <c r="C36" i="8"/>
  <c r="D36" i="8"/>
  <c r="P36" i="8"/>
  <c r="Q36" i="8"/>
  <c r="R36" i="8"/>
  <c r="A37" i="8"/>
  <c r="B18" i="5"/>
  <c r="B37" i="8"/>
  <c r="C18" i="5"/>
  <c r="C37" i="8" s="1"/>
  <c r="F37" i="8"/>
  <c r="I37" i="8"/>
  <c r="P37" i="8"/>
  <c r="Q37" i="8"/>
  <c r="R37" i="8"/>
  <c r="C38" i="8"/>
  <c r="C39" i="8"/>
  <c r="C40" i="8"/>
  <c r="C41" i="8"/>
  <c r="C42" i="8"/>
  <c r="F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F12" i="6"/>
  <c r="F12" i="5" s="1"/>
  <c r="I12" i="5" s="1"/>
  <c r="I34" i="8" s="1"/>
  <c r="B13" i="6"/>
  <c r="C13" i="6"/>
  <c r="B14" i="6"/>
  <c r="C14" i="6"/>
  <c r="B15" i="6"/>
  <c r="C15" i="6"/>
  <c r="B16" i="6"/>
  <c r="C16" i="6"/>
  <c r="B17" i="6"/>
  <c r="C17" i="6"/>
  <c r="B18" i="6"/>
  <c r="C18" i="6"/>
  <c r="F18" i="6"/>
  <c r="F18" i="5" s="1"/>
  <c r="I18" i="5" s="1"/>
  <c r="B19" i="6"/>
  <c r="C19" i="6"/>
  <c r="B20" i="6"/>
  <c r="C20" i="6"/>
  <c r="F20" i="6"/>
  <c r="F20" i="5" s="1"/>
  <c r="B21" i="6"/>
  <c r="C21" i="6"/>
  <c r="B22" i="6"/>
  <c r="C22" i="6"/>
  <c r="B23" i="6"/>
  <c r="C23" i="6"/>
  <c r="B24" i="6"/>
  <c r="C24" i="6"/>
  <c r="F24" i="6"/>
  <c r="F24" i="5" s="1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D38" i="6"/>
  <c r="D39" i="6" s="1"/>
  <c r="E38" i="6"/>
  <c r="F38" i="6"/>
  <c r="F39" i="6" s="1"/>
  <c r="E39" i="6"/>
  <c r="D40" i="6"/>
  <c r="E40" i="6"/>
  <c r="D41" i="6"/>
  <c r="E41" i="6"/>
  <c r="E42" i="6"/>
  <c r="B5" i="10"/>
  <c r="C5" i="10"/>
  <c r="P5" i="10"/>
  <c r="Q5" i="10"/>
  <c r="R5" i="10"/>
  <c r="S5" i="10"/>
  <c r="T5" i="10"/>
  <c r="AA5" i="10"/>
  <c r="AB5" i="10"/>
  <c r="B6" i="10"/>
  <c r="C6" i="10"/>
  <c r="P6" i="10"/>
  <c r="V6" i="10" s="1"/>
  <c r="Q6" i="10"/>
  <c r="R6" i="10"/>
  <c r="S6" i="10"/>
  <c r="T6" i="10"/>
  <c r="AA6" i="10"/>
  <c r="AB6" i="10"/>
  <c r="B7" i="10"/>
  <c r="C7" i="10"/>
  <c r="P7" i="10"/>
  <c r="V7" i="10" s="1"/>
  <c r="Q7" i="10"/>
  <c r="R7" i="10"/>
  <c r="S7" i="10"/>
  <c r="T7" i="10"/>
  <c r="W7" i="10" s="1"/>
  <c r="AA7" i="10"/>
  <c r="AB7" i="10"/>
  <c r="B8" i="10"/>
  <c r="C8" i="10"/>
  <c r="P8" i="10"/>
  <c r="Q8" i="10"/>
  <c r="R8" i="10"/>
  <c r="W8" i="10" s="1"/>
  <c r="S8" i="10"/>
  <c r="T8" i="10"/>
  <c r="T41" i="10" s="1"/>
  <c r="AA8" i="10"/>
  <c r="AB8" i="10"/>
  <c r="B9" i="10"/>
  <c r="C9" i="10"/>
  <c r="P9" i="10"/>
  <c r="V9" i="10" s="1"/>
  <c r="Q9" i="10"/>
  <c r="R9" i="10"/>
  <c r="S9" i="10"/>
  <c r="T9" i="10"/>
  <c r="W9" i="10" s="1"/>
  <c r="AA9" i="10"/>
  <c r="AB9" i="10"/>
  <c r="B10" i="10"/>
  <c r="C10" i="10"/>
  <c r="P10" i="10"/>
  <c r="Q10" i="10"/>
  <c r="W10" i="10" s="1"/>
  <c r="R10" i="10"/>
  <c r="S10" i="10"/>
  <c r="T10" i="10"/>
  <c r="AA10" i="10"/>
  <c r="AB10" i="10"/>
  <c r="B11" i="10"/>
  <c r="C11" i="10"/>
  <c r="P11" i="10"/>
  <c r="Q11" i="10"/>
  <c r="R11" i="10"/>
  <c r="S11" i="10"/>
  <c r="T11" i="10"/>
  <c r="W11" i="10" s="1"/>
  <c r="AA11" i="10"/>
  <c r="AB11" i="10"/>
  <c r="B12" i="10"/>
  <c r="C12" i="10"/>
  <c r="P12" i="10"/>
  <c r="Q12" i="10"/>
  <c r="R12" i="10"/>
  <c r="S12" i="10"/>
  <c r="T12" i="10"/>
  <c r="W12" i="10" s="1"/>
  <c r="U12" i="10"/>
  <c r="AA12" i="10"/>
  <c r="AB12" i="10"/>
  <c r="B13" i="10"/>
  <c r="C13" i="10"/>
  <c r="P13" i="10"/>
  <c r="Q13" i="10"/>
  <c r="R13" i="10"/>
  <c r="W13" i="10" s="1"/>
  <c r="S13" i="10"/>
  <c r="T13" i="10"/>
  <c r="AA13" i="10"/>
  <c r="AB13" i="10"/>
  <c r="B14" i="10"/>
  <c r="C14" i="10"/>
  <c r="P14" i="10"/>
  <c r="Q14" i="10"/>
  <c r="R14" i="10"/>
  <c r="W14" i="10" s="1"/>
  <c r="S14" i="10"/>
  <c r="T14" i="10"/>
  <c r="AA14" i="10"/>
  <c r="AB14" i="10"/>
  <c r="B15" i="10"/>
  <c r="C15" i="10"/>
  <c r="P15" i="10"/>
  <c r="Q15" i="10"/>
  <c r="R15" i="10"/>
  <c r="S15" i="10"/>
  <c r="T15" i="10"/>
  <c r="W15" i="10" s="1"/>
  <c r="U15" i="10"/>
  <c r="V15" i="10"/>
  <c r="X15" i="10" s="1"/>
  <c r="Z15" i="10" s="1"/>
  <c r="AA15" i="10"/>
  <c r="AB15" i="10"/>
  <c r="B16" i="10"/>
  <c r="C16" i="10"/>
  <c r="P16" i="10"/>
  <c r="Q16" i="10"/>
  <c r="R16" i="10"/>
  <c r="W16" i="10" s="1"/>
  <c r="S16" i="10"/>
  <c r="S40" i="10" s="1"/>
  <c r="T16" i="10"/>
  <c r="AA16" i="10"/>
  <c r="AB16" i="10"/>
  <c r="B17" i="10"/>
  <c r="C17" i="10"/>
  <c r="P17" i="10"/>
  <c r="Q17" i="10"/>
  <c r="Q41" i="10" s="1"/>
  <c r="R17" i="10"/>
  <c r="S17" i="10"/>
  <c r="T17" i="10"/>
  <c r="AA17" i="10"/>
  <c r="AB17" i="10"/>
  <c r="B18" i="10"/>
  <c r="C18" i="10"/>
  <c r="P18" i="10"/>
  <c r="Q18" i="10"/>
  <c r="R18" i="10"/>
  <c r="S18" i="10"/>
  <c r="T18" i="10"/>
  <c r="W18" i="10" s="1"/>
  <c r="U18" i="10"/>
  <c r="AA18" i="10"/>
  <c r="AB18" i="10"/>
  <c r="B19" i="10"/>
  <c r="C19" i="10"/>
  <c r="P19" i="10"/>
  <c r="Q19" i="10"/>
  <c r="R19" i="10"/>
  <c r="S19" i="10"/>
  <c r="T19" i="10"/>
  <c r="AA19" i="10"/>
  <c r="AB19" i="10"/>
  <c r="B20" i="10"/>
  <c r="C20" i="10"/>
  <c r="P20" i="10"/>
  <c r="Q20" i="10"/>
  <c r="R20" i="10"/>
  <c r="S20" i="10"/>
  <c r="T20" i="10"/>
  <c r="U20" i="10"/>
  <c r="W20" i="10" s="1"/>
  <c r="AA20" i="10"/>
  <c r="AB20" i="10"/>
  <c r="B21" i="10"/>
  <c r="C21" i="10"/>
  <c r="P21" i="10"/>
  <c r="Q21" i="10"/>
  <c r="R21" i="10"/>
  <c r="S21" i="10"/>
  <c r="T21" i="10"/>
  <c r="W21" i="10" s="1"/>
  <c r="AA21" i="10"/>
  <c r="AB21" i="10"/>
  <c r="B22" i="10"/>
  <c r="C22" i="10"/>
  <c r="P22" i="10"/>
  <c r="Q22" i="10"/>
  <c r="R22" i="10"/>
  <c r="S22" i="10"/>
  <c r="W22" i="10" s="1"/>
  <c r="T22" i="10"/>
  <c r="U22" i="10"/>
  <c r="AA22" i="10"/>
  <c r="AB22" i="10"/>
  <c r="B23" i="10"/>
  <c r="C23" i="10"/>
  <c r="P23" i="10"/>
  <c r="V23" i="10" s="1"/>
  <c r="Q23" i="10"/>
  <c r="R23" i="10"/>
  <c r="S23" i="10"/>
  <c r="T23" i="10"/>
  <c r="AA23" i="10"/>
  <c r="AB23" i="10"/>
  <c r="B24" i="10"/>
  <c r="C24" i="10"/>
  <c r="P24" i="10"/>
  <c r="Q24" i="10"/>
  <c r="R24" i="10"/>
  <c r="S24" i="10"/>
  <c r="V24" i="10" s="1"/>
  <c r="T24" i="10"/>
  <c r="W24" i="10" s="1"/>
  <c r="U24" i="10"/>
  <c r="AA24" i="10"/>
  <c r="AB24" i="10"/>
  <c r="B25" i="10"/>
  <c r="C25" i="10"/>
  <c r="P25" i="10"/>
  <c r="Q25" i="10"/>
  <c r="R25" i="10"/>
  <c r="W25" i="10" s="1"/>
  <c r="S25" i="10"/>
  <c r="T25" i="10"/>
  <c r="U25" i="10"/>
  <c r="AA25" i="10"/>
  <c r="AB25" i="10"/>
  <c r="B26" i="10"/>
  <c r="C26" i="10"/>
  <c r="P26" i="10"/>
  <c r="W26" i="10" s="1"/>
  <c r="Q26" i="10"/>
  <c r="R26" i="10"/>
  <c r="S26" i="10"/>
  <c r="T26" i="10"/>
  <c r="AA26" i="10"/>
  <c r="AB26" i="10"/>
  <c r="B27" i="10"/>
  <c r="C27" i="10"/>
  <c r="P27" i="10"/>
  <c r="Q27" i="10"/>
  <c r="V27" i="10" s="1"/>
  <c r="R27" i="10"/>
  <c r="W27" i="10" s="1"/>
  <c r="S27" i="10"/>
  <c r="T27" i="10"/>
  <c r="U27" i="10"/>
  <c r="AA27" i="10"/>
  <c r="AB27" i="10"/>
  <c r="B28" i="10"/>
  <c r="C28" i="10"/>
  <c r="P28" i="10"/>
  <c r="Q28" i="10"/>
  <c r="R28" i="10"/>
  <c r="S28" i="10"/>
  <c r="W28" i="10" s="1"/>
  <c r="AA28" i="10"/>
  <c r="AB28" i="10"/>
  <c r="B29" i="10"/>
  <c r="C29" i="10"/>
  <c r="P29" i="10"/>
  <c r="V29" i="10" s="1"/>
  <c r="Q29" i="10"/>
  <c r="R29" i="10"/>
  <c r="S29" i="10"/>
  <c r="W29" i="10" s="1"/>
  <c r="T29" i="10"/>
  <c r="AA29" i="10"/>
  <c r="AB29" i="10"/>
  <c r="B30" i="10"/>
  <c r="C30" i="10"/>
  <c r="P30" i="10"/>
  <c r="Q30" i="10"/>
  <c r="R30" i="10"/>
  <c r="W30" i="10" s="1"/>
  <c r="S30" i="10"/>
  <c r="V30" i="10" s="1"/>
  <c r="T30" i="10"/>
  <c r="U30" i="10"/>
  <c r="AA30" i="10"/>
  <c r="AB30" i="10"/>
  <c r="B31" i="10"/>
  <c r="C31" i="10"/>
  <c r="P31" i="10"/>
  <c r="Q31" i="10"/>
  <c r="R31" i="10"/>
  <c r="V31" i="10" s="1"/>
  <c r="S31" i="10"/>
  <c r="T31" i="10"/>
  <c r="AA31" i="10"/>
  <c r="AB31" i="10"/>
  <c r="B32" i="10"/>
  <c r="C32" i="10"/>
  <c r="P32" i="10"/>
  <c r="V32" i="10" s="1"/>
  <c r="Q32" i="10"/>
  <c r="R32" i="10"/>
  <c r="S32" i="10"/>
  <c r="T32" i="10"/>
  <c r="AA32" i="10"/>
  <c r="AB32" i="10"/>
  <c r="B33" i="10"/>
  <c r="C33" i="10"/>
  <c r="P33" i="10"/>
  <c r="Q33" i="10"/>
  <c r="R33" i="10"/>
  <c r="W33" i="10" s="1"/>
  <c r="S33" i="10"/>
  <c r="T33" i="10"/>
  <c r="AA33" i="10"/>
  <c r="AB33" i="10"/>
  <c r="B34" i="10"/>
  <c r="C34" i="10"/>
  <c r="P34" i="10"/>
  <c r="Q34" i="10"/>
  <c r="R34" i="10"/>
  <c r="S34" i="10"/>
  <c r="T34" i="10"/>
  <c r="AA34" i="10"/>
  <c r="AB34" i="10"/>
  <c r="B35" i="10"/>
  <c r="C35" i="10"/>
  <c r="P35" i="10"/>
  <c r="Q35" i="10"/>
  <c r="R35" i="10"/>
  <c r="S35" i="10"/>
  <c r="T35" i="10"/>
  <c r="AA35" i="10"/>
  <c r="AB35" i="10"/>
  <c r="B36" i="10"/>
  <c r="C36" i="10"/>
  <c r="P36" i="10"/>
  <c r="Q36" i="10"/>
  <c r="R36" i="10"/>
  <c r="S36" i="10"/>
  <c r="T36" i="10"/>
  <c r="W36" i="10" s="1"/>
  <c r="AA36" i="10"/>
  <c r="AB36" i="10"/>
  <c r="B37" i="10"/>
  <c r="C37" i="10"/>
  <c r="P37" i="10"/>
  <c r="V37" i="10" s="1"/>
  <c r="Q37" i="10"/>
  <c r="R37" i="10"/>
  <c r="S37" i="10"/>
  <c r="W37" i="10" s="1"/>
  <c r="T37" i="10"/>
  <c r="AA37" i="10"/>
  <c r="AB37" i="10"/>
  <c r="D38" i="10"/>
  <c r="E38" i="10"/>
  <c r="F38" i="10"/>
  <c r="F42" i="10" s="1"/>
  <c r="G38" i="10"/>
  <c r="G39" i="10" s="1"/>
  <c r="H38" i="10"/>
  <c r="H42" i="10" s="1"/>
  <c r="I38" i="10"/>
  <c r="J38" i="10"/>
  <c r="J39" i="10" s="1"/>
  <c r="K38" i="10"/>
  <c r="L38" i="10"/>
  <c r="M38" i="10"/>
  <c r="N38" i="10"/>
  <c r="O38" i="10"/>
  <c r="O39" i="10" s="1"/>
  <c r="U38" i="10"/>
  <c r="Y38" i="10"/>
  <c r="Y39" i="10" s="1"/>
  <c r="D39" i="10"/>
  <c r="E39" i="10"/>
  <c r="H39" i="10"/>
  <c r="I39" i="10"/>
  <c r="K39" i="10"/>
  <c r="L39" i="10"/>
  <c r="M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Y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Y41" i="10"/>
  <c r="D42" i="10"/>
  <c r="E42" i="10"/>
  <c r="I42" i="10"/>
  <c r="K42" i="10"/>
  <c r="L42" i="10"/>
  <c r="M42" i="10"/>
  <c r="O42" i="10"/>
  <c r="Y42" i="10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D38" i="3"/>
  <c r="D39" i="3" s="1"/>
  <c r="E38" i="3"/>
  <c r="I38" i="3"/>
  <c r="J38" i="3"/>
  <c r="J39" i="3" s="1"/>
  <c r="E39" i="3"/>
  <c r="I39" i="3"/>
  <c r="D40" i="3"/>
  <c r="E40" i="3"/>
  <c r="I40" i="3"/>
  <c r="J40" i="3"/>
  <c r="D41" i="3"/>
  <c r="E41" i="3"/>
  <c r="I41" i="3"/>
  <c r="D42" i="3"/>
  <c r="E42" i="3"/>
  <c r="I42" i="3"/>
  <c r="J42" i="3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D37" i="1"/>
  <c r="D38" i="1" s="1"/>
  <c r="E37" i="1"/>
  <c r="F37" i="1"/>
  <c r="F38" i="1" s="1"/>
  <c r="G37" i="1"/>
  <c r="H37" i="1"/>
  <c r="H38" i="1" s="1"/>
  <c r="I37" i="1"/>
  <c r="I38" i="1" s="1"/>
  <c r="J37" i="1"/>
  <c r="K37" i="1"/>
  <c r="L37" i="1"/>
  <c r="L38" i="1" s="1"/>
  <c r="M37" i="1"/>
  <c r="M38" i="1" s="1"/>
  <c r="N37" i="1"/>
  <c r="N38" i="1" s="1"/>
  <c r="O37" i="1"/>
  <c r="P37" i="1"/>
  <c r="P38" i="1" s="1"/>
  <c r="Q37" i="1"/>
  <c r="R37" i="1"/>
  <c r="E38" i="1"/>
  <c r="G38" i="1"/>
  <c r="J38" i="1"/>
  <c r="K38" i="1"/>
  <c r="O38" i="1"/>
  <c r="Q38" i="1"/>
  <c r="AC15" i="10" l="1"/>
  <c r="E15" i="5"/>
  <c r="R40" i="10"/>
  <c r="R38" i="10"/>
  <c r="U42" i="10"/>
  <c r="U39" i="10"/>
  <c r="W38" i="10"/>
  <c r="R38" i="1"/>
  <c r="S41" i="10"/>
  <c r="T40" i="10"/>
  <c r="X37" i="10"/>
  <c r="Z37" i="10" s="1"/>
  <c r="V14" i="10"/>
  <c r="X14" i="10"/>
  <c r="Z14" i="10" s="1"/>
  <c r="R41" i="10"/>
  <c r="S38" i="10"/>
  <c r="I24" i="5"/>
  <c r="I33" i="8" s="1"/>
  <c r="F33" i="8"/>
  <c r="Q40" i="10"/>
  <c r="G19" i="5"/>
  <c r="D10" i="8"/>
  <c r="I23" i="5"/>
  <c r="I31" i="8" s="1"/>
  <c r="F40" i="5"/>
  <c r="F40" i="8" s="1"/>
  <c r="F31" i="8"/>
  <c r="F41" i="5"/>
  <c r="F41" i="8" s="1"/>
  <c r="V12" i="10"/>
  <c r="U41" i="10"/>
  <c r="O42" i="3"/>
  <c r="O41" i="3"/>
  <c r="O38" i="3"/>
  <c r="O39" i="3" s="1"/>
  <c r="G37" i="5"/>
  <c r="D5" i="8"/>
  <c r="G15" i="8"/>
  <c r="G28" i="8"/>
  <c r="J41" i="3"/>
  <c r="J42" i="10"/>
  <c r="P41" i="10"/>
  <c r="V18" i="10"/>
  <c r="X18" i="10" s="1"/>
  <c r="Z18" i="10" s="1"/>
  <c r="X10" i="10"/>
  <c r="Z10" i="10" s="1"/>
  <c r="V10" i="10"/>
  <c r="V5" i="10"/>
  <c r="D41" i="5"/>
  <c r="D41" i="8" s="1"/>
  <c r="D35" i="8"/>
  <c r="D27" i="8"/>
  <c r="G33" i="8"/>
  <c r="G34" i="5"/>
  <c r="D25" i="8"/>
  <c r="I11" i="5"/>
  <c r="I24" i="8" s="1"/>
  <c r="X9" i="10"/>
  <c r="Z9" i="10" s="1"/>
  <c r="F40" i="6"/>
  <c r="X7" i="10"/>
  <c r="Z7" i="10" s="1"/>
  <c r="V36" i="10"/>
  <c r="X36" i="10"/>
  <c r="Z36" i="10" s="1"/>
  <c r="K19" i="3"/>
  <c r="T18" i="1"/>
  <c r="K13" i="3"/>
  <c r="T12" i="1"/>
  <c r="W41" i="10"/>
  <c r="U40" i="10"/>
  <c r="Q38" i="10"/>
  <c r="X28" i="10"/>
  <c r="Z28" i="10" s="1"/>
  <c r="V28" i="10"/>
  <c r="V16" i="10"/>
  <c r="X16" i="10"/>
  <c r="Z16" i="10" s="1"/>
  <c r="F29" i="8"/>
  <c r="D16" i="8"/>
  <c r="K18" i="3"/>
  <c r="T17" i="1"/>
  <c r="G27" i="8"/>
  <c r="G6" i="8"/>
  <c r="G4" i="8"/>
  <c r="K4" i="8" s="1"/>
  <c r="J4" i="5"/>
  <c r="J4" i="8" s="1"/>
  <c r="W40" i="10"/>
  <c r="X32" i="10"/>
  <c r="Z32" i="10" s="1"/>
  <c r="V13" i="10"/>
  <c r="X13" i="10" s="1"/>
  <c r="Z13" i="10" s="1"/>
  <c r="F24" i="8"/>
  <c r="X23" i="10"/>
  <c r="Z23" i="10" s="1"/>
  <c r="G42" i="10"/>
  <c r="P38" i="10"/>
  <c r="V35" i="10"/>
  <c r="X35" i="10" s="1"/>
  <c r="Z35" i="10" s="1"/>
  <c r="X31" i="10"/>
  <c r="Z31" i="10" s="1"/>
  <c r="V25" i="10"/>
  <c r="X25" i="10" s="1"/>
  <c r="Z25" i="10" s="1"/>
  <c r="V20" i="10"/>
  <c r="X20" i="10" s="1"/>
  <c r="Z20" i="10" s="1"/>
  <c r="V19" i="10"/>
  <c r="X19" i="10"/>
  <c r="Z19" i="10" s="1"/>
  <c r="V8" i="10"/>
  <c r="X8" i="10"/>
  <c r="Z8" i="10" s="1"/>
  <c r="F42" i="6"/>
  <c r="D37" i="8"/>
  <c r="F36" i="8"/>
  <c r="F22" i="8"/>
  <c r="X12" i="10"/>
  <c r="Z12" i="10" s="1"/>
  <c r="X6" i="10"/>
  <c r="Z6" i="10" s="1"/>
  <c r="O40" i="3"/>
  <c r="G8" i="5"/>
  <c r="G41" i="5" s="1"/>
  <c r="G41" i="8" s="1"/>
  <c r="D40" i="5"/>
  <c r="D40" i="8" s="1"/>
  <c r="G24" i="8"/>
  <c r="V22" i="10"/>
  <c r="X22" i="10"/>
  <c r="Z22" i="10" s="1"/>
  <c r="T38" i="10"/>
  <c r="G35" i="8"/>
  <c r="U37" i="1"/>
  <c r="N41" i="3"/>
  <c r="G35" i="5"/>
  <c r="D21" i="8"/>
  <c r="I35" i="5"/>
  <c r="I21" i="8" s="1"/>
  <c r="F21" i="8"/>
  <c r="G11" i="8"/>
  <c r="N42" i="10"/>
  <c r="N39" i="10"/>
  <c r="V34" i="10"/>
  <c r="X34" i="10" s="1"/>
  <c r="Z34" i="10" s="1"/>
  <c r="V21" i="10"/>
  <c r="X21" i="10"/>
  <c r="Z21" i="10" s="1"/>
  <c r="X26" i="10"/>
  <c r="Z26" i="10" s="1"/>
  <c r="I5" i="5"/>
  <c r="F38" i="5"/>
  <c r="F23" i="8"/>
  <c r="G31" i="5"/>
  <c r="D19" i="8"/>
  <c r="D42" i="6"/>
  <c r="I20" i="5"/>
  <c r="I35" i="8" s="1"/>
  <c r="F35" i="8"/>
  <c r="G37" i="8"/>
  <c r="K27" i="3"/>
  <c r="T26" i="1"/>
  <c r="K5" i="3"/>
  <c r="T4" i="1"/>
  <c r="G18" i="8"/>
  <c r="F39" i="10"/>
  <c r="V33" i="10"/>
  <c r="X33" i="10" s="1"/>
  <c r="Z33" i="10" s="1"/>
  <c r="X30" i="10"/>
  <c r="Z30" i="10" s="1"/>
  <c r="X27" i="10"/>
  <c r="Z27" i="10" s="1"/>
  <c r="X24" i="10"/>
  <c r="Z24" i="10" s="1"/>
  <c r="V11" i="10"/>
  <c r="X11" i="10"/>
  <c r="Z11" i="10" s="1"/>
  <c r="F41" i="6"/>
  <c r="D15" i="8"/>
  <c r="F6" i="8"/>
  <c r="V26" i="10"/>
  <c r="V17" i="10"/>
  <c r="X17" i="10" s="1"/>
  <c r="Z17" i="10" s="1"/>
  <c r="G32" i="8"/>
  <c r="X29" i="10"/>
  <c r="Z29" i="10" s="1"/>
  <c r="N40" i="3"/>
  <c r="K10" i="3"/>
  <c r="T9" i="1"/>
  <c r="G26" i="8"/>
  <c r="G17" i="8"/>
  <c r="T5" i="1"/>
  <c r="G12" i="8"/>
  <c r="AA8" i="8"/>
  <c r="AA6" i="8"/>
  <c r="N42" i="3"/>
  <c r="N38" i="3"/>
  <c r="N39" i="3" s="1"/>
  <c r="D38" i="5"/>
  <c r="AA9" i="8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G20" i="8"/>
  <c r="G34" i="8"/>
  <c r="E35" i="5" l="1"/>
  <c r="AC35" i="10"/>
  <c r="E34" i="5"/>
  <c r="AC34" i="10"/>
  <c r="AC18" i="10"/>
  <c r="E18" i="5"/>
  <c r="E17" i="5"/>
  <c r="AC17" i="10"/>
  <c r="E13" i="5"/>
  <c r="AC13" i="10"/>
  <c r="E20" i="5"/>
  <c r="AC20" i="10"/>
  <c r="E33" i="5"/>
  <c r="AC33" i="10"/>
  <c r="E16" i="5"/>
  <c r="AC16" i="10"/>
  <c r="G25" i="8"/>
  <c r="V40" i="10"/>
  <c r="V41" i="10"/>
  <c r="V38" i="10"/>
  <c r="E14" i="5"/>
  <c r="AC14" i="10"/>
  <c r="E26" i="5"/>
  <c r="AC26" i="10"/>
  <c r="G5" i="8"/>
  <c r="E6" i="5"/>
  <c r="AC6" i="10"/>
  <c r="E23" i="5"/>
  <c r="AC23" i="10"/>
  <c r="E27" i="5"/>
  <c r="AC27" i="10"/>
  <c r="G19" i="8"/>
  <c r="AC12" i="10"/>
  <c r="E12" i="5"/>
  <c r="E7" i="5"/>
  <c r="AC7" i="10"/>
  <c r="AC8" i="10"/>
  <c r="E8" i="5"/>
  <c r="D42" i="5"/>
  <c r="D42" i="8" s="1"/>
  <c r="D39" i="5"/>
  <c r="D39" i="8" s="1"/>
  <c r="D38" i="8"/>
  <c r="E30" i="5"/>
  <c r="AC30" i="10"/>
  <c r="G21" i="8"/>
  <c r="E10" i="5"/>
  <c r="AC10" i="10"/>
  <c r="G10" i="8"/>
  <c r="R42" i="10"/>
  <c r="R39" i="10"/>
  <c r="E29" i="5"/>
  <c r="AC29" i="10"/>
  <c r="E21" i="5"/>
  <c r="AC21" i="10"/>
  <c r="G40" i="5"/>
  <c r="G40" i="8" s="1"/>
  <c r="G38" i="5"/>
  <c r="G13" i="8"/>
  <c r="P39" i="10"/>
  <c r="P42" i="10"/>
  <c r="S39" i="10"/>
  <c r="S42" i="10"/>
  <c r="E24" i="5"/>
  <c r="AC24" i="10"/>
  <c r="E19" i="5"/>
  <c r="AC19" i="10"/>
  <c r="F42" i="5"/>
  <c r="F42" i="8" s="1"/>
  <c r="F38" i="8"/>
  <c r="F39" i="5"/>
  <c r="F39" i="8" s="1"/>
  <c r="E25" i="5"/>
  <c r="AC25" i="10"/>
  <c r="E28" i="5"/>
  <c r="AC28" i="10"/>
  <c r="AC9" i="10"/>
  <c r="E9" i="5"/>
  <c r="E37" i="5"/>
  <c r="AC37" i="10"/>
  <c r="K41" i="3"/>
  <c r="K42" i="3"/>
  <c r="K40" i="3"/>
  <c r="K38" i="3"/>
  <c r="K39" i="3" s="1"/>
  <c r="E22" i="5"/>
  <c r="AC22" i="10"/>
  <c r="I38" i="5"/>
  <c r="I23" i="8"/>
  <c r="I40" i="5"/>
  <c r="I40" i="8" s="1"/>
  <c r="I41" i="5"/>
  <c r="I41" i="8" s="1"/>
  <c r="E31" i="5"/>
  <c r="AC31" i="10"/>
  <c r="E32" i="5"/>
  <c r="AC32" i="10"/>
  <c r="Q39" i="10"/>
  <c r="Q42" i="10"/>
  <c r="E36" i="5"/>
  <c r="AC36" i="10"/>
  <c r="E11" i="5"/>
  <c r="AC11" i="10"/>
  <c r="H15" i="5"/>
  <c r="E36" i="8"/>
  <c r="T39" i="10"/>
  <c r="T42" i="10"/>
  <c r="X5" i="10"/>
  <c r="W42" i="10"/>
  <c r="W39" i="10"/>
  <c r="H29" i="5" l="1"/>
  <c r="E18" i="8"/>
  <c r="H6" i="5"/>
  <c r="E26" i="8"/>
  <c r="H25" i="5"/>
  <c r="E12" i="8"/>
  <c r="H19" i="5"/>
  <c r="E10" i="8"/>
  <c r="H8" i="5"/>
  <c r="E13" i="8"/>
  <c r="H14" i="5"/>
  <c r="E15" i="8"/>
  <c r="H16" i="5"/>
  <c r="E16" i="8"/>
  <c r="H17" i="5"/>
  <c r="E17" i="8"/>
  <c r="G42" i="5"/>
  <c r="G42" i="8" s="1"/>
  <c r="G38" i="8"/>
  <c r="G39" i="5"/>
  <c r="G39" i="8" s="1"/>
  <c r="H18" i="5"/>
  <c r="E37" i="8"/>
  <c r="I42" i="5"/>
  <c r="I42" i="8" s="1"/>
  <c r="I38" i="8"/>
  <c r="I39" i="5"/>
  <c r="I39" i="8" s="1"/>
  <c r="H32" i="5"/>
  <c r="E29" i="8"/>
  <c r="H37" i="5"/>
  <c r="E5" i="8"/>
  <c r="H27" i="5"/>
  <c r="E27" i="8"/>
  <c r="V39" i="10"/>
  <c r="V42" i="10"/>
  <c r="H33" i="5"/>
  <c r="E11" i="8"/>
  <c r="H36" i="8"/>
  <c r="K36" i="8" s="1"/>
  <c r="J15" i="5"/>
  <c r="J36" i="8" s="1"/>
  <c r="H24" i="5"/>
  <c r="E33" i="8"/>
  <c r="H9" i="5"/>
  <c r="E28" i="8"/>
  <c r="H7" i="5"/>
  <c r="E30" i="8"/>
  <c r="H30" i="5"/>
  <c r="E6" i="8"/>
  <c r="H20" i="5"/>
  <c r="E35" i="8"/>
  <c r="H34" i="5"/>
  <c r="E25" i="8"/>
  <c r="H11" i="5"/>
  <c r="E24" i="8"/>
  <c r="H31" i="5"/>
  <c r="E19" i="8"/>
  <c r="H22" i="5"/>
  <c r="E22" i="8"/>
  <c r="Z5" i="10"/>
  <c r="X38" i="10"/>
  <c r="X41" i="10"/>
  <c r="X40" i="10"/>
  <c r="H21" i="5"/>
  <c r="E20" i="8"/>
  <c r="H12" i="5"/>
  <c r="E34" i="8"/>
  <c r="H23" i="5"/>
  <c r="E31" i="8"/>
  <c r="H26" i="5"/>
  <c r="E9" i="8"/>
  <c r="H36" i="5"/>
  <c r="E7" i="8"/>
  <c r="H28" i="5"/>
  <c r="E8" i="8"/>
  <c r="H10" i="5"/>
  <c r="E32" i="8"/>
  <c r="H13" i="5"/>
  <c r="E14" i="8"/>
  <c r="H35" i="5"/>
  <c r="E21" i="8"/>
  <c r="H7" i="8" l="1"/>
  <c r="K7" i="8" s="1"/>
  <c r="J36" i="5"/>
  <c r="J7" i="8" s="1"/>
  <c r="H20" i="8"/>
  <c r="K20" i="8" s="1"/>
  <c r="J21" i="5"/>
  <c r="J20" i="8" s="1"/>
  <c r="H19" i="8"/>
  <c r="K19" i="8" s="1"/>
  <c r="J31" i="5"/>
  <c r="J19" i="8" s="1"/>
  <c r="H6" i="8"/>
  <c r="K6" i="8" s="1"/>
  <c r="J30" i="5"/>
  <c r="J6" i="8" s="1"/>
  <c r="H37" i="8"/>
  <c r="K37" i="8" s="1"/>
  <c r="J18" i="5"/>
  <c r="J37" i="8" s="1"/>
  <c r="H10" i="8"/>
  <c r="K10" i="8" s="1"/>
  <c r="J19" i="5"/>
  <c r="J10" i="8" s="1"/>
  <c r="H14" i="8"/>
  <c r="K14" i="8" s="1"/>
  <c r="J13" i="5"/>
  <c r="J14" i="8" s="1"/>
  <c r="H9" i="8"/>
  <c r="K9" i="8" s="1"/>
  <c r="J26" i="5"/>
  <c r="J9" i="8" s="1"/>
  <c r="H24" i="8"/>
  <c r="K24" i="8" s="1"/>
  <c r="J11" i="5"/>
  <c r="J24" i="8" s="1"/>
  <c r="H30" i="8"/>
  <c r="K30" i="8" s="1"/>
  <c r="J7" i="5"/>
  <c r="J30" i="8" s="1"/>
  <c r="H11" i="8"/>
  <c r="K11" i="8" s="1"/>
  <c r="J33" i="5"/>
  <c r="J11" i="8" s="1"/>
  <c r="H29" i="8"/>
  <c r="K29" i="8" s="1"/>
  <c r="J32" i="5"/>
  <c r="J29" i="8" s="1"/>
  <c r="H15" i="8"/>
  <c r="K15" i="8" s="1"/>
  <c r="J14" i="5"/>
  <c r="J15" i="8" s="1"/>
  <c r="H12" i="8"/>
  <c r="K12" i="8" s="1"/>
  <c r="J25" i="5"/>
  <c r="J12" i="8" s="1"/>
  <c r="E5" i="5"/>
  <c r="AC5" i="10"/>
  <c r="Z40" i="10"/>
  <c r="AC40" i="10" s="1"/>
  <c r="Z38" i="10"/>
  <c r="Z41" i="10"/>
  <c r="AC41" i="10" s="1"/>
  <c r="H25" i="8"/>
  <c r="K25" i="8" s="1"/>
  <c r="J34" i="5"/>
  <c r="J25" i="8" s="1"/>
  <c r="H28" i="8"/>
  <c r="K28" i="8" s="1"/>
  <c r="J9" i="5"/>
  <c r="J28" i="8" s="1"/>
  <c r="H5" i="8"/>
  <c r="K5" i="8" s="1"/>
  <c r="J37" i="5"/>
  <c r="J5" i="8" s="1"/>
  <c r="H16" i="8"/>
  <c r="K16" i="8" s="1"/>
  <c r="J16" i="5"/>
  <c r="J16" i="8" s="1"/>
  <c r="X42" i="10"/>
  <c r="X39" i="10"/>
  <c r="H32" i="8"/>
  <c r="K32" i="8" s="1"/>
  <c r="J10" i="5"/>
  <c r="J32" i="8" s="1"/>
  <c r="H31" i="8"/>
  <c r="K31" i="8" s="1"/>
  <c r="J23" i="5"/>
  <c r="J31" i="8" s="1"/>
  <c r="H26" i="8"/>
  <c r="K26" i="8" s="1"/>
  <c r="J6" i="5"/>
  <c r="J26" i="8" s="1"/>
  <c r="H8" i="8"/>
  <c r="K8" i="8" s="1"/>
  <c r="J28" i="5"/>
  <c r="J8" i="8" s="1"/>
  <c r="H34" i="8"/>
  <c r="K34" i="8" s="1"/>
  <c r="J12" i="5"/>
  <c r="J34" i="8" s="1"/>
  <c r="H22" i="8"/>
  <c r="K22" i="8" s="1"/>
  <c r="J22" i="5"/>
  <c r="J22" i="8" s="1"/>
  <c r="H35" i="8"/>
  <c r="K35" i="8" s="1"/>
  <c r="J20" i="5"/>
  <c r="J35" i="8" s="1"/>
  <c r="H33" i="8"/>
  <c r="K33" i="8" s="1"/>
  <c r="J24" i="5"/>
  <c r="J33" i="8" s="1"/>
  <c r="H27" i="8"/>
  <c r="K27" i="8" s="1"/>
  <c r="J27" i="5"/>
  <c r="J27" i="8" s="1"/>
  <c r="H13" i="8"/>
  <c r="K13" i="8" s="1"/>
  <c r="J8" i="5"/>
  <c r="J13" i="8" s="1"/>
  <c r="H21" i="8"/>
  <c r="K21" i="8" s="1"/>
  <c r="J35" i="5"/>
  <c r="J21" i="8" s="1"/>
  <c r="O36" i="8"/>
  <c r="N36" i="8" s="1"/>
  <c r="S37" i="8"/>
  <c r="L36" i="8"/>
  <c r="H17" i="8"/>
  <c r="K17" i="8" s="1"/>
  <c r="J17" i="5"/>
  <c r="J17" i="8" s="1"/>
  <c r="H18" i="8"/>
  <c r="K18" i="8" s="1"/>
  <c r="J29" i="5"/>
  <c r="J18" i="8" s="1"/>
  <c r="O33" i="8" l="1"/>
  <c r="N33" i="8" s="1"/>
  <c r="S34" i="8"/>
  <c r="L33" i="8"/>
  <c r="L29" i="8"/>
  <c r="O29" i="8"/>
  <c r="N29" i="8" s="1"/>
  <c r="S30" i="8"/>
  <c r="O6" i="8"/>
  <c r="N6" i="8" s="1"/>
  <c r="L6" i="8"/>
  <c r="S7" i="8"/>
  <c r="O22" i="8"/>
  <c r="N22" i="8" s="1"/>
  <c r="L22" i="8"/>
  <c r="L17" i="8"/>
  <c r="O17" i="8"/>
  <c r="N17" i="8" s="1"/>
  <c r="S18" i="8"/>
  <c r="O14" i="8"/>
  <c r="N14" i="8" s="1"/>
  <c r="S15" i="8"/>
  <c r="L14" i="8"/>
  <c r="L19" i="8"/>
  <c r="O19" i="8"/>
  <c r="N19" i="8" s="1"/>
  <c r="S20" i="8"/>
  <c r="L27" i="8"/>
  <c r="S28" i="8"/>
  <c r="O27" i="8"/>
  <c r="N27" i="8" s="1"/>
  <c r="L34" i="8"/>
  <c r="O34" i="8"/>
  <c r="N34" i="8" s="1"/>
  <c r="S35" i="8"/>
  <c r="O32" i="8"/>
  <c r="N32" i="8" s="1"/>
  <c r="S33" i="8"/>
  <c r="L32" i="8"/>
  <c r="L28" i="8"/>
  <c r="S29" i="8"/>
  <c r="O28" i="8"/>
  <c r="N28" i="8" s="1"/>
  <c r="H5" i="5"/>
  <c r="E23" i="8"/>
  <c r="E41" i="5"/>
  <c r="E41" i="8" s="1"/>
  <c r="E38" i="5"/>
  <c r="E40" i="5"/>
  <c r="E40" i="8" s="1"/>
  <c r="L18" i="8"/>
  <c r="O18" i="8"/>
  <c r="N18" i="8" s="1"/>
  <c r="S19" i="8"/>
  <c r="Z39" i="10"/>
  <c r="AC39" i="10" s="1"/>
  <c r="Z42" i="10"/>
  <c r="AC42" i="10" s="1"/>
  <c r="AC38" i="10"/>
  <c r="O9" i="8"/>
  <c r="N9" i="8" s="1"/>
  <c r="L9" i="8"/>
  <c r="S10" i="8"/>
  <c r="L13" i="8"/>
  <c r="S14" i="8"/>
  <c r="O13" i="8"/>
  <c r="N13" i="8" s="1"/>
  <c r="L31" i="8"/>
  <c r="O31" i="8"/>
  <c r="N31" i="8" s="1"/>
  <c r="S32" i="8"/>
  <c r="O5" i="8"/>
  <c r="S6" i="8"/>
  <c r="L5" i="8"/>
  <c r="O11" i="8"/>
  <c r="N11" i="8" s="1"/>
  <c r="L11" i="8"/>
  <c r="S12" i="8"/>
  <c r="M36" i="8"/>
  <c r="L12" i="8"/>
  <c r="O12" i="8"/>
  <c r="N12" i="8" s="1"/>
  <c r="S13" i="8"/>
  <c r="L30" i="8"/>
  <c r="S31" i="8"/>
  <c r="O30" i="8"/>
  <c r="N30" i="8" s="1"/>
  <c r="L10" i="8"/>
  <c r="S11" i="8"/>
  <c r="O10" i="8"/>
  <c r="N10" i="8" s="1"/>
  <c r="L20" i="8"/>
  <c r="S21" i="8"/>
  <c r="O20" i="8"/>
  <c r="N20" i="8" s="1"/>
  <c r="O25" i="8"/>
  <c r="N25" i="8" s="1"/>
  <c r="S26" i="8"/>
  <c r="L25" i="8"/>
  <c r="L15" i="8"/>
  <c r="O15" i="8"/>
  <c r="N15" i="8" s="1"/>
  <c r="S16" i="8"/>
  <c r="L24" i="8"/>
  <c r="S25" i="8"/>
  <c r="O24" i="8"/>
  <c r="N24" i="8" s="1"/>
  <c r="L37" i="8"/>
  <c r="M37" i="8" s="1"/>
  <c r="O37" i="8"/>
  <c r="N37" i="8" s="1"/>
  <c r="O7" i="8"/>
  <c r="N7" i="8" s="1"/>
  <c r="L7" i="8"/>
  <c r="S8" i="8"/>
  <c r="L8" i="8"/>
  <c r="S9" i="8"/>
  <c r="O8" i="8"/>
  <c r="N8" i="8" s="1"/>
  <c r="L21" i="8"/>
  <c r="O21" i="8"/>
  <c r="N21" i="8" s="1"/>
  <c r="S22" i="8"/>
  <c r="L35" i="8"/>
  <c r="S36" i="8"/>
  <c r="O35" i="8"/>
  <c r="N35" i="8" s="1"/>
  <c r="L26" i="8"/>
  <c r="S27" i="8"/>
  <c r="O26" i="8"/>
  <c r="N26" i="8" s="1"/>
  <c r="O16" i="8"/>
  <c r="N16" i="8" s="1"/>
  <c r="S17" i="8"/>
  <c r="L16" i="8"/>
  <c r="T7" i="8" l="1"/>
  <c r="M6" i="8"/>
  <c r="M30" i="8"/>
  <c r="T31" i="8"/>
  <c r="M8" i="8"/>
  <c r="T9" i="8"/>
  <c r="M24" i="8"/>
  <c r="T25" i="8"/>
  <c r="M5" i="8"/>
  <c r="T6" i="8"/>
  <c r="H38" i="5"/>
  <c r="H40" i="5"/>
  <c r="H40" i="8" s="1"/>
  <c r="J5" i="5"/>
  <c r="H23" i="8"/>
  <c r="K23" i="8" s="1"/>
  <c r="H41" i="5"/>
  <c r="H41" i="8" s="1"/>
  <c r="M14" i="8"/>
  <c r="T15" i="8"/>
  <c r="M31" i="8"/>
  <c r="T32" i="8"/>
  <c r="T21" i="8"/>
  <c r="M20" i="8"/>
  <c r="M34" i="8"/>
  <c r="T35" i="8"/>
  <c r="M17" i="8"/>
  <c r="T18" i="8"/>
  <c r="M16" i="8"/>
  <c r="T17" i="8"/>
  <c r="M12" i="8"/>
  <c r="T13" i="8"/>
  <c r="M13" i="8"/>
  <c r="T14" i="8"/>
  <c r="M29" i="8"/>
  <c r="T30" i="8"/>
  <c r="M7" i="8"/>
  <c r="T8" i="8"/>
  <c r="M15" i="8"/>
  <c r="T16" i="8"/>
  <c r="M18" i="8"/>
  <c r="T19" i="8"/>
  <c r="T29" i="8"/>
  <c r="M28" i="8"/>
  <c r="M22" i="8"/>
  <c r="T34" i="8"/>
  <c r="M33" i="8"/>
  <c r="M11" i="8"/>
  <c r="T12" i="8"/>
  <c r="M26" i="8"/>
  <c r="T27" i="8"/>
  <c r="T20" i="8"/>
  <c r="M19" i="8"/>
  <c r="M25" i="8"/>
  <c r="T26" i="8"/>
  <c r="M10" i="8"/>
  <c r="T11" i="8"/>
  <c r="T37" i="8"/>
  <c r="N5" i="8"/>
  <c r="T10" i="8"/>
  <c r="M9" i="8"/>
  <c r="M32" i="8"/>
  <c r="T33" i="8"/>
  <c r="T28" i="8"/>
  <c r="M27" i="8"/>
  <c r="T36" i="8"/>
  <c r="M35" i="8"/>
  <c r="M21" i="8"/>
  <c r="T22" i="8"/>
  <c r="E38" i="8"/>
  <c r="E42" i="5"/>
  <c r="E42" i="8" s="1"/>
  <c r="E39" i="5"/>
  <c r="E39" i="8" s="1"/>
  <c r="H42" i="5" l="1"/>
  <c r="H42" i="8" s="1"/>
  <c r="H39" i="5"/>
  <c r="H39" i="8" s="1"/>
  <c r="H38" i="8"/>
  <c r="K42" i="8"/>
  <c r="K41" i="8"/>
  <c r="K38" i="8"/>
  <c r="K39" i="8" s="1"/>
  <c r="K40" i="8"/>
  <c r="J23" i="8"/>
  <c r="J40" i="5"/>
  <c r="J40" i="8" s="1"/>
  <c r="J41" i="5"/>
  <c r="J41" i="8" s="1"/>
  <c r="J38" i="5"/>
  <c r="J42" i="5" l="1"/>
  <c r="J42" i="8" s="1"/>
  <c r="X6" i="8" s="1"/>
  <c r="X7" i="8" s="1"/>
  <c r="J39" i="5"/>
  <c r="J39" i="8" s="1"/>
  <c r="X5" i="8" s="1"/>
  <c r="J38" i="8"/>
  <c r="O23" i="8"/>
  <c r="S24" i="8"/>
  <c r="L23" i="8"/>
  <c r="J44" i="8"/>
  <c r="S23" i="8"/>
  <c r="J43" i="8"/>
  <c r="M23" i="8" l="1"/>
  <c r="T24" i="8"/>
  <c r="L42" i="8"/>
  <c r="L40" i="8"/>
  <c r="L38" i="8"/>
  <c r="L39" i="8" s="1"/>
  <c r="L41" i="8"/>
  <c r="T23" i="8"/>
  <c r="N23" i="8"/>
  <c r="V34" i="8"/>
  <c r="V33" i="8"/>
  <c r="V38" i="8"/>
  <c r="V32" i="8"/>
  <c r="V35" i="8"/>
  <c r="V37" i="8"/>
  <c r="V31" i="8"/>
  <c r="V36" i="8"/>
  <c r="N42" i="8" l="1"/>
  <c r="O42" i="8" s="1"/>
  <c r="N44" i="8"/>
  <c r="N40" i="8"/>
  <c r="O40" i="8" s="1"/>
  <c r="N38" i="8"/>
  <c r="N39" i="8" s="1"/>
  <c r="O39" i="8" s="1"/>
  <c r="N43" i="8"/>
  <c r="N41" i="8"/>
  <c r="O41" i="8" s="1"/>
</calcChain>
</file>

<file path=xl/sharedStrings.xml><?xml version="1.0" encoding="utf-8"?>
<sst xmlns="http://schemas.openxmlformats.org/spreadsheetml/2006/main" count="246" uniqueCount="123">
  <si>
    <t>#</t>
  </si>
  <si>
    <t>Name</t>
  </si>
  <si>
    <t>Num.</t>
  </si>
  <si>
    <t>Yoklama</t>
  </si>
  <si>
    <t>Total</t>
  </si>
  <si>
    <t>Attending List</t>
  </si>
  <si>
    <t>Mean</t>
  </si>
  <si>
    <t>St.Dev.</t>
  </si>
  <si>
    <t>Homework Grades</t>
  </si>
  <si>
    <t>Quiz1</t>
  </si>
  <si>
    <t>Max</t>
  </si>
  <si>
    <t>Min</t>
  </si>
  <si>
    <t>Quiz2</t>
  </si>
  <si>
    <t>Attending</t>
  </si>
  <si>
    <t>Week</t>
  </si>
  <si>
    <t>Hw</t>
  </si>
  <si>
    <t xml:space="preserve"># </t>
  </si>
  <si>
    <t>of Hw</t>
  </si>
  <si>
    <t>of Quiz</t>
  </si>
  <si>
    <t>Quiz</t>
  </si>
  <si>
    <t>MT1</t>
  </si>
  <si>
    <t>Mean Hw</t>
  </si>
  <si>
    <t>Mean Quiz</t>
  </si>
  <si>
    <t>Final</t>
  </si>
  <si>
    <t>Total Grade</t>
  </si>
  <si>
    <t>Holiday</t>
  </si>
  <si>
    <t>Quiz3</t>
  </si>
  <si>
    <t>Total Quiz</t>
  </si>
  <si>
    <t>Final Exam</t>
  </si>
  <si>
    <t>Erteleme</t>
  </si>
  <si>
    <t>AA</t>
  </si>
  <si>
    <t>BA</t>
  </si>
  <si>
    <t>BB</t>
  </si>
  <si>
    <t>CC</t>
  </si>
  <si>
    <t>DC</t>
  </si>
  <si>
    <t>DD</t>
  </si>
  <si>
    <t>E</t>
  </si>
  <si>
    <t>CB</t>
  </si>
  <si>
    <t>FF</t>
  </si>
  <si>
    <t>VF</t>
  </si>
  <si>
    <t>Başarısız</t>
  </si>
  <si>
    <t>Vizesiz Başarısız</t>
  </si>
  <si>
    <t>Ayça Çatak</t>
  </si>
  <si>
    <t>Ferda Tangüner</t>
  </si>
  <si>
    <t>Fatma Zara</t>
  </si>
  <si>
    <t>Gökhan Kiraz</t>
  </si>
  <si>
    <t>Mert Ali Minisker</t>
  </si>
  <si>
    <t>Fatıma Rabia Özemre</t>
  </si>
  <si>
    <t>Nazmiye Dönmez</t>
  </si>
  <si>
    <t>Hakan Yurtcan</t>
  </si>
  <si>
    <t>Semiha Baylan</t>
  </si>
  <si>
    <t>Banu Karaköse</t>
  </si>
  <si>
    <t>Reşat Aydın</t>
  </si>
  <si>
    <t>Fatih Taş</t>
  </si>
  <si>
    <t xml:space="preserve">Hande Bezci </t>
  </si>
  <si>
    <t>Özge Velioğlu</t>
  </si>
  <si>
    <t>Mesut Balaban</t>
  </si>
  <si>
    <t>Volkan Gülşen</t>
  </si>
  <si>
    <t>Ayhan Boyacıoğlu</t>
  </si>
  <si>
    <t>İbrahim E Atamer</t>
  </si>
  <si>
    <t>Bilal Arslan</t>
  </si>
  <si>
    <t>Kristoffer İ İlhan</t>
  </si>
  <si>
    <t>Serap Süvari</t>
  </si>
  <si>
    <t>Murat Doğru</t>
  </si>
  <si>
    <t>Cenk Nazlı</t>
  </si>
  <si>
    <t>Mehmet Okan Akdoğan</t>
  </si>
  <si>
    <t>Salih Gökhan Topçu</t>
  </si>
  <si>
    <t>Can Güven</t>
  </si>
  <si>
    <t>Evren Coşkun Özüer</t>
  </si>
  <si>
    <t>Ceyhun Yavuz</t>
  </si>
  <si>
    <t>Hilal Sofu</t>
  </si>
  <si>
    <t>Burçin Danacı</t>
  </si>
  <si>
    <t>Feride Duygu Taştan</t>
  </si>
  <si>
    <t>Melissa Karagözlüoğlu</t>
  </si>
  <si>
    <t>Ümit Necati Sunar</t>
  </si>
  <si>
    <t>10395 BIL 101 E Int. To Comp. &amp; Inf. Systems</t>
  </si>
  <si>
    <t>Orienta.</t>
  </si>
  <si>
    <t>Hw-1</t>
  </si>
  <si>
    <t>Quiz4</t>
  </si>
  <si>
    <t>Quiz5</t>
  </si>
  <si>
    <t>Quiz6</t>
  </si>
  <si>
    <t>Min(Quiz)1</t>
  </si>
  <si>
    <t>Min(Quiz)2</t>
  </si>
  <si>
    <t>A</t>
  </si>
  <si>
    <t>K</t>
  </si>
  <si>
    <t>10395 BIL 101 E</t>
  </si>
  <si>
    <t>Mean Quiz* 0.30</t>
  </si>
  <si>
    <t>Mean Hw* 0.30</t>
  </si>
  <si>
    <t>Final*0.40</t>
  </si>
  <si>
    <t xml:space="preserve">    </t>
  </si>
  <si>
    <t>Oriantation</t>
  </si>
  <si>
    <t>St.Dev</t>
  </si>
  <si>
    <t>aa</t>
  </si>
  <si>
    <t>ba</t>
  </si>
  <si>
    <t>bb</t>
  </si>
  <si>
    <t>cb</t>
  </si>
  <si>
    <t>cc</t>
  </si>
  <si>
    <t>dc</t>
  </si>
  <si>
    <t>dd</t>
  </si>
  <si>
    <t>ff</t>
  </si>
  <si>
    <t>Mean + 3 StD /4</t>
  </si>
  <si>
    <t>Mean + 4 StD /4</t>
  </si>
  <si>
    <t>Mean + 2 StD /4</t>
  </si>
  <si>
    <t>Mean + 1 StD /4</t>
  </si>
  <si>
    <t>Mean + 0 StD /4</t>
  </si>
  <si>
    <t>Mean - 1 StD /4</t>
  </si>
  <si>
    <t>Mean - 2 StD /4</t>
  </si>
  <si>
    <t>Mean - 3 StD /4</t>
  </si>
  <si>
    <t>Mean - 4 StD /4</t>
  </si>
  <si>
    <t>St.Dev /4</t>
  </si>
  <si>
    <t>Hw-2a</t>
  </si>
  <si>
    <t>Hw-3a</t>
  </si>
  <si>
    <t>Hw-2b</t>
  </si>
  <si>
    <t>Hw-3b</t>
  </si>
  <si>
    <t>Hw2-Total</t>
  </si>
  <si>
    <t>Hw3-Total</t>
  </si>
  <si>
    <t>Hw+Quiz</t>
  </si>
  <si>
    <t>J_i-J_i-1</t>
  </si>
  <si>
    <t>L_i-L_i-1</t>
  </si>
  <si>
    <t>Total Grade /73,38</t>
  </si>
  <si>
    <t>Finale</t>
  </si>
  <si>
    <t>Girer</t>
  </si>
  <si>
    <t>Prof.Dr. R. Alsan Meriç (Arş.Gör.Dr.H. İbrahim Keser)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</si>
</sst>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[$-409]d\-mmm;@"/>
    <numFmt numFmtId="187" formatCode="0.0"/>
  </numFmts>
  <fonts count="11" x14ac:knownFonts="1">
    <font>
      <sz val="10"/>
      <name val="Arial"/>
      <charset val="16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charset val="162"/>
    </font>
    <font>
      <b/>
      <sz val="12"/>
      <name val="Times New Roman Tur"/>
      <family val="1"/>
      <charset val="162"/>
    </font>
    <font>
      <sz val="12"/>
      <name val="Arial"/>
      <charset val="162"/>
    </font>
    <font>
      <b/>
      <sz val="12"/>
      <name val="Arial"/>
      <family val="2"/>
    </font>
    <font>
      <sz val="8"/>
      <name val="Arial"/>
      <charset val="162"/>
    </font>
    <font>
      <b/>
      <sz val="12"/>
      <color indexed="10"/>
      <name val="Times New Roman"/>
      <family val="1"/>
    </font>
    <font>
      <b/>
      <sz val="14"/>
      <name val="Times New Roman"/>
      <family val="1"/>
    </font>
    <font>
      <b/>
      <sz val="14"/>
      <name val="Arial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7" xfId="0" applyFont="1" applyBorder="1"/>
    <xf numFmtId="0" fontId="5" fillId="0" borderId="0" xfId="0" applyFont="1"/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5" fillId="0" borderId="0" xfId="0" applyFont="1" applyFill="1"/>
    <xf numFmtId="0" fontId="1" fillId="0" borderId="3" xfId="0" applyFont="1" applyFill="1" applyBorder="1" applyAlignment="1">
      <alignment vertical="top" wrapText="1"/>
    </xf>
    <xf numFmtId="2" fontId="5" fillId="0" borderId="7" xfId="0" applyNumberFormat="1" applyFont="1" applyBorder="1"/>
    <xf numFmtId="0" fontId="5" fillId="0" borderId="0" xfId="0" applyFont="1" applyBorder="1"/>
    <xf numFmtId="0" fontId="1" fillId="0" borderId="9" xfId="0" applyFont="1" applyBorder="1" applyAlignment="1">
      <alignment vertical="top" wrapText="1"/>
    </xf>
    <xf numFmtId="4" fontId="0" fillId="0" borderId="7" xfId="0" applyNumberFormat="1" applyBorder="1"/>
    <xf numFmtId="0" fontId="5" fillId="0" borderId="10" xfId="0" applyFont="1" applyBorder="1"/>
    <xf numFmtId="186" fontId="2" fillId="0" borderId="4" xfId="0" applyNumberFormat="1" applyFont="1" applyBorder="1" applyAlignment="1">
      <alignment horizontal="center" vertical="top" wrapText="1"/>
    </xf>
    <xf numFmtId="186" fontId="2" fillId="0" borderId="6" xfId="0" applyNumberFormat="1" applyFont="1" applyBorder="1" applyAlignment="1">
      <alignment horizontal="center" vertical="top" wrapText="1"/>
    </xf>
    <xf numFmtId="0" fontId="5" fillId="0" borderId="11" xfId="0" applyFont="1" applyBorder="1"/>
    <xf numFmtId="0" fontId="3" fillId="0" borderId="7" xfId="0" applyFont="1" applyBorder="1"/>
    <xf numFmtId="0" fontId="2" fillId="0" borderId="7" xfId="0" applyFont="1" applyBorder="1" applyAlignment="1">
      <alignment horizontal="center" vertical="top" wrapText="1"/>
    </xf>
    <xf numFmtId="0" fontId="0" fillId="0" borderId="7" xfId="0" applyBorder="1"/>
    <xf numFmtId="186" fontId="2" fillId="0" borderId="7" xfId="0" applyNumberFormat="1" applyFont="1" applyBorder="1" applyAlignment="1">
      <alignment horizontal="center" vertical="top" wrapText="1"/>
    </xf>
    <xf numFmtId="0" fontId="1" fillId="0" borderId="9" xfId="0" applyFont="1" applyFill="1" applyBorder="1" applyAlignment="1">
      <alignment vertical="top" wrapText="1"/>
    </xf>
    <xf numFmtId="0" fontId="5" fillId="0" borderId="0" xfId="0" applyFont="1" applyFill="1" applyBorder="1"/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186" fontId="2" fillId="0" borderId="0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6" xfId="0" applyFont="1" applyBorder="1"/>
    <xf numFmtId="0" fontId="5" fillId="0" borderId="16" xfId="0" applyFont="1" applyBorder="1"/>
    <xf numFmtId="2" fontId="5" fillId="0" borderId="16" xfId="0" applyNumberFormat="1" applyFont="1" applyBorder="1"/>
    <xf numFmtId="2" fontId="5" fillId="0" borderId="17" xfId="0" applyNumberFormat="1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4" fontId="0" fillId="0" borderId="16" xfId="0" applyNumberFormat="1" applyBorder="1"/>
    <xf numFmtId="4" fontId="0" fillId="0" borderId="22" xfId="0" applyNumberFormat="1" applyBorder="1"/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0" fillId="0" borderId="19" xfId="0" applyBorder="1"/>
    <xf numFmtId="0" fontId="2" fillId="0" borderId="2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7" xfId="0" applyFont="1" applyBorder="1"/>
    <xf numFmtId="0" fontId="4" fillId="0" borderId="7" xfId="0" applyFont="1" applyBorder="1"/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187" fontId="0" fillId="0" borderId="0" xfId="0" applyNumberFormat="1"/>
    <xf numFmtId="2" fontId="2" fillId="0" borderId="7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26" xfId="0" applyFont="1" applyFill="1" applyBorder="1"/>
    <xf numFmtId="0" fontId="5" fillId="0" borderId="1" xfId="0" applyFont="1" applyFill="1" applyBorder="1"/>
    <xf numFmtId="0" fontId="5" fillId="0" borderId="27" xfId="0" applyFont="1" applyFill="1" applyBorder="1"/>
    <xf numFmtId="14" fontId="2" fillId="0" borderId="1" xfId="0" applyNumberFormat="1" applyFont="1" applyFill="1" applyBorder="1" applyAlignment="1">
      <alignment horizontal="center" vertical="top" wrapText="1"/>
    </xf>
    <xf numFmtId="0" fontId="5" fillId="0" borderId="28" xfId="0" applyFont="1" applyFill="1" applyBorder="1"/>
    <xf numFmtId="0" fontId="2" fillId="0" borderId="0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0" borderId="29" xfId="0" applyFont="1" applyFill="1" applyBorder="1" applyAlignment="1">
      <alignment horizontal="center" vertical="top" wrapText="1"/>
    </xf>
    <xf numFmtId="0" fontId="0" fillId="0" borderId="30" xfId="0" applyBorder="1"/>
    <xf numFmtId="0" fontId="0" fillId="0" borderId="31" xfId="0" applyBorder="1"/>
    <xf numFmtId="1" fontId="2" fillId="3" borderId="7" xfId="0" applyNumberFormat="1" applyFont="1" applyFill="1" applyBorder="1" applyAlignment="1">
      <alignment horizontal="center" vertical="top" wrapText="1"/>
    </xf>
    <xf numFmtId="186" fontId="8" fillId="3" borderId="7" xfId="0" applyNumberFormat="1" applyFont="1" applyFill="1" applyBorder="1" applyAlignment="1">
      <alignment horizontal="center" vertical="top" wrapText="1"/>
    </xf>
    <xf numFmtId="0" fontId="5" fillId="3" borderId="7" xfId="0" applyFont="1" applyFill="1" applyBorder="1"/>
    <xf numFmtId="0" fontId="1" fillId="4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right" vertical="top" wrapText="1"/>
    </xf>
    <xf numFmtId="4" fontId="5" fillId="0" borderId="7" xfId="0" applyNumberFormat="1" applyFont="1" applyBorder="1"/>
    <xf numFmtId="0" fontId="5" fillId="5" borderId="7" xfId="0" applyNumberFormat="1" applyFont="1" applyFill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2" fillId="0" borderId="7" xfId="0" applyNumberFormat="1" applyFont="1" applyBorder="1" applyAlignment="1">
      <alignment horizontal="right" vertical="top" wrapText="1"/>
    </xf>
    <xf numFmtId="0" fontId="6" fillId="0" borderId="0" xfId="0" applyFont="1"/>
    <xf numFmtId="1" fontId="2" fillId="0" borderId="7" xfId="0" applyNumberFormat="1" applyFont="1" applyBorder="1" applyAlignment="1">
      <alignment horizontal="center" vertical="top" wrapText="1"/>
    </xf>
    <xf numFmtId="0" fontId="5" fillId="2" borderId="7" xfId="0" applyFont="1" applyFill="1" applyBorder="1"/>
    <xf numFmtId="0" fontId="5" fillId="6" borderId="7" xfId="0" applyFont="1" applyFill="1" applyBorder="1"/>
    <xf numFmtId="0" fontId="5" fillId="2" borderId="10" xfId="0" applyFont="1" applyFill="1" applyBorder="1"/>
    <xf numFmtId="49" fontId="1" fillId="0" borderId="7" xfId="0" applyNumberFormat="1" applyFont="1" applyBorder="1" applyAlignment="1">
      <alignment horizontal="right" vertical="top" wrapText="1"/>
    </xf>
    <xf numFmtId="49" fontId="1" fillId="0" borderId="32" xfId="0" applyNumberFormat="1" applyFont="1" applyBorder="1" applyAlignment="1">
      <alignment vertical="top" wrapText="1"/>
    </xf>
    <xf numFmtId="49" fontId="1" fillId="0" borderId="32" xfId="0" applyNumberFormat="1" applyFont="1" applyBorder="1" applyAlignment="1">
      <alignment horizontal="right" vertical="top" wrapText="1"/>
    </xf>
    <xf numFmtId="49" fontId="1" fillId="0" borderId="15" xfId="0" applyNumberFormat="1" applyFont="1" applyBorder="1" applyAlignment="1">
      <alignment horizontal="right" vertical="top" wrapText="1"/>
    </xf>
    <xf numFmtId="49" fontId="1" fillId="0" borderId="13" xfId="0" applyNumberFormat="1" applyFont="1" applyBorder="1" applyAlignment="1">
      <alignment horizontal="right" vertical="top" wrapText="1"/>
    </xf>
    <xf numFmtId="0" fontId="2" fillId="2" borderId="7" xfId="0" applyFont="1" applyFill="1" applyBorder="1" applyAlignment="1">
      <alignment horizontal="center" vertical="top" wrapText="1"/>
    </xf>
    <xf numFmtId="0" fontId="5" fillId="0" borderId="33" xfId="0" applyFont="1" applyBorder="1"/>
    <xf numFmtId="4" fontId="0" fillId="0" borderId="1" xfId="0" applyNumberFormat="1" applyBorder="1"/>
    <xf numFmtId="2" fontId="2" fillId="2" borderId="7" xfId="0" applyNumberFormat="1" applyFont="1" applyFill="1" applyBorder="1" applyAlignment="1">
      <alignment vertical="top" wrapText="1"/>
    </xf>
    <xf numFmtId="2" fontId="3" fillId="0" borderId="0" xfId="0" applyNumberFormat="1" applyFont="1"/>
    <xf numFmtId="0" fontId="9" fillId="0" borderId="4" xfId="0" applyFont="1" applyBorder="1" applyAlignment="1">
      <alignment vertical="top" wrapText="1"/>
    </xf>
    <xf numFmtId="0" fontId="10" fillId="0" borderId="22" xfId="0" applyFont="1" applyBorder="1"/>
    <xf numFmtId="0" fontId="1" fillId="0" borderId="7" xfId="0" applyFont="1" applyFill="1" applyBorder="1" applyAlignment="1">
      <alignment vertical="top" wrapText="1"/>
    </xf>
    <xf numFmtId="2" fontId="5" fillId="0" borderId="0" xfId="0" applyNumberFormat="1" applyFont="1"/>
    <xf numFmtId="2" fontId="3" fillId="0" borderId="7" xfId="0" applyNumberFormat="1" applyFont="1" applyBorder="1"/>
    <xf numFmtId="2" fontId="4" fillId="0" borderId="7" xfId="0" applyNumberFormat="1" applyFont="1" applyBorder="1"/>
    <xf numFmtId="2" fontId="6" fillId="2" borderId="7" xfId="0" applyNumberFormat="1" applyFont="1" applyFill="1" applyBorder="1"/>
    <xf numFmtId="2" fontId="5" fillId="0" borderId="0" xfId="0" applyNumberFormat="1" applyFont="1" applyBorder="1"/>
    <xf numFmtId="2" fontId="5" fillId="2" borderId="0" xfId="0" applyNumberFormat="1" applyFont="1" applyFill="1" applyBorder="1"/>
    <xf numFmtId="49" fontId="2" fillId="0" borderId="7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vertical="top" wrapText="1"/>
    </xf>
    <xf numFmtId="2" fontId="3" fillId="0" borderId="31" xfId="0" applyNumberFormat="1" applyFont="1" applyBorder="1" applyAlignment="1"/>
    <xf numFmtId="2" fontId="3" fillId="0" borderId="35" xfId="0" applyNumberFormat="1" applyFont="1" applyBorder="1" applyAlignment="1"/>
    <xf numFmtId="2" fontId="3" fillId="0" borderId="34" xfId="0" applyNumberFormat="1" applyFont="1" applyBorder="1" applyAlignment="1"/>
    <xf numFmtId="0" fontId="2" fillId="0" borderId="3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</cellXfs>
  <cellStyles count="1">
    <cellStyle name="Normal" xfId="0" builtinId="0"/>
  </cellStyles>
  <dxfs count="63">
    <dxf>
      <fill>
        <patternFill>
          <bgColor indexed="15"/>
        </patternFill>
      </fill>
    </dxf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ill>
        <patternFill>
          <bgColor indexed="47"/>
        </patternFill>
      </fill>
    </dxf>
    <dxf>
      <fill>
        <patternFill>
          <bgColor indexed="52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10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01591327638769E-2"/>
          <c:y val="5.7531371498491302E-2"/>
          <c:w val="0.94793002497668677"/>
          <c:h val="0.673455466364692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'TotalGrade (2)'!$B$5:$B$37</c:f>
              <c:strCache>
                <c:ptCount val="33"/>
                <c:pt idx="0">
                  <c:v>Ümit Necati Sunar</c:v>
                </c:pt>
                <c:pt idx="1">
                  <c:v>Can Güven</c:v>
                </c:pt>
                <c:pt idx="2">
                  <c:v>Melissa Karagözlüoğlu</c:v>
                </c:pt>
                <c:pt idx="3">
                  <c:v>Mehmet Okan Akdoğan</c:v>
                </c:pt>
                <c:pt idx="4">
                  <c:v>Murat Doğru</c:v>
                </c:pt>
                <c:pt idx="5">
                  <c:v>Mesut Balaban</c:v>
                </c:pt>
                <c:pt idx="6">
                  <c:v>Hilal Sofu</c:v>
                </c:pt>
                <c:pt idx="7">
                  <c:v>Serap Süvari</c:v>
                </c:pt>
                <c:pt idx="8">
                  <c:v>Gökhan Kiraz</c:v>
                </c:pt>
                <c:pt idx="9">
                  <c:v>Semiha Baylan</c:v>
                </c:pt>
                <c:pt idx="10">
                  <c:v>Banu Karaköse</c:v>
                </c:pt>
                <c:pt idx="11">
                  <c:v>Fatih Taş</c:v>
                </c:pt>
                <c:pt idx="12">
                  <c:v>Hande Bezci </c:v>
                </c:pt>
                <c:pt idx="13">
                  <c:v>Salih Gökhan Topçu</c:v>
                </c:pt>
                <c:pt idx="14">
                  <c:v>Evren Coşkun Özüer</c:v>
                </c:pt>
                <c:pt idx="15">
                  <c:v>Ayhan Boyacıoğlu</c:v>
                </c:pt>
                <c:pt idx="16">
                  <c:v>Feride Duygu Taştan</c:v>
                </c:pt>
                <c:pt idx="17">
                  <c:v>İbrahim E Atamer</c:v>
                </c:pt>
                <c:pt idx="18">
                  <c:v>Ayça Çatak</c:v>
                </c:pt>
                <c:pt idx="19">
                  <c:v>Nazmiye Dönmez</c:v>
                </c:pt>
                <c:pt idx="20">
                  <c:v>Burçin Danacı</c:v>
                </c:pt>
                <c:pt idx="21">
                  <c:v>Ferda Tangüner</c:v>
                </c:pt>
                <c:pt idx="22">
                  <c:v>Cenk Nazlı</c:v>
                </c:pt>
                <c:pt idx="23">
                  <c:v>Mert Ali Minisker</c:v>
                </c:pt>
                <c:pt idx="24">
                  <c:v>Ceyhun Yavuz</c:v>
                </c:pt>
                <c:pt idx="25">
                  <c:v>Fatma Zara</c:v>
                </c:pt>
                <c:pt idx="26">
                  <c:v>Bilal Arslan</c:v>
                </c:pt>
                <c:pt idx="27">
                  <c:v>Fatıma Rabia Özemre</c:v>
                </c:pt>
                <c:pt idx="28">
                  <c:v>Kristoffer İ İlhan</c:v>
                </c:pt>
                <c:pt idx="29">
                  <c:v>Hakan Yurtcan</c:v>
                </c:pt>
                <c:pt idx="30">
                  <c:v>Volkan Gülşen</c:v>
                </c:pt>
                <c:pt idx="31">
                  <c:v>Reşat Aydın</c:v>
                </c:pt>
                <c:pt idx="32">
                  <c:v>Özge Velioğlu</c:v>
                </c:pt>
              </c:strCache>
            </c:strRef>
          </c:cat>
          <c:val>
            <c:numRef>
              <c:f>'TotalGrade (2)'!$J$5:$J$37</c:f>
              <c:numCache>
                <c:formatCode>0.00</c:formatCode>
                <c:ptCount val="33"/>
                <c:pt idx="0">
                  <c:v>73.382499999999993</c:v>
                </c:pt>
                <c:pt idx="1">
                  <c:v>66.715000000000003</c:v>
                </c:pt>
                <c:pt idx="2">
                  <c:v>63.802500000000009</c:v>
                </c:pt>
                <c:pt idx="3">
                  <c:v>61.91749999999999</c:v>
                </c:pt>
                <c:pt idx="4">
                  <c:v>61.712499999999991</c:v>
                </c:pt>
                <c:pt idx="5">
                  <c:v>60.017499999999998</c:v>
                </c:pt>
                <c:pt idx="6">
                  <c:v>58.982499999999995</c:v>
                </c:pt>
                <c:pt idx="7">
                  <c:v>58.44</c:v>
                </c:pt>
                <c:pt idx="8">
                  <c:v>58.412499999999994</c:v>
                </c:pt>
                <c:pt idx="9">
                  <c:v>57.777499999999996</c:v>
                </c:pt>
                <c:pt idx="10">
                  <c:v>57.64</c:v>
                </c:pt>
                <c:pt idx="11">
                  <c:v>57.159999999999989</c:v>
                </c:pt>
                <c:pt idx="12">
                  <c:v>57.127499999999998</c:v>
                </c:pt>
                <c:pt idx="13">
                  <c:v>56.527500000000003</c:v>
                </c:pt>
                <c:pt idx="14">
                  <c:v>56.355000000000004</c:v>
                </c:pt>
                <c:pt idx="15">
                  <c:v>56.079999999999991</c:v>
                </c:pt>
                <c:pt idx="16">
                  <c:v>54.637500000000003</c:v>
                </c:pt>
                <c:pt idx="17">
                  <c:v>53.992499999999993</c:v>
                </c:pt>
                <c:pt idx="18">
                  <c:v>53.984999999999999</c:v>
                </c:pt>
                <c:pt idx="19">
                  <c:v>53.8</c:v>
                </c:pt>
                <c:pt idx="20">
                  <c:v>52.637500000000003</c:v>
                </c:pt>
                <c:pt idx="21">
                  <c:v>52.35</c:v>
                </c:pt>
                <c:pt idx="22">
                  <c:v>52.314999999999998</c:v>
                </c:pt>
                <c:pt idx="23">
                  <c:v>48.342500000000001</c:v>
                </c:pt>
                <c:pt idx="24">
                  <c:v>44.477499999999999</c:v>
                </c:pt>
                <c:pt idx="25">
                  <c:v>44.414999999999999</c:v>
                </c:pt>
                <c:pt idx="26">
                  <c:v>43.53</c:v>
                </c:pt>
                <c:pt idx="27">
                  <c:v>39.897500000000001</c:v>
                </c:pt>
                <c:pt idx="28">
                  <c:v>3.36</c:v>
                </c:pt>
                <c:pt idx="29">
                  <c:v>2.0625</c:v>
                </c:pt>
                <c:pt idx="30">
                  <c:v>0.95999999999999985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4F8B-A49D-7809639346D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'TotalGrade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B-4F8B-A49D-78096393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200"/>
        <c:axId val="1"/>
      </c:barChart>
      <c:catAx>
        <c:axId val="1192825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2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41252037266029"/>
          <c:y val="0.93403873726962361"/>
          <c:w val="9.5602334429345667E-2"/>
          <c:h val="5.07629748516099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2043552470399E-2"/>
          <c:y val="6.2829298129266659E-2"/>
          <c:w val="0.92641851001934805"/>
          <c:h val="0.72602744504930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'TotalGrade (2)'!$B$5:$B$37</c:f>
              <c:strCache>
                <c:ptCount val="33"/>
                <c:pt idx="0">
                  <c:v>Ümit Necati Sunar</c:v>
                </c:pt>
                <c:pt idx="1">
                  <c:v>Can Güven</c:v>
                </c:pt>
                <c:pt idx="2">
                  <c:v>Melissa Karagözlüoğlu</c:v>
                </c:pt>
                <c:pt idx="3">
                  <c:v>Mehmet Okan Akdoğan</c:v>
                </c:pt>
                <c:pt idx="4">
                  <c:v>Murat Doğru</c:v>
                </c:pt>
                <c:pt idx="5">
                  <c:v>Mesut Balaban</c:v>
                </c:pt>
                <c:pt idx="6">
                  <c:v>Hilal Sofu</c:v>
                </c:pt>
                <c:pt idx="7">
                  <c:v>Serap Süvari</c:v>
                </c:pt>
                <c:pt idx="8">
                  <c:v>Gökhan Kiraz</c:v>
                </c:pt>
                <c:pt idx="9">
                  <c:v>Semiha Baylan</c:v>
                </c:pt>
                <c:pt idx="10">
                  <c:v>Banu Karaköse</c:v>
                </c:pt>
                <c:pt idx="11">
                  <c:v>Fatih Taş</c:v>
                </c:pt>
                <c:pt idx="12">
                  <c:v>Hande Bezci </c:v>
                </c:pt>
                <c:pt idx="13">
                  <c:v>Salih Gökhan Topçu</c:v>
                </c:pt>
                <c:pt idx="14">
                  <c:v>Evren Coşkun Özüer</c:v>
                </c:pt>
                <c:pt idx="15">
                  <c:v>Ayhan Boyacıoğlu</c:v>
                </c:pt>
                <c:pt idx="16">
                  <c:v>Feride Duygu Taştan</c:v>
                </c:pt>
                <c:pt idx="17">
                  <c:v>İbrahim E Atamer</c:v>
                </c:pt>
                <c:pt idx="18">
                  <c:v>Ayça Çatak</c:v>
                </c:pt>
                <c:pt idx="19">
                  <c:v>Nazmiye Dönmez</c:v>
                </c:pt>
                <c:pt idx="20">
                  <c:v>Burçin Danacı</c:v>
                </c:pt>
                <c:pt idx="21">
                  <c:v>Ferda Tangüner</c:v>
                </c:pt>
                <c:pt idx="22">
                  <c:v>Cenk Nazlı</c:v>
                </c:pt>
                <c:pt idx="23">
                  <c:v>Mert Ali Minisker</c:v>
                </c:pt>
                <c:pt idx="24">
                  <c:v>Ceyhun Yavuz</c:v>
                </c:pt>
                <c:pt idx="25">
                  <c:v>Fatma Zara</c:v>
                </c:pt>
                <c:pt idx="26">
                  <c:v>Bilal Arslan</c:v>
                </c:pt>
                <c:pt idx="27">
                  <c:v>Fatıma Rabia Özemre</c:v>
                </c:pt>
                <c:pt idx="28">
                  <c:v>Kristoffer İ İlhan</c:v>
                </c:pt>
                <c:pt idx="29">
                  <c:v>Hakan Yurtcan</c:v>
                </c:pt>
                <c:pt idx="30">
                  <c:v>Volkan Gülşen</c:v>
                </c:pt>
                <c:pt idx="31">
                  <c:v>Reşat Aydın</c:v>
                </c:pt>
                <c:pt idx="32">
                  <c:v>Özge Velioğlu</c:v>
                </c:pt>
              </c:strCache>
            </c:strRef>
          </c:cat>
          <c:val>
            <c:numRef>
              <c:f>'TotalGrade (2)'!$N$5:$N$37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B21-8713-B64C8A928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34320"/>
        <c:axId val="1"/>
      </c:barChart>
      <c:catAx>
        <c:axId val="11928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71071747056787"/>
          <c:y val="4.5376715315581476E-2"/>
          <c:w val="4.506900859553585E-2"/>
          <c:h val="4.7121973596949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9489268656353"/>
          <c:y val="3.13599312470257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86878545999"/>
          <c:y val="0.11324419616981515"/>
          <c:w val="0.68842739743747583"/>
          <c:h val="0.693402924239791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'TotalGrade (2)'!$X$31:$X$37</c:f>
              <c:strCache>
                <c:ptCount val="7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'TotalGrade (2)'!$X$31:$X$38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FF</c:v>
                </c:pt>
              </c:strCache>
            </c:strRef>
          </c:cat>
          <c:val>
            <c:numRef>
              <c:f>'TotalGrade (2)'!$V$31:$V$38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6-44FC-8CA4-EFA889626CD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1192821360"/>
        <c:axId val="1"/>
      </c:barChart>
      <c:catAx>
        <c:axId val="119282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3746332408253"/>
          <c:y val="0.43903903745836026"/>
          <c:w val="0.13841013990585038"/>
          <c:h val="4.18132416627009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49429013520906E-2"/>
          <c:y val="3.2787924948758658E-2"/>
          <c:w val="0.94898591873719218"/>
          <c:h val="0.85576484116260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'TotalGrade (2)'!$O$5:$O$37</c:f>
              <c:strCache>
                <c:ptCount val="33"/>
                <c:pt idx="0">
                  <c:v>AA</c:v>
                </c:pt>
                <c:pt idx="1">
                  <c:v>AA</c:v>
                </c:pt>
                <c:pt idx="2">
                  <c:v>BA</c:v>
                </c:pt>
                <c:pt idx="3">
                  <c:v>BA</c:v>
                </c:pt>
                <c:pt idx="4">
                  <c:v>BA</c:v>
                </c:pt>
                <c:pt idx="5">
                  <c:v>BA</c:v>
                </c:pt>
                <c:pt idx="6">
                  <c:v>BB</c:v>
                </c:pt>
                <c:pt idx="7">
                  <c:v>BB</c:v>
                </c:pt>
                <c:pt idx="8">
                  <c:v>BB</c:v>
                </c:pt>
                <c:pt idx="9">
                  <c:v>BB</c:v>
                </c:pt>
                <c:pt idx="10">
                  <c:v>BB</c:v>
                </c:pt>
                <c:pt idx="11">
                  <c:v>BB</c:v>
                </c:pt>
                <c:pt idx="12">
                  <c:v>BB</c:v>
                </c:pt>
                <c:pt idx="13">
                  <c:v>CB</c:v>
                </c:pt>
                <c:pt idx="14">
                  <c:v>CB</c:v>
                </c:pt>
                <c:pt idx="15">
                  <c:v>CB</c:v>
                </c:pt>
                <c:pt idx="16">
                  <c:v>CB</c:v>
                </c:pt>
                <c:pt idx="17">
                  <c:v>CB</c:v>
                </c:pt>
                <c:pt idx="18">
                  <c:v>CB</c:v>
                </c:pt>
                <c:pt idx="19">
                  <c:v>CB</c:v>
                </c:pt>
                <c:pt idx="20">
                  <c:v>CC</c:v>
                </c:pt>
                <c:pt idx="21">
                  <c:v>CC</c:v>
                </c:pt>
                <c:pt idx="22">
                  <c:v>CC</c:v>
                </c:pt>
                <c:pt idx="23">
                  <c:v>CC</c:v>
                </c:pt>
                <c:pt idx="24">
                  <c:v>DC</c:v>
                </c:pt>
                <c:pt idx="25">
                  <c:v>DC</c:v>
                </c:pt>
                <c:pt idx="26">
                  <c:v>DC</c:v>
                </c:pt>
                <c:pt idx="27">
                  <c:v>DD</c:v>
                </c:pt>
                <c:pt idx="28">
                  <c:v>FF</c:v>
                </c:pt>
                <c:pt idx="29">
                  <c:v>FF</c:v>
                </c:pt>
                <c:pt idx="30">
                  <c:v>FF</c:v>
                </c:pt>
                <c:pt idx="31">
                  <c:v>FF</c:v>
                </c:pt>
                <c:pt idx="32">
                  <c:v>FF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'TotalGrade (2)'!$X$31:$X$38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FF</c:v>
                </c:pt>
              </c:strCache>
            </c:strRef>
          </c:cat>
          <c:val>
            <c:numRef>
              <c:f>'TotalGrade (2)'!$V$31:$V$38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8-485E-A3B8-84C294F127F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gapWidth val="150"/>
        <c:axId val="1192830000"/>
        <c:axId val="1"/>
      </c:barChart>
      <c:catAx>
        <c:axId val="119283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44</xdr:row>
      <xdr:rowOff>38100</xdr:rowOff>
    </xdr:from>
    <xdr:to>
      <xdr:col>17</xdr:col>
      <xdr:colOff>662940</xdr:colOff>
      <xdr:row>66</xdr:row>
      <xdr:rowOff>182880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61745A7-9F80-0D40-4CB7-C76E6EB5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65</xdr:row>
      <xdr:rowOff>121920</xdr:rowOff>
    </xdr:from>
    <xdr:to>
      <xdr:col>17</xdr:col>
      <xdr:colOff>495300</xdr:colOff>
      <xdr:row>87</xdr:row>
      <xdr:rowOff>129540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3494982-6DA7-2A8A-3349-B2B1BD26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822960</xdr:colOff>
      <xdr:row>95</xdr:row>
      <xdr:rowOff>144780</xdr:rowOff>
    </xdr:from>
    <xdr:to>
      <xdr:col>15</xdr:col>
      <xdr:colOff>99060</xdr:colOff>
      <xdr:row>117</xdr:row>
      <xdr:rowOff>160020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75F9E6E-5DAE-D256-1722-888F67EC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411480</xdr:colOff>
      <xdr:row>8</xdr:row>
      <xdr:rowOff>38100</xdr:rowOff>
    </xdr:from>
    <xdr:to>
      <xdr:col>13</xdr:col>
      <xdr:colOff>327660</xdr:colOff>
      <xdr:row>31</xdr:row>
      <xdr:rowOff>129540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5598EA0-47F8-5CA1-822A-F34EFF2EA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39"/>
  <sheetViews>
    <sheetView zoomScale="55" zoomScaleNormal="100" workbookViewId="0">
      <selection activeCell="R23" sqref="R23"/>
    </sheetView>
  </sheetViews>
  <sheetFormatPr defaultColWidth="9.109375" defaultRowHeight="15" x14ac:dyDescent="0.25"/>
  <cols>
    <col min="1" max="1" width="4.33203125" style="13" bestFit="1" customWidth="1"/>
    <col min="2" max="2" width="25.88671875" style="13" customWidth="1"/>
    <col min="3" max="3" width="13.44140625" style="13" bestFit="1" customWidth="1"/>
    <col min="4" max="4" width="8.5546875" style="13" bestFit="1" customWidth="1"/>
    <col min="5" max="5" width="9.33203125" style="13" bestFit="1" customWidth="1"/>
    <col min="6" max="6" width="9.88671875" style="13" bestFit="1" customWidth="1"/>
    <col min="7" max="11" width="9.33203125" style="13" bestFit="1" customWidth="1"/>
    <col min="12" max="12" width="11.88671875" style="13" customWidth="1"/>
    <col min="13" max="13" width="10.109375" style="13" customWidth="1"/>
    <col min="14" max="14" width="9" style="13" customWidth="1"/>
    <col min="15" max="15" width="8.44140625" style="13" customWidth="1"/>
    <col min="16" max="17" width="9.44140625" style="13" bestFit="1" customWidth="1"/>
    <col min="18" max="18" width="11.33203125" style="13" bestFit="1" customWidth="1"/>
    <col min="19" max="19" width="11.33203125" style="13" customWidth="1"/>
    <col min="20" max="20" width="13.33203125" style="13" bestFit="1" customWidth="1"/>
    <col min="21" max="21" width="9.33203125" style="13" bestFit="1" customWidth="1"/>
    <col min="22" max="16384" width="9.109375" style="13"/>
  </cols>
  <sheetData>
    <row r="1" spans="1:21" s="10" customFormat="1" ht="16.2" thickBot="1" x14ac:dyDescent="0.35">
      <c r="B1" s="9" t="s">
        <v>75</v>
      </c>
      <c r="D1" s="10" t="s">
        <v>76</v>
      </c>
      <c r="G1" s="11" t="s">
        <v>5</v>
      </c>
      <c r="J1" s="38" t="s">
        <v>20</v>
      </c>
      <c r="N1" s="10" t="s">
        <v>25</v>
      </c>
    </row>
    <row r="2" spans="1:21" ht="16.2" thickBot="1" x14ac:dyDescent="0.3">
      <c r="A2" s="1" t="s">
        <v>0</v>
      </c>
      <c r="B2" s="2" t="s">
        <v>1</v>
      </c>
      <c r="C2" s="2" t="s">
        <v>2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7" t="s">
        <v>4</v>
      </c>
      <c r="S2" s="32" t="s">
        <v>120</v>
      </c>
      <c r="T2" s="12" t="s">
        <v>3</v>
      </c>
      <c r="U2" s="12" t="s">
        <v>4</v>
      </c>
    </row>
    <row r="3" spans="1:21" ht="16.2" thickBot="1" x14ac:dyDescent="0.3">
      <c r="A3" s="3"/>
      <c r="B3" s="4"/>
      <c r="C3" s="4"/>
      <c r="D3" s="28">
        <v>37524</v>
      </c>
      <c r="E3" s="28">
        <v>37531</v>
      </c>
      <c r="F3" s="28">
        <v>37538</v>
      </c>
      <c r="G3" s="28">
        <v>37545</v>
      </c>
      <c r="H3" s="28">
        <v>37552</v>
      </c>
      <c r="I3" s="28">
        <v>37559</v>
      </c>
      <c r="J3" s="28">
        <v>37566</v>
      </c>
      <c r="K3" s="28">
        <v>37573</v>
      </c>
      <c r="L3" s="28">
        <v>37580</v>
      </c>
      <c r="M3" s="28">
        <v>37587</v>
      </c>
      <c r="N3" s="28">
        <v>37594</v>
      </c>
      <c r="O3" s="28">
        <v>37601</v>
      </c>
      <c r="P3" s="28">
        <v>37608</v>
      </c>
      <c r="Q3" s="28">
        <v>37615</v>
      </c>
      <c r="R3" s="29" t="s">
        <v>13</v>
      </c>
      <c r="S3" s="34"/>
      <c r="T3" s="12"/>
      <c r="U3" s="12" t="s">
        <v>14</v>
      </c>
    </row>
    <row r="4" spans="1:21" ht="16.2" thickBot="1" x14ac:dyDescent="0.3">
      <c r="A4" s="13">
        <v>1</v>
      </c>
      <c r="B4" s="6" t="str">
        <f>AttendingList0!B4</f>
        <v>Ayça Çatak</v>
      </c>
      <c r="C4" s="6">
        <f>AttendingList0!C4</f>
        <v>90010006</v>
      </c>
      <c r="D4" s="6"/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/>
      <c r="O4" s="6">
        <v>1</v>
      </c>
      <c r="P4" s="6">
        <v>1</v>
      </c>
      <c r="Q4" s="6">
        <v>1</v>
      </c>
      <c r="R4" s="8">
        <f>SUM(D4:Q4)</f>
        <v>12</v>
      </c>
      <c r="S4" s="14" t="s">
        <v>121</v>
      </c>
      <c r="T4" s="27" t="str">
        <f>IF(R4&gt;12*0.8, "Yoklamali","Devamsiz")</f>
        <v>Yoklamali</v>
      </c>
      <c r="U4" s="98">
        <f>COUNT(D4:Q4)</f>
        <v>12</v>
      </c>
    </row>
    <row r="5" spans="1:21" ht="16.2" thickBot="1" x14ac:dyDescent="0.3">
      <c r="A5" s="5">
        <v>2</v>
      </c>
      <c r="B5" s="6" t="str">
        <f>AttendingList0!B5</f>
        <v>Ferda Tangüner</v>
      </c>
      <c r="C5" s="6">
        <f>AttendingList0!C5</f>
        <v>90010016</v>
      </c>
      <c r="D5" s="6"/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1</v>
      </c>
      <c r="L5" s="6">
        <v>1</v>
      </c>
      <c r="M5" s="6">
        <v>1</v>
      </c>
      <c r="N5" s="6"/>
      <c r="O5" s="6">
        <v>1</v>
      </c>
      <c r="P5" s="6">
        <v>1</v>
      </c>
      <c r="Q5" s="6">
        <v>1</v>
      </c>
      <c r="R5" s="8">
        <f t="shared" ref="R5:R36" si="0">SUM(D5:Q5)</f>
        <v>11</v>
      </c>
      <c r="S5" s="14" t="s">
        <v>121</v>
      </c>
      <c r="T5" s="12" t="str">
        <f t="shared" ref="T5:T36" si="1">IF(R5&gt;12*0.8, "Yoklamali","Devamsiz")</f>
        <v>Yoklamali</v>
      </c>
      <c r="U5" s="96">
        <f t="shared" ref="U5:U36" si="2">COUNT(D5:Q5)</f>
        <v>12</v>
      </c>
    </row>
    <row r="6" spans="1:21" ht="16.2" thickBot="1" x14ac:dyDescent="0.3">
      <c r="A6" s="5">
        <v>3</v>
      </c>
      <c r="B6" s="6" t="str">
        <f>AttendingList0!B6</f>
        <v>Fatma Zara</v>
      </c>
      <c r="C6" s="6">
        <f>AttendingList0!C6</f>
        <v>90010106</v>
      </c>
      <c r="D6" s="6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/>
      <c r="O6" s="6">
        <v>1</v>
      </c>
      <c r="P6" s="6">
        <v>1</v>
      </c>
      <c r="Q6" s="6">
        <v>1</v>
      </c>
      <c r="R6" s="8">
        <f t="shared" si="0"/>
        <v>12</v>
      </c>
      <c r="S6" s="14" t="s">
        <v>121</v>
      </c>
      <c r="T6" s="12" t="str">
        <f t="shared" si="1"/>
        <v>Yoklamali</v>
      </c>
      <c r="U6" s="96">
        <f t="shared" si="2"/>
        <v>12</v>
      </c>
    </row>
    <row r="7" spans="1:21" ht="16.2" thickBot="1" x14ac:dyDescent="0.3">
      <c r="A7" s="5">
        <v>4</v>
      </c>
      <c r="B7" s="6" t="str">
        <f>AttendingList0!B7</f>
        <v>Gökhan Kiraz</v>
      </c>
      <c r="C7" s="6">
        <f>AttendingList0!C7</f>
        <v>90010108</v>
      </c>
      <c r="D7" s="6"/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/>
      <c r="O7" s="6">
        <v>1</v>
      </c>
      <c r="P7" s="6">
        <v>1</v>
      </c>
      <c r="Q7" s="6">
        <v>1</v>
      </c>
      <c r="R7" s="8">
        <f t="shared" si="0"/>
        <v>12</v>
      </c>
      <c r="S7" s="14" t="s">
        <v>121</v>
      </c>
      <c r="T7" s="12" t="str">
        <f t="shared" si="1"/>
        <v>Yoklamali</v>
      </c>
      <c r="U7" s="96">
        <f t="shared" si="2"/>
        <v>12</v>
      </c>
    </row>
    <row r="8" spans="1:21" ht="16.2" thickBot="1" x14ac:dyDescent="0.3">
      <c r="A8" s="5">
        <v>5</v>
      </c>
      <c r="B8" s="6" t="str">
        <f>AttendingList0!B8</f>
        <v>Mert Ali Minisker</v>
      </c>
      <c r="C8" s="6">
        <f>AttendingList0!C8</f>
        <v>90010112</v>
      </c>
      <c r="D8" s="6"/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1</v>
      </c>
      <c r="L8" s="6">
        <v>0</v>
      </c>
      <c r="M8" s="6">
        <v>1</v>
      </c>
      <c r="N8" s="6"/>
      <c r="O8" s="6">
        <v>1</v>
      </c>
      <c r="P8" s="6">
        <v>1</v>
      </c>
      <c r="Q8" s="6">
        <v>1</v>
      </c>
      <c r="R8" s="8">
        <f t="shared" si="0"/>
        <v>10</v>
      </c>
      <c r="S8" s="14" t="s">
        <v>121</v>
      </c>
      <c r="T8" s="12" t="str">
        <f t="shared" si="1"/>
        <v>Yoklamali</v>
      </c>
      <c r="U8" s="96">
        <f t="shared" si="2"/>
        <v>12</v>
      </c>
    </row>
    <row r="9" spans="1:21" ht="16.2" thickBot="1" x14ac:dyDescent="0.3">
      <c r="A9" s="5">
        <v>6</v>
      </c>
      <c r="B9" s="6" t="str">
        <f>AttendingList0!B9</f>
        <v>Fatıma Rabia Özemre</v>
      </c>
      <c r="C9" s="6">
        <f>AttendingList0!C9</f>
        <v>90010117</v>
      </c>
      <c r="D9" s="6"/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/>
      <c r="O9" s="6">
        <v>1</v>
      </c>
      <c r="P9" s="6">
        <v>1</v>
      </c>
      <c r="Q9" s="6">
        <v>1</v>
      </c>
      <c r="R9" s="8">
        <f t="shared" si="0"/>
        <v>12</v>
      </c>
      <c r="S9" s="14" t="s">
        <v>121</v>
      </c>
      <c r="T9" s="12" t="str">
        <f t="shared" si="1"/>
        <v>Yoklamali</v>
      </c>
      <c r="U9" s="96">
        <f t="shared" si="2"/>
        <v>12</v>
      </c>
    </row>
    <row r="10" spans="1:21" ht="16.2" thickBot="1" x14ac:dyDescent="0.3">
      <c r="A10" s="5">
        <v>7</v>
      </c>
      <c r="B10" s="6" t="str">
        <f>AttendingList0!B10</f>
        <v>Nazmiye Dönmez</v>
      </c>
      <c r="C10" s="6">
        <f>AttendingList0!C10</f>
        <v>90010119</v>
      </c>
      <c r="D10" s="6"/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/>
      <c r="O10" s="6">
        <v>1</v>
      </c>
      <c r="P10" s="6">
        <v>1</v>
      </c>
      <c r="Q10" s="6">
        <v>1</v>
      </c>
      <c r="R10" s="8">
        <f t="shared" si="0"/>
        <v>12</v>
      </c>
      <c r="S10" s="14" t="s">
        <v>121</v>
      </c>
      <c r="T10" s="12" t="str">
        <f t="shared" si="1"/>
        <v>Yoklamali</v>
      </c>
      <c r="U10" s="96">
        <f t="shared" si="2"/>
        <v>12</v>
      </c>
    </row>
    <row r="11" spans="1:21" customFormat="1" ht="16.2" thickBot="1" x14ac:dyDescent="0.3">
      <c r="A11" s="5">
        <v>8</v>
      </c>
      <c r="B11" s="6" t="str">
        <f>AttendingList0!B11</f>
        <v>Hakan Yurtcan</v>
      </c>
      <c r="C11" s="6">
        <f>AttendingList0!C11</f>
        <v>90010120</v>
      </c>
      <c r="D11" s="16"/>
      <c r="E11" s="16">
        <v>1</v>
      </c>
      <c r="F11" s="6">
        <v>1</v>
      </c>
      <c r="G11" s="6">
        <v>0</v>
      </c>
      <c r="H11" s="6">
        <v>1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/>
      <c r="O11" s="6">
        <v>0</v>
      </c>
      <c r="P11" s="6">
        <v>0</v>
      </c>
      <c r="Q11" s="16">
        <v>0</v>
      </c>
      <c r="R11" s="8">
        <f t="shared" si="0"/>
        <v>4</v>
      </c>
      <c r="S11" s="14" t="s">
        <v>121</v>
      </c>
      <c r="T11" s="12" t="str">
        <f t="shared" si="1"/>
        <v>Devamsiz</v>
      </c>
      <c r="U11" s="96">
        <f t="shared" si="2"/>
        <v>12</v>
      </c>
    </row>
    <row r="12" spans="1:21" ht="16.2" thickBot="1" x14ac:dyDescent="0.3">
      <c r="A12" s="5">
        <v>9</v>
      </c>
      <c r="B12" s="6" t="str">
        <f>AttendingList0!B12</f>
        <v>Semiha Baylan</v>
      </c>
      <c r="C12" s="6">
        <f>AttendingList0!C12</f>
        <v>90010123</v>
      </c>
      <c r="D12" s="6"/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/>
      <c r="O12" s="6">
        <v>1</v>
      </c>
      <c r="P12" s="6">
        <v>1</v>
      </c>
      <c r="Q12" s="6">
        <v>1</v>
      </c>
      <c r="R12" s="8">
        <f t="shared" si="0"/>
        <v>11</v>
      </c>
      <c r="S12" s="14" t="s">
        <v>121</v>
      </c>
      <c r="T12" s="12" t="str">
        <f t="shared" si="1"/>
        <v>Yoklamali</v>
      </c>
      <c r="U12" s="96">
        <f t="shared" si="2"/>
        <v>12</v>
      </c>
    </row>
    <row r="13" spans="1:21" ht="16.2" thickBot="1" x14ac:dyDescent="0.3">
      <c r="A13" s="5">
        <v>10</v>
      </c>
      <c r="B13" s="6" t="str">
        <f>AttendingList0!B13</f>
        <v>Banu Karaköse</v>
      </c>
      <c r="C13" s="6">
        <f>AttendingList0!C13</f>
        <v>90010124</v>
      </c>
      <c r="D13" s="6"/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/>
      <c r="O13" s="6">
        <v>1</v>
      </c>
      <c r="P13" s="6">
        <v>1</v>
      </c>
      <c r="Q13" s="6">
        <v>1</v>
      </c>
      <c r="R13" s="8">
        <f t="shared" si="0"/>
        <v>12</v>
      </c>
      <c r="S13" s="14" t="s">
        <v>121</v>
      </c>
      <c r="T13" s="12" t="str">
        <f t="shared" si="1"/>
        <v>Yoklamali</v>
      </c>
      <c r="U13" s="96">
        <f t="shared" si="2"/>
        <v>12</v>
      </c>
    </row>
    <row r="14" spans="1:21" ht="16.2" thickBot="1" x14ac:dyDescent="0.3">
      <c r="A14" s="5">
        <v>11</v>
      </c>
      <c r="B14" s="6" t="str">
        <f>AttendingList0!B14</f>
        <v>Reşat Aydın</v>
      </c>
      <c r="C14" s="6">
        <f>AttendingList0!C14</f>
        <v>90010129</v>
      </c>
      <c r="D14" s="6"/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/>
      <c r="O14" s="6">
        <v>0</v>
      </c>
      <c r="P14" s="6">
        <v>0</v>
      </c>
      <c r="Q14" s="6">
        <v>0</v>
      </c>
      <c r="R14" s="8">
        <f t="shared" si="0"/>
        <v>1</v>
      </c>
      <c r="S14" s="14" t="s">
        <v>121</v>
      </c>
      <c r="T14" s="12" t="str">
        <f t="shared" si="1"/>
        <v>Devamsiz</v>
      </c>
      <c r="U14" s="96">
        <f t="shared" si="2"/>
        <v>12</v>
      </c>
    </row>
    <row r="15" spans="1:21" ht="16.2" thickBot="1" x14ac:dyDescent="0.3">
      <c r="A15" s="5">
        <v>12</v>
      </c>
      <c r="B15" s="6" t="str">
        <f>AttendingList0!B15</f>
        <v>Fatih Taş</v>
      </c>
      <c r="C15" s="6">
        <f>AttendingList0!C15</f>
        <v>90010132</v>
      </c>
      <c r="D15" s="6"/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/>
      <c r="O15" s="6">
        <v>1</v>
      </c>
      <c r="P15" s="6">
        <v>1</v>
      </c>
      <c r="Q15" s="6">
        <v>1</v>
      </c>
      <c r="R15" s="8">
        <f t="shared" si="0"/>
        <v>12</v>
      </c>
      <c r="S15" s="14" t="s">
        <v>121</v>
      </c>
      <c r="T15" s="12" t="str">
        <f t="shared" si="1"/>
        <v>Yoklamali</v>
      </c>
      <c r="U15" s="96">
        <f t="shared" si="2"/>
        <v>12</v>
      </c>
    </row>
    <row r="16" spans="1:21" ht="16.2" thickBot="1" x14ac:dyDescent="0.3">
      <c r="A16" s="5">
        <v>13</v>
      </c>
      <c r="B16" s="6" t="str">
        <f>AttendingList0!B16</f>
        <v xml:space="preserve">Hande Bezci </v>
      </c>
      <c r="C16" s="6">
        <f>AttendingList0!C16</f>
        <v>90010135</v>
      </c>
      <c r="D16" s="6"/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/>
      <c r="O16" s="6">
        <v>1</v>
      </c>
      <c r="P16" s="6">
        <v>1</v>
      </c>
      <c r="Q16" s="6">
        <v>1</v>
      </c>
      <c r="R16" s="8">
        <f t="shared" si="0"/>
        <v>12</v>
      </c>
      <c r="S16" s="14" t="s">
        <v>121</v>
      </c>
      <c r="T16" s="12" t="str">
        <f t="shared" si="1"/>
        <v>Yoklamali</v>
      </c>
      <c r="U16" s="96">
        <f t="shared" si="2"/>
        <v>12</v>
      </c>
    </row>
    <row r="17" spans="1:21" ht="16.2" thickBot="1" x14ac:dyDescent="0.3">
      <c r="A17" s="5">
        <v>14</v>
      </c>
      <c r="B17" s="6" t="str">
        <f>AttendingList0!B17</f>
        <v>Özge Velioğlu</v>
      </c>
      <c r="C17" s="6">
        <f>AttendingList0!C17</f>
        <v>90010136</v>
      </c>
      <c r="D17" s="6"/>
      <c r="E17" s="6">
        <v>1</v>
      </c>
      <c r="F17" s="6">
        <v>1</v>
      </c>
      <c r="G17" s="6">
        <v>1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/>
      <c r="O17" s="6">
        <v>0</v>
      </c>
      <c r="P17" s="6">
        <v>0</v>
      </c>
      <c r="Q17" s="6">
        <v>0</v>
      </c>
      <c r="R17" s="8">
        <f t="shared" si="0"/>
        <v>4</v>
      </c>
      <c r="S17" s="14" t="s">
        <v>121</v>
      </c>
      <c r="T17" s="12" t="str">
        <f t="shared" si="1"/>
        <v>Devamsiz</v>
      </c>
      <c r="U17" s="96">
        <f t="shared" si="2"/>
        <v>12</v>
      </c>
    </row>
    <row r="18" spans="1:21" ht="16.2" thickBot="1" x14ac:dyDescent="0.3">
      <c r="A18" s="5">
        <v>15</v>
      </c>
      <c r="B18" s="6" t="str">
        <f>AttendingList0!B18</f>
        <v>Mesut Balaban</v>
      </c>
      <c r="C18" s="6">
        <f>AttendingList0!C18</f>
        <v>90010138</v>
      </c>
      <c r="D18" s="6"/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/>
      <c r="O18" s="6">
        <v>1</v>
      </c>
      <c r="P18" s="6">
        <v>1</v>
      </c>
      <c r="Q18" s="6">
        <v>1</v>
      </c>
      <c r="R18" s="8">
        <f t="shared" si="0"/>
        <v>12</v>
      </c>
      <c r="S18" s="14" t="s">
        <v>121</v>
      </c>
      <c r="T18" s="12" t="str">
        <f t="shared" si="1"/>
        <v>Yoklamali</v>
      </c>
      <c r="U18" s="96">
        <f t="shared" si="2"/>
        <v>12</v>
      </c>
    </row>
    <row r="19" spans="1:21" ht="16.2" thickBot="1" x14ac:dyDescent="0.3">
      <c r="A19" s="5">
        <v>16</v>
      </c>
      <c r="B19" s="6" t="str">
        <f>AttendingList0!B19</f>
        <v>Volkan Gülşen</v>
      </c>
      <c r="C19" s="6">
        <f>AttendingList0!C19</f>
        <v>90010140</v>
      </c>
      <c r="D19" s="6"/>
      <c r="E19" s="6">
        <v>1</v>
      </c>
      <c r="F19" s="6">
        <v>1</v>
      </c>
      <c r="G19" s="6">
        <v>1</v>
      </c>
      <c r="H19" s="6">
        <v>1</v>
      </c>
      <c r="I19" s="6">
        <v>0</v>
      </c>
      <c r="J19" s="6">
        <v>0</v>
      </c>
      <c r="K19" s="6">
        <v>0</v>
      </c>
      <c r="L19" s="6">
        <v>1</v>
      </c>
      <c r="M19" s="6">
        <v>1</v>
      </c>
      <c r="N19" s="6"/>
      <c r="O19" s="6">
        <v>0</v>
      </c>
      <c r="P19" s="6">
        <v>0</v>
      </c>
      <c r="Q19" s="6">
        <v>0</v>
      </c>
      <c r="R19" s="8">
        <f t="shared" si="0"/>
        <v>6</v>
      </c>
      <c r="S19" s="14" t="s">
        <v>121</v>
      </c>
      <c r="T19" s="12" t="str">
        <f t="shared" si="1"/>
        <v>Devamsiz</v>
      </c>
      <c r="U19" s="96">
        <f t="shared" si="2"/>
        <v>12</v>
      </c>
    </row>
    <row r="20" spans="1:21" ht="16.2" thickBot="1" x14ac:dyDescent="0.3">
      <c r="A20" s="5">
        <v>17</v>
      </c>
      <c r="B20" s="6" t="str">
        <f>AttendingList0!B20</f>
        <v>Ayhan Boyacıoğlu</v>
      </c>
      <c r="C20" s="6">
        <f>AttendingList0!C20</f>
        <v>90010141</v>
      </c>
      <c r="D20" s="6"/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/>
      <c r="O20" s="6">
        <v>1</v>
      </c>
      <c r="P20" s="6">
        <v>1</v>
      </c>
      <c r="Q20" s="6">
        <v>1</v>
      </c>
      <c r="R20" s="8">
        <f t="shared" si="0"/>
        <v>11</v>
      </c>
      <c r="S20" s="14" t="s">
        <v>121</v>
      </c>
      <c r="T20" s="12" t="str">
        <f t="shared" si="1"/>
        <v>Yoklamali</v>
      </c>
      <c r="U20" s="96">
        <f t="shared" si="2"/>
        <v>12</v>
      </c>
    </row>
    <row r="21" spans="1:21" ht="16.2" thickBot="1" x14ac:dyDescent="0.3">
      <c r="A21" s="5">
        <v>18</v>
      </c>
      <c r="B21" s="6" t="str">
        <f>AttendingList0!B21</f>
        <v>İbrahim E Atamer</v>
      </c>
      <c r="C21" s="6">
        <f>AttendingList0!C21</f>
        <v>90020101</v>
      </c>
      <c r="D21" s="6"/>
      <c r="E21" s="6">
        <v>0</v>
      </c>
      <c r="F21" s="6">
        <v>1</v>
      </c>
      <c r="G21" s="6">
        <v>1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v>1</v>
      </c>
      <c r="N21" s="6"/>
      <c r="O21" s="6">
        <v>1</v>
      </c>
      <c r="P21" s="6">
        <v>1</v>
      </c>
      <c r="Q21" s="6">
        <v>1</v>
      </c>
      <c r="R21" s="8">
        <f t="shared" si="0"/>
        <v>10</v>
      </c>
      <c r="S21" s="14" t="s">
        <v>121</v>
      </c>
      <c r="T21" s="12" t="str">
        <f t="shared" si="1"/>
        <v>Yoklamali</v>
      </c>
      <c r="U21" s="96">
        <f t="shared" si="2"/>
        <v>12</v>
      </c>
    </row>
    <row r="22" spans="1:21" ht="16.2" thickBot="1" x14ac:dyDescent="0.3">
      <c r="A22" s="5">
        <v>19</v>
      </c>
      <c r="B22" s="6" t="str">
        <f>AttendingList0!B22</f>
        <v>Bilal Arslan</v>
      </c>
      <c r="C22" s="6">
        <f>AttendingList0!C22</f>
        <v>90020105</v>
      </c>
      <c r="D22" s="6"/>
      <c r="E22" s="6">
        <v>1</v>
      </c>
      <c r="F22" s="6">
        <v>1</v>
      </c>
      <c r="G22" s="6">
        <v>1</v>
      </c>
      <c r="H22" s="6">
        <v>1</v>
      </c>
      <c r="I22" s="6">
        <v>0</v>
      </c>
      <c r="J22" s="6">
        <v>1</v>
      </c>
      <c r="K22" s="6">
        <v>1</v>
      </c>
      <c r="L22" s="6">
        <v>1</v>
      </c>
      <c r="M22" s="6">
        <v>1</v>
      </c>
      <c r="N22" s="6"/>
      <c r="O22" s="6">
        <v>1</v>
      </c>
      <c r="P22" s="6">
        <v>1</v>
      </c>
      <c r="Q22" s="6">
        <v>1</v>
      </c>
      <c r="R22" s="8">
        <f t="shared" si="0"/>
        <v>11</v>
      </c>
      <c r="S22" s="14" t="s">
        <v>121</v>
      </c>
      <c r="T22" s="12" t="str">
        <f t="shared" si="1"/>
        <v>Yoklamali</v>
      </c>
      <c r="U22" s="96">
        <f t="shared" si="2"/>
        <v>12</v>
      </c>
    </row>
    <row r="23" spans="1:21" ht="16.2" thickBot="1" x14ac:dyDescent="0.3">
      <c r="A23" s="5">
        <v>20</v>
      </c>
      <c r="B23" s="6" t="str">
        <f>AttendingList0!B23</f>
        <v>Kristoffer İ İlhan</v>
      </c>
      <c r="C23" s="6">
        <f>AttendingList0!C23</f>
        <v>90020106</v>
      </c>
      <c r="D23" s="6"/>
      <c r="E23" s="6">
        <v>0</v>
      </c>
      <c r="F23" s="6">
        <v>1</v>
      </c>
      <c r="G23" s="6">
        <v>1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/>
      <c r="O23" s="6">
        <v>0</v>
      </c>
      <c r="P23" s="6">
        <v>0</v>
      </c>
      <c r="Q23" s="6">
        <v>0</v>
      </c>
      <c r="R23" s="8">
        <f t="shared" si="0"/>
        <v>3</v>
      </c>
      <c r="S23" s="14" t="s">
        <v>121</v>
      </c>
      <c r="T23" s="12" t="str">
        <f t="shared" si="1"/>
        <v>Devamsiz</v>
      </c>
      <c r="U23" s="96">
        <f t="shared" si="2"/>
        <v>12</v>
      </c>
    </row>
    <row r="24" spans="1:21" ht="16.2" thickBot="1" x14ac:dyDescent="0.3">
      <c r="A24" s="5">
        <v>21</v>
      </c>
      <c r="B24" s="6" t="str">
        <f>AttendingList0!B24</f>
        <v>Serap Süvari</v>
      </c>
      <c r="C24" s="6">
        <f>AttendingList0!C24</f>
        <v>90020107</v>
      </c>
      <c r="D24" s="6"/>
      <c r="E24" s="6">
        <v>1</v>
      </c>
      <c r="F24" s="6">
        <v>1</v>
      </c>
      <c r="G24" s="6">
        <v>0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/>
      <c r="O24" s="6">
        <v>1</v>
      </c>
      <c r="P24" s="6">
        <v>1</v>
      </c>
      <c r="Q24" s="6">
        <v>1</v>
      </c>
      <c r="R24" s="8">
        <f t="shared" si="0"/>
        <v>11</v>
      </c>
      <c r="S24" s="14" t="s">
        <v>121</v>
      </c>
      <c r="T24" s="12" t="str">
        <f t="shared" si="1"/>
        <v>Yoklamali</v>
      </c>
      <c r="U24" s="96">
        <f t="shared" si="2"/>
        <v>12</v>
      </c>
    </row>
    <row r="25" spans="1:21" ht="16.2" thickBot="1" x14ac:dyDescent="0.3">
      <c r="A25" s="5">
        <v>22</v>
      </c>
      <c r="B25" s="6" t="str">
        <f>AttendingList0!B25</f>
        <v>Murat Doğru</v>
      </c>
      <c r="C25" s="6">
        <f>AttendingList0!C25</f>
        <v>90020108</v>
      </c>
      <c r="D25" s="6"/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0</v>
      </c>
      <c r="M25" s="6">
        <v>1</v>
      </c>
      <c r="N25" s="6"/>
      <c r="O25" s="6">
        <v>1</v>
      </c>
      <c r="P25" s="6">
        <v>1</v>
      </c>
      <c r="Q25" s="6">
        <v>1</v>
      </c>
      <c r="R25" s="8">
        <f t="shared" si="0"/>
        <v>11</v>
      </c>
      <c r="S25" s="14" t="s">
        <v>121</v>
      </c>
      <c r="T25" s="12" t="str">
        <f t="shared" si="1"/>
        <v>Yoklamali</v>
      </c>
      <c r="U25" s="96">
        <f t="shared" si="2"/>
        <v>12</v>
      </c>
    </row>
    <row r="26" spans="1:21" ht="16.2" thickBot="1" x14ac:dyDescent="0.3">
      <c r="A26" s="5">
        <v>23</v>
      </c>
      <c r="B26" s="6" t="str">
        <f>AttendingList0!B26</f>
        <v>Cenk Nazlı</v>
      </c>
      <c r="C26" s="6">
        <f>AttendingList0!C26</f>
        <v>90020109</v>
      </c>
      <c r="D26" s="6"/>
      <c r="E26" s="6">
        <v>0</v>
      </c>
      <c r="F26" s="6">
        <v>1</v>
      </c>
      <c r="G26" s="6">
        <v>1</v>
      </c>
      <c r="H26" s="6">
        <v>1</v>
      </c>
      <c r="I26" s="6">
        <v>0</v>
      </c>
      <c r="J26" s="6">
        <v>1</v>
      </c>
      <c r="K26" s="6">
        <v>1</v>
      </c>
      <c r="L26" s="6">
        <v>1</v>
      </c>
      <c r="M26" s="6">
        <v>1</v>
      </c>
      <c r="N26" s="6"/>
      <c r="O26" s="6">
        <v>1</v>
      </c>
      <c r="P26" s="6">
        <v>1</v>
      </c>
      <c r="Q26" s="6">
        <v>1</v>
      </c>
      <c r="R26" s="8">
        <f t="shared" si="0"/>
        <v>10</v>
      </c>
      <c r="S26" s="14" t="s">
        <v>121</v>
      </c>
      <c r="T26" s="12" t="str">
        <f t="shared" si="1"/>
        <v>Yoklamali</v>
      </c>
      <c r="U26" s="96">
        <f t="shared" si="2"/>
        <v>12</v>
      </c>
    </row>
    <row r="27" spans="1:21" ht="16.2" thickBot="1" x14ac:dyDescent="0.3">
      <c r="A27" s="5">
        <v>24</v>
      </c>
      <c r="B27" s="6" t="str">
        <f>AttendingList0!B27</f>
        <v>Mehmet Okan Akdoğan</v>
      </c>
      <c r="C27" s="6">
        <f>AttendingList0!C27</f>
        <v>90020110</v>
      </c>
      <c r="D27" s="6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/>
      <c r="O27" s="6">
        <v>1</v>
      </c>
      <c r="P27" s="6">
        <v>1</v>
      </c>
      <c r="Q27" s="6">
        <v>1</v>
      </c>
      <c r="R27" s="8">
        <f t="shared" si="0"/>
        <v>12</v>
      </c>
      <c r="S27" s="14" t="s">
        <v>121</v>
      </c>
      <c r="T27" s="12" t="str">
        <f t="shared" si="1"/>
        <v>Yoklamali</v>
      </c>
      <c r="U27" s="96">
        <f t="shared" si="2"/>
        <v>12</v>
      </c>
    </row>
    <row r="28" spans="1:21" ht="16.2" thickBot="1" x14ac:dyDescent="0.3">
      <c r="A28" s="5">
        <v>25</v>
      </c>
      <c r="B28" s="6" t="str">
        <f>AttendingList0!B28</f>
        <v>Salih Gökhan Topçu</v>
      </c>
      <c r="C28" s="6">
        <f>AttendingList0!C28</f>
        <v>90020119</v>
      </c>
      <c r="D28" s="6"/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0</v>
      </c>
      <c r="M28" s="6">
        <v>1</v>
      </c>
      <c r="N28" s="6"/>
      <c r="O28" s="6">
        <v>1</v>
      </c>
      <c r="P28" s="6">
        <v>1</v>
      </c>
      <c r="Q28" s="6">
        <v>1</v>
      </c>
      <c r="R28" s="8">
        <f t="shared" si="0"/>
        <v>11</v>
      </c>
      <c r="S28" s="14" t="s">
        <v>121</v>
      </c>
      <c r="T28" s="12" t="str">
        <f t="shared" si="1"/>
        <v>Yoklamali</v>
      </c>
      <c r="U28" s="96">
        <f t="shared" si="2"/>
        <v>12</v>
      </c>
    </row>
    <row r="29" spans="1:21" ht="16.2" thickBot="1" x14ac:dyDescent="0.3">
      <c r="A29" s="5">
        <v>26</v>
      </c>
      <c r="B29" s="6" t="str">
        <f>AttendingList0!B29</f>
        <v>Can Güven</v>
      </c>
      <c r="C29" s="6">
        <f>AttendingList0!C29</f>
        <v>90020121</v>
      </c>
      <c r="D29" s="6"/>
      <c r="E29" s="6">
        <v>1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/>
      <c r="O29" s="6">
        <v>1</v>
      </c>
      <c r="P29" s="6">
        <v>1</v>
      </c>
      <c r="Q29" s="6">
        <v>1</v>
      </c>
      <c r="R29" s="8">
        <f t="shared" si="0"/>
        <v>11</v>
      </c>
      <c r="S29" s="14" t="s">
        <v>121</v>
      </c>
      <c r="T29" s="12" t="str">
        <f t="shared" si="1"/>
        <v>Yoklamali</v>
      </c>
      <c r="U29" s="96">
        <f t="shared" si="2"/>
        <v>12</v>
      </c>
    </row>
    <row r="30" spans="1:21" ht="16.2" thickBot="1" x14ac:dyDescent="0.3">
      <c r="A30" s="5">
        <v>27</v>
      </c>
      <c r="B30" s="6" t="str">
        <f>AttendingList0!B30</f>
        <v>Evren Coşkun Özüer</v>
      </c>
      <c r="C30" s="6">
        <f>AttendingList0!C30</f>
        <v>90020126</v>
      </c>
      <c r="D30" s="6"/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/>
      <c r="O30" s="6">
        <v>1</v>
      </c>
      <c r="P30" s="6">
        <v>1</v>
      </c>
      <c r="Q30" s="6">
        <v>1</v>
      </c>
      <c r="R30" s="8">
        <f t="shared" si="0"/>
        <v>12</v>
      </c>
      <c r="S30" s="14" t="s">
        <v>121</v>
      </c>
      <c r="T30" s="12" t="str">
        <f t="shared" si="1"/>
        <v>Yoklamali</v>
      </c>
      <c r="U30" s="96">
        <f t="shared" si="2"/>
        <v>12</v>
      </c>
    </row>
    <row r="31" spans="1:21" ht="16.2" thickBot="1" x14ac:dyDescent="0.3">
      <c r="A31" s="5">
        <v>28</v>
      </c>
      <c r="B31" s="6" t="str">
        <f>AttendingList0!B31</f>
        <v>Ceyhun Yavuz</v>
      </c>
      <c r="C31" s="6">
        <f>AttendingList0!C31</f>
        <v>90020131</v>
      </c>
      <c r="D31" s="6"/>
      <c r="E31" s="6">
        <v>1</v>
      </c>
      <c r="F31" s="6">
        <v>0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/>
      <c r="O31" s="6">
        <v>1</v>
      </c>
      <c r="P31" s="6">
        <v>1</v>
      </c>
      <c r="Q31" s="6">
        <v>1</v>
      </c>
      <c r="R31" s="8">
        <f t="shared" si="0"/>
        <v>11</v>
      </c>
      <c r="S31" s="14" t="s">
        <v>121</v>
      </c>
      <c r="T31" s="12" t="str">
        <f t="shared" si="1"/>
        <v>Yoklamali</v>
      </c>
      <c r="U31" s="96">
        <f t="shared" si="2"/>
        <v>12</v>
      </c>
    </row>
    <row r="32" spans="1:21" ht="16.2" thickBot="1" x14ac:dyDescent="0.3">
      <c r="A32" s="5">
        <v>30</v>
      </c>
      <c r="B32" s="6" t="str">
        <f>AttendingList0!B32</f>
        <v>Hilal Sofu</v>
      </c>
      <c r="C32" s="6">
        <f>AttendingList0!C32</f>
        <v>90020132</v>
      </c>
      <c r="D32" s="6"/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/>
      <c r="O32" s="6">
        <v>1</v>
      </c>
      <c r="P32" s="6">
        <v>1</v>
      </c>
      <c r="Q32" s="6">
        <v>1</v>
      </c>
      <c r="R32" s="8">
        <f t="shared" si="0"/>
        <v>12</v>
      </c>
      <c r="S32" s="14" t="s">
        <v>121</v>
      </c>
      <c r="T32" s="12" t="str">
        <f t="shared" si="1"/>
        <v>Yoklamali</v>
      </c>
      <c r="U32" s="96">
        <f t="shared" si="2"/>
        <v>12</v>
      </c>
    </row>
    <row r="33" spans="1:21" ht="16.2" thickBot="1" x14ac:dyDescent="0.3">
      <c r="A33" s="5">
        <v>29</v>
      </c>
      <c r="B33" s="6" t="str">
        <f>AttendingList0!B33</f>
        <v>Burçin Danacı</v>
      </c>
      <c r="C33" s="6">
        <f>AttendingList0!C33</f>
        <v>90020134</v>
      </c>
      <c r="D33" s="6"/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0</v>
      </c>
      <c r="M33" s="6">
        <v>1</v>
      </c>
      <c r="N33" s="6"/>
      <c r="O33" s="6">
        <v>1</v>
      </c>
      <c r="P33" s="6">
        <v>1</v>
      </c>
      <c r="Q33" s="6">
        <v>1</v>
      </c>
      <c r="R33" s="8">
        <f t="shared" si="0"/>
        <v>11</v>
      </c>
      <c r="S33" s="14" t="s">
        <v>121</v>
      </c>
      <c r="T33" s="12" t="str">
        <f t="shared" si="1"/>
        <v>Yoklamali</v>
      </c>
      <c r="U33" s="96">
        <f t="shared" si="2"/>
        <v>12</v>
      </c>
    </row>
    <row r="34" spans="1:21" ht="16.2" thickBot="1" x14ac:dyDescent="0.3">
      <c r="A34" s="5">
        <v>31</v>
      </c>
      <c r="B34" s="6" t="str">
        <f>AttendingList0!B34</f>
        <v>Feride Duygu Taştan</v>
      </c>
      <c r="C34" s="6">
        <f>AttendingList0!C34</f>
        <v>90020135</v>
      </c>
      <c r="D34" s="6"/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/>
      <c r="O34" s="6">
        <v>1</v>
      </c>
      <c r="P34" s="6">
        <v>1</v>
      </c>
      <c r="Q34" s="6">
        <v>1</v>
      </c>
      <c r="R34" s="8">
        <f t="shared" si="0"/>
        <v>12</v>
      </c>
      <c r="S34" s="14" t="s">
        <v>121</v>
      </c>
      <c r="T34" s="12" t="str">
        <f t="shared" si="1"/>
        <v>Yoklamali</v>
      </c>
      <c r="U34" s="96">
        <f t="shared" si="2"/>
        <v>12</v>
      </c>
    </row>
    <row r="35" spans="1:21" ht="16.2" thickBot="1" x14ac:dyDescent="0.3">
      <c r="A35" s="22">
        <v>32</v>
      </c>
      <c r="B35" s="6" t="str">
        <f>AttendingList0!B35</f>
        <v>Melissa Karagözlüoğlu</v>
      </c>
      <c r="C35" s="6">
        <f>AttendingList0!C35</f>
        <v>90020142</v>
      </c>
      <c r="D35" s="6"/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/>
      <c r="O35" s="6">
        <v>1</v>
      </c>
      <c r="P35" s="6">
        <v>1</v>
      </c>
      <c r="Q35" s="6">
        <v>1</v>
      </c>
      <c r="R35" s="8">
        <f t="shared" si="0"/>
        <v>12</v>
      </c>
      <c r="S35" s="14" t="s">
        <v>121</v>
      </c>
      <c r="T35" s="12" t="str">
        <f t="shared" si="1"/>
        <v>Yoklamali</v>
      </c>
      <c r="U35" s="96">
        <f t="shared" si="2"/>
        <v>12</v>
      </c>
    </row>
    <row r="36" spans="1:21" ht="16.2" thickBot="1" x14ac:dyDescent="0.3">
      <c r="A36" s="5">
        <v>33</v>
      </c>
      <c r="B36" s="6" t="str">
        <f>AttendingList0!B36</f>
        <v>Ümit Necati Sunar</v>
      </c>
      <c r="C36" s="6">
        <f>AttendingList0!C36</f>
        <v>110020104</v>
      </c>
      <c r="D36" s="15"/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/>
      <c r="O36" s="6">
        <v>1</v>
      </c>
      <c r="P36" s="6">
        <v>1</v>
      </c>
      <c r="Q36" s="6">
        <v>1</v>
      </c>
      <c r="R36" s="8">
        <f t="shared" si="0"/>
        <v>12</v>
      </c>
      <c r="S36" s="14" t="s">
        <v>121</v>
      </c>
      <c r="T36" s="12" t="str">
        <f t="shared" si="1"/>
        <v>Yoklamali</v>
      </c>
      <c r="U36" s="96">
        <f t="shared" si="2"/>
        <v>12</v>
      </c>
    </row>
    <row r="37" spans="1:21" x14ac:dyDescent="0.25">
      <c r="A37" s="24"/>
      <c r="B37" s="24"/>
      <c r="C37" s="24"/>
      <c r="D37" s="12">
        <f t="shared" ref="D37:Q37" si="3">SUM(D4:D36)</f>
        <v>0</v>
      </c>
      <c r="E37" s="12">
        <f t="shared" si="3"/>
        <v>27</v>
      </c>
      <c r="F37" s="12">
        <f t="shared" si="3"/>
        <v>31</v>
      </c>
      <c r="G37" s="12">
        <f t="shared" si="3"/>
        <v>30</v>
      </c>
      <c r="H37" s="12">
        <f t="shared" si="3"/>
        <v>31</v>
      </c>
      <c r="I37" s="12">
        <f>SUM(I4:I36)</f>
        <v>25</v>
      </c>
      <c r="J37" s="12">
        <f t="shared" si="3"/>
        <v>28</v>
      </c>
      <c r="K37" s="12">
        <f t="shared" si="3"/>
        <v>28</v>
      </c>
      <c r="L37" s="12">
        <f t="shared" si="3"/>
        <v>25</v>
      </c>
      <c r="M37" s="12">
        <f t="shared" si="3"/>
        <v>29</v>
      </c>
      <c r="N37" s="12">
        <f>SUM(N4:N36)</f>
        <v>0</v>
      </c>
      <c r="O37" s="12">
        <f>SUM(O4:O36)</f>
        <v>28</v>
      </c>
      <c r="P37" s="12">
        <f t="shared" si="3"/>
        <v>28</v>
      </c>
      <c r="Q37" s="12">
        <f t="shared" si="3"/>
        <v>28</v>
      </c>
      <c r="R37" s="12">
        <f>SUM(R4:R36)/35</f>
        <v>9.6571428571428566</v>
      </c>
      <c r="S37"/>
      <c r="U37" s="97">
        <f>MAX(U4:U36)</f>
        <v>12</v>
      </c>
    </row>
    <row r="38" spans="1:21" x14ac:dyDescent="0.25">
      <c r="D38" s="12">
        <f>D37/33*100</f>
        <v>0</v>
      </c>
      <c r="E38" s="12">
        <f t="shared" ref="E38:Q38" si="4">E37/33*100</f>
        <v>81.818181818181827</v>
      </c>
      <c r="F38" s="12">
        <f t="shared" si="4"/>
        <v>93.939393939393938</v>
      </c>
      <c r="G38" s="12">
        <f t="shared" si="4"/>
        <v>90.909090909090907</v>
      </c>
      <c r="H38" s="12">
        <f t="shared" si="4"/>
        <v>93.939393939393938</v>
      </c>
      <c r="I38" s="12">
        <f t="shared" si="4"/>
        <v>75.757575757575751</v>
      </c>
      <c r="J38" s="12">
        <f t="shared" si="4"/>
        <v>84.848484848484844</v>
      </c>
      <c r="K38" s="12">
        <f t="shared" si="4"/>
        <v>84.848484848484844</v>
      </c>
      <c r="L38" s="12">
        <f t="shared" si="4"/>
        <v>75.757575757575751</v>
      </c>
      <c r="M38" s="12">
        <f t="shared" si="4"/>
        <v>87.878787878787875</v>
      </c>
      <c r="N38" s="12">
        <f t="shared" si="4"/>
        <v>0</v>
      </c>
      <c r="O38" s="12">
        <f t="shared" si="4"/>
        <v>84.848484848484844</v>
      </c>
      <c r="P38" s="12">
        <f t="shared" si="4"/>
        <v>84.848484848484844</v>
      </c>
      <c r="Q38" s="12">
        <f t="shared" si="4"/>
        <v>84.848484848484844</v>
      </c>
      <c r="R38" s="12">
        <f>R37/U37*100</f>
        <v>80.476190476190467</v>
      </c>
      <c r="S38"/>
    </row>
    <row r="39" spans="1:21" x14ac:dyDescent="0.25">
      <c r="D39" s="13" t="s">
        <v>90</v>
      </c>
      <c r="N39" s="13" t="s">
        <v>25</v>
      </c>
    </row>
  </sheetData>
  <phoneticPr fontId="7" type="noConversion"/>
  <conditionalFormatting sqref="R4:S36">
    <cfRule type="cellIs" dxfId="62" priority="1" stopIfTrue="1" operator="greaterThanOrEqual">
      <formula>U4*0.7</formula>
    </cfRule>
    <cfRule type="cellIs" dxfId="61" priority="2" stopIfTrue="1" operator="lessThan">
      <formula>"14*0,7"</formula>
    </cfRule>
  </conditionalFormatting>
  <conditionalFormatting sqref="D37:R37">
    <cfRule type="cellIs" dxfId="60" priority="3" stopIfTrue="1" operator="equal">
      <formula>35</formula>
    </cfRule>
    <cfRule type="cellIs" dxfId="59" priority="4" stopIfTrue="1" operator="between">
      <formula>34</formula>
      <formula>18</formula>
    </cfRule>
    <cfRule type="cellIs" dxfId="58" priority="5" stopIfTrue="1" operator="lessThan">
      <formula>17</formula>
    </cfRule>
  </conditionalFormatting>
  <conditionalFormatting sqref="D4:Q36">
    <cfRule type="cellIs" dxfId="57" priority="6" stopIfTrue="1" operator="equal">
      <formula>0</formula>
    </cfRule>
  </conditionalFormatting>
  <conditionalFormatting sqref="T4:T36">
    <cfRule type="cellIs" dxfId="56" priority="7" stopIfTrue="1" operator="equal">
      <formula>"Devamsiz"</formula>
    </cfRule>
    <cfRule type="cellIs" dxfId="55" priority="8" stopIfTrue="1" operator="equal">
      <formula>"Yoklamali"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8"/>
  <sheetViews>
    <sheetView topLeftCell="A2" zoomScale="70" workbookViewId="0">
      <selection activeCell="C4" sqref="C4:C36"/>
    </sheetView>
  </sheetViews>
  <sheetFormatPr defaultColWidth="9.109375" defaultRowHeight="15" x14ac:dyDescent="0.25"/>
  <cols>
    <col min="1" max="1" width="3.88671875" style="21" bestFit="1" customWidth="1"/>
    <col min="2" max="2" width="25.6640625" style="21" customWidth="1"/>
    <col min="3" max="3" width="12.44140625" style="21" bestFit="1" customWidth="1"/>
    <col min="4" max="4" width="25" style="21" customWidth="1"/>
    <col min="5" max="16384" width="9.109375" style="21"/>
  </cols>
  <sheetData>
    <row r="1" spans="1:4" s="17" customFormat="1" ht="16.2" thickBot="1" x14ac:dyDescent="0.35">
      <c r="B1" s="9" t="s">
        <v>75</v>
      </c>
    </row>
    <row r="2" spans="1:4" ht="16.2" thickBot="1" x14ac:dyDescent="0.3">
      <c r="A2" s="18" t="s">
        <v>0</v>
      </c>
      <c r="B2" s="19" t="s">
        <v>1</v>
      </c>
      <c r="C2" s="20" t="s">
        <v>2</v>
      </c>
      <c r="D2" s="77">
        <v>37615</v>
      </c>
    </row>
    <row r="3" spans="1:4" ht="16.2" thickBot="1" x14ac:dyDescent="0.3">
      <c r="A3" s="79"/>
      <c r="B3" s="79"/>
      <c r="C3" s="79"/>
      <c r="D3" s="36"/>
    </row>
    <row r="4" spans="1:4" ht="16.2" thickBot="1" x14ac:dyDescent="0.3">
      <c r="A4" s="73">
        <v>1</v>
      </c>
      <c r="B4" s="69" t="s">
        <v>42</v>
      </c>
      <c r="C4" s="101">
        <v>90010006</v>
      </c>
      <c r="D4" s="78"/>
    </row>
    <row r="5" spans="1:4" ht="16.2" thickBot="1" x14ac:dyDescent="0.3">
      <c r="A5" s="75">
        <v>2</v>
      </c>
      <c r="B5" s="5" t="s">
        <v>43</v>
      </c>
      <c r="C5" s="102">
        <v>90010016</v>
      </c>
      <c r="D5" s="74"/>
    </row>
    <row r="6" spans="1:4" ht="16.2" thickBot="1" x14ac:dyDescent="0.3">
      <c r="A6" s="22">
        <v>3</v>
      </c>
      <c r="B6" s="5" t="s">
        <v>44</v>
      </c>
      <c r="C6" s="102">
        <v>90010106</v>
      </c>
      <c r="D6" s="74"/>
    </row>
    <row r="7" spans="1:4" ht="16.2" thickBot="1" x14ac:dyDescent="0.3">
      <c r="A7" s="22">
        <v>4</v>
      </c>
      <c r="B7" s="5" t="s">
        <v>45</v>
      </c>
      <c r="C7" s="102">
        <v>90010108</v>
      </c>
      <c r="D7" s="74"/>
    </row>
    <row r="8" spans="1:4" ht="16.2" thickBot="1" x14ac:dyDescent="0.3">
      <c r="A8" s="22">
        <v>5</v>
      </c>
      <c r="B8" s="5" t="s">
        <v>46</v>
      </c>
      <c r="C8" s="102">
        <v>90010112</v>
      </c>
      <c r="D8" s="74"/>
    </row>
    <row r="9" spans="1:4" ht="16.2" thickBot="1" x14ac:dyDescent="0.3">
      <c r="A9" s="22">
        <v>6</v>
      </c>
      <c r="B9" s="5" t="s">
        <v>47</v>
      </c>
      <c r="C9" s="102">
        <v>90010117</v>
      </c>
      <c r="D9" s="74"/>
    </row>
    <row r="10" spans="1:4" ht="16.2" thickBot="1" x14ac:dyDescent="0.3">
      <c r="A10" s="22">
        <v>7</v>
      </c>
      <c r="B10" s="5" t="s">
        <v>48</v>
      </c>
      <c r="C10" s="102">
        <v>90010119</v>
      </c>
      <c r="D10" s="74"/>
    </row>
    <row r="11" spans="1:4" ht="16.2" thickBot="1" x14ac:dyDescent="0.3">
      <c r="A11" s="22">
        <v>8</v>
      </c>
      <c r="B11" s="5" t="s">
        <v>49</v>
      </c>
      <c r="C11" s="102">
        <v>90010120</v>
      </c>
      <c r="D11" s="74"/>
    </row>
    <row r="12" spans="1:4" ht="16.2" thickBot="1" x14ac:dyDescent="0.3">
      <c r="A12" s="22">
        <v>9</v>
      </c>
      <c r="B12" s="5" t="s">
        <v>50</v>
      </c>
      <c r="C12" s="102">
        <v>90010123</v>
      </c>
      <c r="D12" s="74"/>
    </row>
    <row r="13" spans="1:4" ht="16.2" thickBot="1" x14ac:dyDescent="0.3">
      <c r="A13" s="22">
        <v>10</v>
      </c>
      <c r="B13" s="5" t="s">
        <v>51</v>
      </c>
      <c r="C13" s="102">
        <v>90010124</v>
      </c>
      <c r="D13" s="74"/>
    </row>
    <row r="14" spans="1:4" ht="16.2" thickBot="1" x14ac:dyDescent="0.3">
      <c r="A14" s="22">
        <v>11</v>
      </c>
      <c r="B14" s="5" t="s">
        <v>52</v>
      </c>
      <c r="C14" s="102">
        <v>90010129</v>
      </c>
      <c r="D14" s="74"/>
    </row>
    <row r="15" spans="1:4" ht="16.2" thickBot="1" x14ac:dyDescent="0.3">
      <c r="A15" s="22">
        <v>12</v>
      </c>
      <c r="B15" s="5" t="s">
        <v>53</v>
      </c>
      <c r="C15" s="102">
        <v>90010132</v>
      </c>
      <c r="D15" s="74"/>
    </row>
    <row r="16" spans="1:4" ht="16.2" thickBot="1" x14ac:dyDescent="0.3">
      <c r="A16" s="22">
        <v>13</v>
      </c>
      <c r="B16" s="5" t="s">
        <v>54</v>
      </c>
      <c r="C16" s="102">
        <v>90010135</v>
      </c>
      <c r="D16" s="74"/>
    </row>
    <row r="17" spans="1:4" ht="16.2" thickBot="1" x14ac:dyDescent="0.3">
      <c r="A17" s="22">
        <v>14</v>
      </c>
      <c r="B17" s="5" t="s">
        <v>55</v>
      </c>
      <c r="C17" s="102">
        <v>90010136</v>
      </c>
      <c r="D17" s="74"/>
    </row>
    <row r="18" spans="1:4" ht="16.2" thickBot="1" x14ac:dyDescent="0.3">
      <c r="A18" s="22">
        <v>15</v>
      </c>
      <c r="B18" s="5" t="s">
        <v>56</v>
      </c>
      <c r="C18" s="102">
        <v>90010138</v>
      </c>
      <c r="D18" s="74"/>
    </row>
    <row r="19" spans="1:4" ht="16.2" thickBot="1" x14ac:dyDescent="0.3">
      <c r="A19" s="22">
        <v>16</v>
      </c>
      <c r="B19" s="5" t="s">
        <v>57</v>
      </c>
      <c r="C19" s="102">
        <v>90010140</v>
      </c>
      <c r="D19" s="74"/>
    </row>
    <row r="20" spans="1:4" ht="16.2" thickBot="1" x14ac:dyDescent="0.3">
      <c r="A20" s="22">
        <v>17</v>
      </c>
      <c r="B20" s="5" t="s">
        <v>58</v>
      </c>
      <c r="C20" s="102">
        <v>90010141</v>
      </c>
      <c r="D20" s="74"/>
    </row>
    <row r="21" spans="1:4" ht="16.2" thickBot="1" x14ac:dyDescent="0.3">
      <c r="A21" s="22">
        <v>18</v>
      </c>
      <c r="B21" s="5" t="s">
        <v>59</v>
      </c>
      <c r="C21" s="102">
        <v>90020101</v>
      </c>
      <c r="D21" s="74"/>
    </row>
    <row r="22" spans="1:4" ht="16.2" thickBot="1" x14ac:dyDescent="0.3">
      <c r="A22" s="22">
        <v>19</v>
      </c>
      <c r="B22" s="5" t="s">
        <v>60</v>
      </c>
      <c r="C22" s="102">
        <v>90020105</v>
      </c>
      <c r="D22" s="74"/>
    </row>
    <row r="23" spans="1:4" ht="16.2" thickBot="1" x14ac:dyDescent="0.3">
      <c r="A23" s="22">
        <v>20</v>
      </c>
      <c r="B23" s="5" t="s">
        <v>61</v>
      </c>
      <c r="C23" s="102">
        <v>90020106</v>
      </c>
      <c r="D23" s="74"/>
    </row>
    <row r="24" spans="1:4" ht="16.2" thickBot="1" x14ac:dyDescent="0.3">
      <c r="A24" s="22">
        <v>21</v>
      </c>
      <c r="B24" s="5" t="s">
        <v>62</v>
      </c>
      <c r="C24" s="102">
        <v>90020107</v>
      </c>
      <c r="D24" s="74"/>
    </row>
    <row r="25" spans="1:4" ht="16.2" thickBot="1" x14ac:dyDescent="0.3">
      <c r="A25" s="22">
        <v>22</v>
      </c>
      <c r="B25" s="5" t="s">
        <v>63</v>
      </c>
      <c r="C25" s="102">
        <v>90020108</v>
      </c>
      <c r="D25" s="74"/>
    </row>
    <row r="26" spans="1:4" ht="16.2" thickBot="1" x14ac:dyDescent="0.3">
      <c r="A26" s="22">
        <v>23</v>
      </c>
      <c r="B26" s="5" t="s">
        <v>64</v>
      </c>
      <c r="C26" s="102">
        <v>90020109</v>
      </c>
      <c r="D26" s="74"/>
    </row>
    <row r="27" spans="1:4" ht="16.2" thickBot="1" x14ac:dyDescent="0.3">
      <c r="A27" s="22">
        <v>24</v>
      </c>
      <c r="B27" s="5" t="s">
        <v>65</v>
      </c>
      <c r="C27" s="102">
        <v>90020110</v>
      </c>
      <c r="D27" s="74"/>
    </row>
    <row r="28" spans="1:4" ht="16.2" thickBot="1" x14ac:dyDescent="0.3">
      <c r="A28" s="22">
        <v>25</v>
      </c>
      <c r="B28" s="5" t="s">
        <v>66</v>
      </c>
      <c r="C28" s="102">
        <v>90020119</v>
      </c>
      <c r="D28" s="74"/>
    </row>
    <row r="29" spans="1:4" ht="16.2" thickBot="1" x14ac:dyDescent="0.3">
      <c r="A29" s="22">
        <v>26</v>
      </c>
      <c r="B29" s="5" t="s">
        <v>67</v>
      </c>
      <c r="C29" s="102">
        <v>90020121</v>
      </c>
      <c r="D29" s="74"/>
    </row>
    <row r="30" spans="1:4" ht="16.2" thickBot="1" x14ac:dyDescent="0.3">
      <c r="A30" s="22">
        <v>27</v>
      </c>
      <c r="B30" s="5" t="s">
        <v>68</v>
      </c>
      <c r="C30" s="102">
        <v>90020126</v>
      </c>
      <c r="D30" s="74"/>
    </row>
    <row r="31" spans="1:4" ht="16.2" thickBot="1" x14ac:dyDescent="0.3">
      <c r="A31" s="22">
        <v>28</v>
      </c>
      <c r="B31" s="5" t="s">
        <v>69</v>
      </c>
      <c r="C31" s="102">
        <v>90020131</v>
      </c>
      <c r="D31" s="74"/>
    </row>
    <row r="32" spans="1:4" ht="16.2" thickBot="1" x14ac:dyDescent="0.3">
      <c r="A32" s="22">
        <v>30</v>
      </c>
      <c r="B32" s="5" t="s">
        <v>70</v>
      </c>
      <c r="C32" s="102">
        <v>90020132</v>
      </c>
      <c r="D32" s="74"/>
    </row>
    <row r="33" spans="1:4" ht="16.2" thickBot="1" x14ac:dyDescent="0.3">
      <c r="A33" s="22">
        <v>29</v>
      </c>
      <c r="B33" s="5" t="s">
        <v>71</v>
      </c>
      <c r="C33" s="102">
        <v>90020134</v>
      </c>
      <c r="D33" s="74"/>
    </row>
    <row r="34" spans="1:4" ht="16.2" thickBot="1" x14ac:dyDescent="0.3">
      <c r="A34" s="22">
        <v>31</v>
      </c>
      <c r="B34" s="5" t="s">
        <v>72</v>
      </c>
      <c r="C34" s="102">
        <v>90020135</v>
      </c>
      <c r="D34" s="74"/>
    </row>
    <row r="35" spans="1:4" ht="16.2" thickBot="1" x14ac:dyDescent="0.3">
      <c r="A35" s="35">
        <v>32</v>
      </c>
      <c r="B35" s="25" t="s">
        <v>73</v>
      </c>
      <c r="C35" s="103">
        <v>90020142</v>
      </c>
      <c r="D35" s="74"/>
    </row>
    <row r="36" spans="1:4" ht="16.2" thickBot="1" x14ac:dyDescent="0.3">
      <c r="A36" s="73">
        <v>33</v>
      </c>
      <c r="B36" s="69" t="s">
        <v>74</v>
      </c>
      <c r="C36" s="100">
        <v>110020104</v>
      </c>
      <c r="D36" s="76"/>
    </row>
    <row r="37" spans="1:4" ht="15.6" x14ac:dyDescent="0.25">
      <c r="A37" s="71"/>
      <c r="B37" s="71"/>
      <c r="C37" s="72"/>
      <c r="D37" s="36"/>
    </row>
    <row r="38" spans="1:4" x14ac:dyDescent="0.25">
      <c r="A38" s="36"/>
      <c r="B38" s="36"/>
      <c r="C38" s="36"/>
      <c r="D38" s="36"/>
    </row>
  </sheetData>
  <phoneticPr fontId="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2"/>
  <sheetViews>
    <sheetView showGridLines="0" zoomScale="55" zoomScaleNormal="75" workbookViewId="0">
      <selection activeCell="M13" sqref="M13"/>
    </sheetView>
  </sheetViews>
  <sheetFormatPr defaultRowHeight="15" x14ac:dyDescent="0.25"/>
  <cols>
    <col min="1" max="1" width="4.109375" style="13" bestFit="1" customWidth="1"/>
    <col min="2" max="2" width="25.88671875" style="13" customWidth="1"/>
    <col min="3" max="3" width="12.33203125" style="13" customWidth="1"/>
    <col min="4" max="5" width="9.33203125" style="13" bestFit="1" customWidth="1"/>
    <col min="6" max="7" width="9.33203125" style="13" customWidth="1"/>
    <col min="8" max="8" width="10" style="13" bestFit="1" customWidth="1"/>
    <col min="9" max="9" width="9.33203125" style="13" bestFit="1" customWidth="1"/>
    <col min="10" max="10" width="12.6640625" style="13" customWidth="1"/>
    <col min="11" max="11" width="9.33203125" bestFit="1" customWidth="1"/>
  </cols>
  <sheetData>
    <row r="1" spans="1:15" ht="15.6" x14ac:dyDescent="0.3">
      <c r="A1" s="10"/>
      <c r="B1" s="9" t="s">
        <v>75</v>
      </c>
      <c r="C1" s="10"/>
      <c r="E1" s="10"/>
      <c r="F1" s="10"/>
      <c r="G1" s="10"/>
      <c r="H1" s="11" t="s">
        <v>8</v>
      </c>
      <c r="I1" s="10"/>
      <c r="J1" s="10"/>
    </row>
    <row r="2" spans="1:15" ht="15.6" x14ac:dyDescent="0.3">
      <c r="A2" s="32" t="s">
        <v>0</v>
      </c>
      <c r="B2" s="32" t="s">
        <v>1</v>
      </c>
      <c r="C2" s="32" t="s">
        <v>2</v>
      </c>
      <c r="D2" s="32">
        <v>1</v>
      </c>
      <c r="E2" s="32">
        <v>2</v>
      </c>
      <c r="F2" s="32">
        <v>2</v>
      </c>
      <c r="G2" s="32">
        <v>3</v>
      </c>
      <c r="H2" s="32">
        <v>3</v>
      </c>
      <c r="I2" s="37" t="s">
        <v>16</v>
      </c>
      <c r="J2" s="37" t="s">
        <v>15</v>
      </c>
    </row>
    <row r="3" spans="1:15" ht="15.6" x14ac:dyDescent="0.3">
      <c r="A3" s="32"/>
      <c r="B3" s="32"/>
      <c r="C3" s="32"/>
      <c r="D3" s="95">
        <v>100</v>
      </c>
      <c r="E3" s="95">
        <v>50</v>
      </c>
      <c r="F3" s="95">
        <v>50</v>
      </c>
      <c r="G3" s="95">
        <v>50</v>
      </c>
      <c r="H3" s="95">
        <v>50</v>
      </c>
      <c r="I3" s="37" t="s">
        <v>17</v>
      </c>
      <c r="J3" s="37" t="s">
        <v>6</v>
      </c>
    </row>
    <row r="4" spans="1:15" ht="15.6" x14ac:dyDescent="0.25">
      <c r="A4" s="32" t="s">
        <v>0</v>
      </c>
      <c r="B4" s="32"/>
      <c r="C4" s="32"/>
      <c r="D4" s="32" t="s">
        <v>77</v>
      </c>
      <c r="E4" s="32" t="s">
        <v>110</v>
      </c>
      <c r="F4" s="32" t="s">
        <v>112</v>
      </c>
      <c r="G4" s="32" t="s">
        <v>111</v>
      </c>
      <c r="H4" s="32" t="s">
        <v>113</v>
      </c>
      <c r="I4" s="12"/>
      <c r="J4" s="12"/>
      <c r="N4" s="33" t="s">
        <v>114</v>
      </c>
      <c r="O4" s="33" t="s">
        <v>115</v>
      </c>
    </row>
    <row r="5" spans="1:15" ht="15.6" x14ac:dyDescent="0.25">
      <c r="A5" s="13">
        <v>1</v>
      </c>
      <c r="B5" s="14" t="str">
        <f>AttendingList0!B4</f>
        <v>Ayça Çatak</v>
      </c>
      <c r="C5" s="14">
        <f>AttendingList0!C4</f>
        <v>90010006</v>
      </c>
      <c r="D5" s="88">
        <v>95</v>
      </c>
      <c r="E5" s="14">
        <v>50</v>
      </c>
      <c r="F5" s="14">
        <v>45</v>
      </c>
      <c r="G5" s="14">
        <v>0</v>
      </c>
      <c r="H5" s="14">
        <v>40</v>
      </c>
      <c r="I5" s="12">
        <v>3</v>
      </c>
      <c r="J5" s="12">
        <f>SUM(D5:H5)/I5</f>
        <v>76.666666666666671</v>
      </c>
      <c r="K5" s="33">
        <f>AttendingList!R4</f>
        <v>12</v>
      </c>
      <c r="L5" s="33" t="str">
        <f>AttendingList!S4</f>
        <v>Girer</v>
      </c>
      <c r="N5" s="33">
        <f>E5+F5</f>
        <v>95</v>
      </c>
      <c r="O5" s="33">
        <f>G5+H5</f>
        <v>40</v>
      </c>
    </row>
    <row r="6" spans="1:15" ht="15.6" x14ac:dyDescent="0.25">
      <c r="A6" s="14">
        <v>2</v>
      </c>
      <c r="B6" s="14" t="str">
        <f>AttendingList0!B5</f>
        <v>Ferda Tangüner</v>
      </c>
      <c r="C6" s="14">
        <f>AttendingList0!C5</f>
        <v>90010016</v>
      </c>
      <c r="D6" s="88">
        <v>100</v>
      </c>
      <c r="E6" s="14">
        <v>50</v>
      </c>
      <c r="F6" s="14">
        <v>45</v>
      </c>
      <c r="G6" s="14">
        <v>0</v>
      </c>
      <c r="H6" s="14">
        <v>40</v>
      </c>
      <c r="I6" s="12">
        <v>3</v>
      </c>
      <c r="J6" s="12">
        <f t="shared" ref="J6:J37" si="0">SUM(D6:H6)/I6</f>
        <v>78.333333333333329</v>
      </c>
      <c r="K6" s="33">
        <f>AttendingList!R5</f>
        <v>11</v>
      </c>
      <c r="L6" s="33" t="str">
        <f>AttendingList!S5</f>
        <v>Girer</v>
      </c>
      <c r="N6" s="33">
        <f t="shared" ref="N6:N37" si="1">E6+F6</f>
        <v>95</v>
      </c>
      <c r="O6" s="33">
        <f t="shared" ref="O6:O37" si="2">G6+H6</f>
        <v>40</v>
      </c>
    </row>
    <row r="7" spans="1:15" ht="15.6" x14ac:dyDescent="0.25">
      <c r="A7" s="14">
        <v>3</v>
      </c>
      <c r="B7" s="14" t="str">
        <f>AttendingList0!B6</f>
        <v>Fatma Zara</v>
      </c>
      <c r="C7" s="14">
        <f>AttendingList0!C6</f>
        <v>90010106</v>
      </c>
      <c r="D7" s="88">
        <v>85</v>
      </c>
      <c r="E7" s="14">
        <v>40</v>
      </c>
      <c r="F7" s="14">
        <v>45</v>
      </c>
      <c r="G7" s="14">
        <v>0</v>
      </c>
      <c r="H7" s="14">
        <v>40</v>
      </c>
      <c r="I7" s="12">
        <v>3</v>
      </c>
      <c r="J7" s="12">
        <f t="shared" si="0"/>
        <v>70</v>
      </c>
      <c r="K7" s="33">
        <f>AttendingList!R6</f>
        <v>12</v>
      </c>
      <c r="L7" s="33" t="str">
        <f>AttendingList!S6</f>
        <v>Girer</v>
      </c>
      <c r="N7" s="33">
        <f t="shared" si="1"/>
        <v>85</v>
      </c>
      <c r="O7" s="33">
        <f t="shared" si="2"/>
        <v>40</v>
      </c>
    </row>
    <row r="8" spans="1:15" ht="15.6" x14ac:dyDescent="0.25">
      <c r="A8" s="14">
        <v>4</v>
      </c>
      <c r="B8" s="14" t="str">
        <f>AttendingList0!B7</f>
        <v>Gökhan Kiraz</v>
      </c>
      <c r="C8" s="14">
        <f>AttendingList0!C7</f>
        <v>90010108</v>
      </c>
      <c r="D8" s="88">
        <v>90</v>
      </c>
      <c r="E8" s="14">
        <v>50</v>
      </c>
      <c r="F8" s="14">
        <v>50</v>
      </c>
      <c r="G8" s="14">
        <v>50</v>
      </c>
      <c r="H8" s="14">
        <v>45</v>
      </c>
      <c r="I8" s="12">
        <v>3</v>
      </c>
      <c r="J8" s="12">
        <f t="shared" si="0"/>
        <v>95</v>
      </c>
      <c r="K8" s="33">
        <f>AttendingList!R7</f>
        <v>12</v>
      </c>
      <c r="L8" s="33" t="str">
        <f>AttendingList!S7</f>
        <v>Girer</v>
      </c>
      <c r="N8" s="33">
        <f t="shared" si="1"/>
        <v>100</v>
      </c>
      <c r="O8" s="33">
        <f t="shared" si="2"/>
        <v>95</v>
      </c>
    </row>
    <row r="9" spans="1:15" ht="15.6" x14ac:dyDescent="0.25">
      <c r="A9" s="14">
        <v>5</v>
      </c>
      <c r="B9" s="14" t="str">
        <f>AttendingList0!B8</f>
        <v>Mert Ali Minisker</v>
      </c>
      <c r="C9" s="14">
        <f>AttendingList0!C8</f>
        <v>90010112</v>
      </c>
      <c r="D9" s="88">
        <v>40</v>
      </c>
      <c r="E9" s="14">
        <v>40</v>
      </c>
      <c r="F9" s="14">
        <v>37</v>
      </c>
      <c r="G9" s="14">
        <v>40</v>
      </c>
      <c r="H9" s="14">
        <v>30</v>
      </c>
      <c r="I9" s="12">
        <v>3</v>
      </c>
      <c r="J9" s="12">
        <f t="shared" si="0"/>
        <v>62.333333333333336</v>
      </c>
      <c r="K9" s="33">
        <f>AttendingList!R8</f>
        <v>10</v>
      </c>
      <c r="L9" s="33" t="str">
        <f>AttendingList!S8</f>
        <v>Girer</v>
      </c>
      <c r="N9" s="33">
        <f t="shared" si="1"/>
        <v>77</v>
      </c>
      <c r="O9" s="33">
        <f t="shared" si="2"/>
        <v>70</v>
      </c>
    </row>
    <row r="10" spans="1:15" ht="15.6" x14ac:dyDescent="0.25">
      <c r="A10" s="14">
        <v>6</v>
      </c>
      <c r="B10" s="14" t="str">
        <f>AttendingList0!B9</f>
        <v>Fatıma Rabia Özemre</v>
      </c>
      <c r="C10" s="14">
        <f>AttendingList0!C9</f>
        <v>90010117</v>
      </c>
      <c r="D10" s="88">
        <v>95</v>
      </c>
      <c r="E10" s="14">
        <v>50</v>
      </c>
      <c r="F10" s="14">
        <v>45</v>
      </c>
      <c r="G10" s="14">
        <v>0</v>
      </c>
      <c r="H10" s="14">
        <v>0</v>
      </c>
      <c r="I10" s="12">
        <v>3</v>
      </c>
      <c r="J10" s="12">
        <f t="shared" si="0"/>
        <v>63.333333333333336</v>
      </c>
      <c r="K10" s="33">
        <f>AttendingList!R9</f>
        <v>12</v>
      </c>
      <c r="L10" s="33" t="str">
        <f>AttendingList!S9</f>
        <v>Girer</v>
      </c>
      <c r="N10" s="33">
        <f t="shared" si="1"/>
        <v>95</v>
      </c>
      <c r="O10" s="33">
        <f t="shared" si="2"/>
        <v>0</v>
      </c>
    </row>
    <row r="11" spans="1:15" ht="15.6" x14ac:dyDescent="0.25">
      <c r="A11" s="14">
        <v>7</v>
      </c>
      <c r="B11" s="14" t="str">
        <f>AttendingList0!B10</f>
        <v>Nazmiye Dönmez</v>
      </c>
      <c r="C11" s="14">
        <f>AttendingList0!C10</f>
        <v>90010119</v>
      </c>
      <c r="D11" s="88">
        <v>85</v>
      </c>
      <c r="E11" s="14">
        <v>40</v>
      </c>
      <c r="F11" s="14">
        <v>45</v>
      </c>
      <c r="G11" s="14">
        <v>0</v>
      </c>
      <c r="H11" s="14">
        <v>40</v>
      </c>
      <c r="I11" s="12">
        <v>3</v>
      </c>
      <c r="J11" s="12">
        <f t="shared" si="0"/>
        <v>70</v>
      </c>
      <c r="K11" s="33">
        <f>AttendingList!R10</f>
        <v>12</v>
      </c>
      <c r="L11" s="33" t="str">
        <f>AttendingList!S10</f>
        <v>Girer</v>
      </c>
      <c r="N11" s="33">
        <f t="shared" si="1"/>
        <v>85</v>
      </c>
      <c r="O11" s="33">
        <f t="shared" si="2"/>
        <v>40</v>
      </c>
    </row>
    <row r="12" spans="1:15" ht="15.6" x14ac:dyDescent="0.25">
      <c r="A12" s="14">
        <v>8</v>
      </c>
      <c r="B12" s="14" t="str">
        <f>AttendingList0!B11</f>
        <v>Hakan Yurtcan</v>
      </c>
      <c r="C12" s="14">
        <f>AttendingList0!C11</f>
        <v>90010120</v>
      </c>
      <c r="D12" s="88">
        <v>0</v>
      </c>
      <c r="E12" s="14">
        <v>0</v>
      </c>
      <c r="F12" s="14">
        <v>0</v>
      </c>
      <c r="G12" s="14">
        <v>0</v>
      </c>
      <c r="H12" s="14">
        <v>0</v>
      </c>
      <c r="I12" s="12">
        <v>3</v>
      </c>
      <c r="J12" s="12">
        <f t="shared" si="0"/>
        <v>0</v>
      </c>
      <c r="K12" s="33">
        <f>AttendingList!R11</f>
        <v>4</v>
      </c>
      <c r="L12" s="33" t="str">
        <f>AttendingList!S11</f>
        <v>Girer</v>
      </c>
      <c r="N12" s="33">
        <f t="shared" si="1"/>
        <v>0</v>
      </c>
      <c r="O12" s="33">
        <f t="shared" si="2"/>
        <v>0</v>
      </c>
    </row>
    <row r="13" spans="1:15" ht="15.6" x14ac:dyDescent="0.25">
      <c r="A13" s="14">
        <v>9</v>
      </c>
      <c r="B13" s="14" t="str">
        <f>AttendingList0!B12</f>
        <v>Semiha Baylan</v>
      </c>
      <c r="C13" s="14">
        <f>AttendingList0!C12</f>
        <v>90010123</v>
      </c>
      <c r="D13" s="88">
        <v>100</v>
      </c>
      <c r="E13" s="14">
        <v>49</v>
      </c>
      <c r="F13" s="14">
        <v>45</v>
      </c>
      <c r="G13" s="14">
        <v>40</v>
      </c>
      <c r="H13" s="14">
        <v>40</v>
      </c>
      <c r="I13" s="12">
        <v>3</v>
      </c>
      <c r="J13" s="12">
        <f t="shared" si="0"/>
        <v>91.333333333333329</v>
      </c>
      <c r="K13" s="33">
        <f>AttendingList!R12</f>
        <v>11</v>
      </c>
      <c r="L13" s="33" t="str">
        <f>AttendingList!S12</f>
        <v>Girer</v>
      </c>
      <c r="N13" s="33">
        <f t="shared" si="1"/>
        <v>94</v>
      </c>
      <c r="O13" s="33">
        <f t="shared" si="2"/>
        <v>80</v>
      </c>
    </row>
    <row r="14" spans="1:15" ht="15.6" x14ac:dyDescent="0.25">
      <c r="A14" s="14">
        <v>10</v>
      </c>
      <c r="B14" s="14" t="str">
        <f>AttendingList0!B13</f>
        <v>Banu Karaköse</v>
      </c>
      <c r="C14" s="14">
        <f>AttendingList0!C13</f>
        <v>90010124</v>
      </c>
      <c r="D14" s="88">
        <v>100</v>
      </c>
      <c r="E14" s="14">
        <v>45</v>
      </c>
      <c r="F14" s="14">
        <v>40</v>
      </c>
      <c r="G14" s="14">
        <v>40</v>
      </c>
      <c r="H14" s="14">
        <v>50</v>
      </c>
      <c r="I14" s="12">
        <v>3</v>
      </c>
      <c r="J14" s="12">
        <f t="shared" si="0"/>
        <v>91.666666666666671</v>
      </c>
      <c r="K14" s="33">
        <f>AttendingList!R13</f>
        <v>12</v>
      </c>
      <c r="L14" s="33" t="str">
        <f>AttendingList!S13</f>
        <v>Girer</v>
      </c>
      <c r="N14" s="33">
        <f t="shared" si="1"/>
        <v>85</v>
      </c>
      <c r="O14" s="33">
        <f t="shared" si="2"/>
        <v>90</v>
      </c>
    </row>
    <row r="15" spans="1:15" ht="15.6" x14ac:dyDescent="0.25">
      <c r="A15" s="14">
        <v>11</v>
      </c>
      <c r="B15" s="14" t="str">
        <f>AttendingList0!B14</f>
        <v>Reşat Aydın</v>
      </c>
      <c r="C15" s="14">
        <f>AttendingList0!C14</f>
        <v>90010129</v>
      </c>
      <c r="D15" s="88">
        <v>0</v>
      </c>
      <c r="E15" s="14">
        <v>0</v>
      </c>
      <c r="F15" s="14">
        <v>0</v>
      </c>
      <c r="G15" s="14">
        <v>0</v>
      </c>
      <c r="H15" s="14">
        <v>0</v>
      </c>
      <c r="I15" s="12">
        <v>3</v>
      </c>
      <c r="J15" s="12">
        <f t="shared" si="0"/>
        <v>0</v>
      </c>
      <c r="K15" s="33">
        <f>AttendingList!R14</f>
        <v>1</v>
      </c>
      <c r="L15" s="33" t="str">
        <f>AttendingList!S14</f>
        <v>Girer</v>
      </c>
      <c r="N15" s="33">
        <f t="shared" si="1"/>
        <v>0</v>
      </c>
      <c r="O15" s="33">
        <f t="shared" si="2"/>
        <v>0</v>
      </c>
    </row>
    <row r="16" spans="1:15" ht="15.6" x14ac:dyDescent="0.25">
      <c r="A16" s="14">
        <v>12</v>
      </c>
      <c r="B16" s="14" t="str">
        <f>AttendingList0!B15</f>
        <v>Fatih Taş</v>
      </c>
      <c r="C16" s="14">
        <f>AttendingList0!C15</f>
        <v>90010132</v>
      </c>
      <c r="D16" s="88">
        <v>95</v>
      </c>
      <c r="E16" s="14">
        <v>50</v>
      </c>
      <c r="F16" s="14">
        <v>48</v>
      </c>
      <c r="G16" s="14">
        <v>50</v>
      </c>
      <c r="H16" s="14">
        <v>40</v>
      </c>
      <c r="I16" s="12">
        <v>3</v>
      </c>
      <c r="J16" s="12">
        <f t="shared" si="0"/>
        <v>94.333333333333329</v>
      </c>
      <c r="K16" s="33">
        <f>AttendingList!R15</f>
        <v>12</v>
      </c>
      <c r="L16" s="33" t="str">
        <f>AttendingList!S15</f>
        <v>Girer</v>
      </c>
      <c r="N16" s="33">
        <f t="shared" si="1"/>
        <v>98</v>
      </c>
      <c r="O16" s="33">
        <f t="shared" si="2"/>
        <v>90</v>
      </c>
    </row>
    <row r="17" spans="1:15" ht="15.6" x14ac:dyDescent="0.25">
      <c r="A17" s="14">
        <v>13</v>
      </c>
      <c r="B17" s="14" t="str">
        <f>AttendingList0!B16</f>
        <v xml:space="preserve">Hande Bezci </v>
      </c>
      <c r="C17" s="14">
        <f>AttendingList0!C16</f>
        <v>90010135</v>
      </c>
      <c r="D17" s="88">
        <v>95</v>
      </c>
      <c r="E17" s="14">
        <v>50</v>
      </c>
      <c r="F17" s="14">
        <v>50</v>
      </c>
      <c r="G17" s="14">
        <v>50</v>
      </c>
      <c r="H17" s="14">
        <v>35</v>
      </c>
      <c r="I17" s="12">
        <v>3</v>
      </c>
      <c r="J17" s="12">
        <f t="shared" si="0"/>
        <v>93.333333333333329</v>
      </c>
      <c r="K17" s="33">
        <f>AttendingList!R16</f>
        <v>12</v>
      </c>
      <c r="L17" s="33" t="str">
        <f>AttendingList!S16</f>
        <v>Girer</v>
      </c>
      <c r="N17" s="33">
        <f t="shared" si="1"/>
        <v>100</v>
      </c>
      <c r="O17" s="33">
        <f t="shared" si="2"/>
        <v>85</v>
      </c>
    </row>
    <row r="18" spans="1:15" ht="15.6" x14ac:dyDescent="0.25">
      <c r="A18" s="14">
        <v>14</v>
      </c>
      <c r="B18" s="14" t="str">
        <f>AttendingList0!B17</f>
        <v>Özge Velioğlu</v>
      </c>
      <c r="C18" s="14">
        <f>AttendingList0!C17</f>
        <v>90010136</v>
      </c>
      <c r="D18" s="88">
        <v>0</v>
      </c>
      <c r="E18" s="14">
        <v>0</v>
      </c>
      <c r="F18" s="14">
        <v>0</v>
      </c>
      <c r="G18" s="14">
        <v>0</v>
      </c>
      <c r="H18" s="14">
        <v>0</v>
      </c>
      <c r="I18" s="12">
        <v>3</v>
      </c>
      <c r="J18" s="12">
        <f t="shared" si="0"/>
        <v>0</v>
      </c>
      <c r="K18" s="33">
        <f>AttendingList!R17</f>
        <v>4</v>
      </c>
      <c r="L18" s="33" t="str">
        <f>AttendingList!S17</f>
        <v>Girer</v>
      </c>
      <c r="N18" s="33">
        <f t="shared" si="1"/>
        <v>0</v>
      </c>
      <c r="O18" s="33">
        <f t="shared" si="2"/>
        <v>0</v>
      </c>
    </row>
    <row r="19" spans="1:15" ht="15.6" x14ac:dyDescent="0.25">
      <c r="A19" s="14">
        <v>15</v>
      </c>
      <c r="B19" s="14" t="str">
        <f>AttendingList0!B18</f>
        <v>Mesut Balaban</v>
      </c>
      <c r="C19" s="14">
        <f>AttendingList0!C18</f>
        <v>90010138</v>
      </c>
      <c r="D19" s="88">
        <v>100</v>
      </c>
      <c r="E19" s="14">
        <v>50</v>
      </c>
      <c r="F19" s="14">
        <v>45</v>
      </c>
      <c r="G19" s="14">
        <v>50</v>
      </c>
      <c r="H19" s="14">
        <v>40</v>
      </c>
      <c r="I19" s="12">
        <v>3</v>
      </c>
      <c r="J19" s="12">
        <f t="shared" si="0"/>
        <v>95</v>
      </c>
      <c r="K19" s="33">
        <f>AttendingList!R18</f>
        <v>12</v>
      </c>
      <c r="L19" s="33" t="str">
        <f>AttendingList!S18</f>
        <v>Girer</v>
      </c>
      <c r="N19" s="33">
        <f t="shared" si="1"/>
        <v>95</v>
      </c>
      <c r="O19" s="33">
        <f t="shared" si="2"/>
        <v>90</v>
      </c>
    </row>
    <row r="20" spans="1:15" ht="15.6" x14ac:dyDescent="0.25">
      <c r="A20" s="14">
        <v>16</v>
      </c>
      <c r="B20" s="14" t="str">
        <f>AttendingList0!B19</f>
        <v>Volkan Gülşen</v>
      </c>
      <c r="C20" s="14">
        <f>AttendingList0!C19</f>
        <v>90010140</v>
      </c>
      <c r="D20" s="88">
        <v>0</v>
      </c>
      <c r="E20" s="14">
        <v>0</v>
      </c>
      <c r="F20" s="14">
        <v>0</v>
      </c>
      <c r="G20" s="14">
        <v>0</v>
      </c>
      <c r="H20" s="14">
        <v>0</v>
      </c>
      <c r="I20" s="12">
        <v>3</v>
      </c>
      <c r="J20" s="12">
        <f t="shared" si="0"/>
        <v>0</v>
      </c>
      <c r="K20" s="33">
        <f>AttendingList!R19</f>
        <v>6</v>
      </c>
      <c r="L20" s="33" t="str">
        <f>AttendingList!S19</f>
        <v>Girer</v>
      </c>
      <c r="N20" s="33">
        <f t="shared" si="1"/>
        <v>0</v>
      </c>
      <c r="O20" s="33">
        <f t="shared" si="2"/>
        <v>0</v>
      </c>
    </row>
    <row r="21" spans="1:15" ht="15.6" x14ac:dyDescent="0.25">
      <c r="A21" s="14">
        <v>17</v>
      </c>
      <c r="B21" s="14" t="str">
        <f>AttendingList0!B20</f>
        <v>Ayhan Boyacıoğlu</v>
      </c>
      <c r="C21" s="14">
        <f>AttendingList0!C20</f>
        <v>90010141</v>
      </c>
      <c r="D21" s="88">
        <v>100</v>
      </c>
      <c r="E21" s="14">
        <v>50</v>
      </c>
      <c r="F21" s="14">
        <v>50</v>
      </c>
      <c r="G21" s="14">
        <v>40</v>
      </c>
      <c r="H21" s="14">
        <v>40</v>
      </c>
      <c r="I21" s="12">
        <v>3</v>
      </c>
      <c r="J21" s="12">
        <f t="shared" si="0"/>
        <v>93.333333333333329</v>
      </c>
      <c r="K21" s="33">
        <f>AttendingList!R20</f>
        <v>11</v>
      </c>
      <c r="L21" s="33" t="str">
        <f>AttendingList!S20</f>
        <v>Girer</v>
      </c>
      <c r="N21" s="33">
        <f t="shared" si="1"/>
        <v>100</v>
      </c>
      <c r="O21" s="33">
        <f t="shared" si="2"/>
        <v>80</v>
      </c>
    </row>
    <row r="22" spans="1:15" ht="15.6" x14ac:dyDescent="0.25">
      <c r="A22" s="14">
        <v>18</v>
      </c>
      <c r="B22" s="14" t="str">
        <f>AttendingList0!B21</f>
        <v>İbrahim E Atamer</v>
      </c>
      <c r="C22" s="14">
        <f>AttendingList0!C21</f>
        <v>90020101</v>
      </c>
      <c r="D22" s="88">
        <v>100</v>
      </c>
      <c r="E22" s="14">
        <v>35</v>
      </c>
      <c r="F22" s="14">
        <v>35</v>
      </c>
      <c r="G22" s="14">
        <v>0</v>
      </c>
      <c r="H22" s="14">
        <v>35</v>
      </c>
      <c r="I22" s="12">
        <v>3</v>
      </c>
      <c r="J22" s="12">
        <f t="shared" si="0"/>
        <v>68.333333333333329</v>
      </c>
      <c r="K22" s="33">
        <f>AttendingList!R21</f>
        <v>10</v>
      </c>
      <c r="L22" s="33" t="str">
        <f>AttendingList!S21</f>
        <v>Girer</v>
      </c>
      <c r="N22" s="33">
        <f t="shared" si="1"/>
        <v>70</v>
      </c>
      <c r="O22" s="33">
        <f t="shared" si="2"/>
        <v>35</v>
      </c>
    </row>
    <row r="23" spans="1:15" ht="15.6" x14ac:dyDescent="0.25">
      <c r="A23" s="14">
        <v>19</v>
      </c>
      <c r="B23" s="14" t="str">
        <f>AttendingList0!B22</f>
        <v>Bilal Arslan</v>
      </c>
      <c r="C23" s="14">
        <f>AttendingList0!C22</f>
        <v>90020105</v>
      </c>
      <c r="D23" s="88">
        <v>40</v>
      </c>
      <c r="E23" s="14">
        <v>45</v>
      </c>
      <c r="F23" s="14">
        <v>45</v>
      </c>
      <c r="G23" s="14">
        <v>40</v>
      </c>
      <c r="H23" s="14">
        <v>20</v>
      </c>
      <c r="I23" s="12">
        <v>3</v>
      </c>
      <c r="J23" s="12">
        <f t="shared" si="0"/>
        <v>63.333333333333336</v>
      </c>
      <c r="K23" s="33">
        <f>AttendingList!R22</f>
        <v>11</v>
      </c>
      <c r="L23" s="33" t="str">
        <f>AttendingList!S22</f>
        <v>Girer</v>
      </c>
      <c r="N23" s="33">
        <f t="shared" si="1"/>
        <v>90</v>
      </c>
      <c r="O23" s="33">
        <f t="shared" si="2"/>
        <v>60</v>
      </c>
    </row>
    <row r="24" spans="1:15" ht="15.6" x14ac:dyDescent="0.25">
      <c r="A24" s="14">
        <v>20</v>
      </c>
      <c r="B24" s="14" t="str">
        <f>AttendingList0!B23</f>
        <v>Kristoffer İ İlhan</v>
      </c>
      <c r="C24" s="14">
        <f>AttendingList0!C23</f>
        <v>90020106</v>
      </c>
      <c r="D24" s="88">
        <v>0</v>
      </c>
      <c r="E24" s="14">
        <v>0</v>
      </c>
      <c r="F24" s="14">
        <v>0</v>
      </c>
      <c r="G24" s="14">
        <v>0</v>
      </c>
      <c r="H24" s="14">
        <v>0</v>
      </c>
      <c r="I24" s="12">
        <v>3</v>
      </c>
      <c r="J24" s="12">
        <f t="shared" si="0"/>
        <v>0</v>
      </c>
      <c r="K24" s="33">
        <f>AttendingList!R23</f>
        <v>3</v>
      </c>
      <c r="L24" s="33" t="str">
        <f>AttendingList!S23</f>
        <v>Girer</v>
      </c>
      <c r="N24" s="33">
        <f t="shared" si="1"/>
        <v>0</v>
      </c>
      <c r="O24" s="33">
        <f t="shared" si="2"/>
        <v>0</v>
      </c>
    </row>
    <row r="25" spans="1:15" ht="15.6" x14ac:dyDescent="0.25">
      <c r="A25" s="14">
        <v>21</v>
      </c>
      <c r="B25" s="14" t="str">
        <f>AttendingList0!B24</f>
        <v>Serap Süvari</v>
      </c>
      <c r="C25" s="14">
        <f>AttendingList0!C24</f>
        <v>90020107</v>
      </c>
      <c r="D25" s="88">
        <v>95</v>
      </c>
      <c r="E25" s="14">
        <v>40</v>
      </c>
      <c r="F25" s="14">
        <v>50</v>
      </c>
      <c r="G25" s="14">
        <v>40</v>
      </c>
      <c r="H25" s="14">
        <v>25</v>
      </c>
      <c r="I25" s="12">
        <v>3</v>
      </c>
      <c r="J25" s="12">
        <f t="shared" si="0"/>
        <v>83.333333333333329</v>
      </c>
      <c r="K25" s="33">
        <f>AttendingList!R24</f>
        <v>11</v>
      </c>
      <c r="L25" s="33" t="str">
        <f>AttendingList!S24</f>
        <v>Girer</v>
      </c>
      <c r="N25" s="33">
        <f t="shared" si="1"/>
        <v>90</v>
      </c>
      <c r="O25" s="33">
        <f t="shared" si="2"/>
        <v>65</v>
      </c>
    </row>
    <row r="26" spans="1:15" ht="15.6" x14ac:dyDescent="0.25">
      <c r="A26" s="14">
        <v>22</v>
      </c>
      <c r="B26" s="14" t="str">
        <f>AttendingList0!B25</f>
        <v>Murat Doğru</v>
      </c>
      <c r="C26" s="14">
        <f>AttendingList0!C25</f>
        <v>90020108</v>
      </c>
      <c r="D26" s="88">
        <v>100</v>
      </c>
      <c r="E26" s="14">
        <v>50</v>
      </c>
      <c r="F26" s="14">
        <v>50</v>
      </c>
      <c r="G26" s="14">
        <v>40</v>
      </c>
      <c r="H26" s="14">
        <v>40</v>
      </c>
      <c r="I26" s="12">
        <v>3</v>
      </c>
      <c r="J26" s="12">
        <f t="shared" si="0"/>
        <v>93.333333333333329</v>
      </c>
      <c r="K26" s="33">
        <f>AttendingList!R25</f>
        <v>11</v>
      </c>
      <c r="L26" s="33" t="str">
        <f>AttendingList!S25</f>
        <v>Girer</v>
      </c>
      <c r="N26" s="33">
        <f t="shared" si="1"/>
        <v>100</v>
      </c>
      <c r="O26" s="33">
        <f t="shared" si="2"/>
        <v>80</v>
      </c>
    </row>
    <row r="27" spans="1:15" ht="15.6" x14ac:dyDescent="0.25">
      <c r="A27" s="14">
        <v>23</v>
      </c>
      <c r="B27" s="14" t="str">
        <f>AttendingList0!B26</f>
        <v>Cenk Nazlı</v>
      </c>
      <c r="C27" s="14">
        <f>AttendingList0!C26</f>
        <v>90020109</v>
      </c>
      <c r="D27" s="88">
        <v>100</v>
      </c>
      <c r="E27" s="14">
        <v>30</v>
      </c>
      <c r="F27" s="14">
        <v>35</v>
      </c>
      <c r="G27" s="14">
        <v>0</v>
      </c>
      <c r="H27" s="14">
        <v>35</v>
      </c>
      <c r="I27" s="12">
        <v>3</v>
      </c>
      <c r="J27" s="12">
        <f t="shared" si="0"/>
        <v>66.666666666666671</v>
      </c>
      <c r="K27" s="33">
        <f>AttendingList!R26</f>
        <v>10</v>
      </c>
      <c r="L27" s="33" t="str">
        <f>AttendingList!S26</f>
        <v>Girer</v>
      </c>
      <c r="N27" s="33">
        <f t="shared" si="1"/>
        <v>65</v>
      </c>
      <c r="O27" s="33">
        <f t="shared" si="2"/>
        <v>35</v>
      </c>
    </row>
    <row r="28" spans="1:15" ht="15.6" x14ac:dyDescent="0.25">
      <c r="A28" s="14">
        <v>24</v>
      </c>
      <c r="B28" s="14" t="str">
        <f>AttendingList0!B27</f>
        <v>Mehmet Okan Akdoğan</v>
      </c>
      <c r="C28" s="14">
        <f>AttendingList0!C27</f>
        <v>90020110</v>
      </c>
      <c r="D28" s="88">
        <v>100</v>
      </c>
      <c r="E28" s="14">
        <v>50</v>
      </c>
      <c r="F28" s="14">
        <v>45</v>
      </c>
      <c r="G28" s="14">
        <v>40</v>
      </c>
      <c r="H28" s="14">
        <v>35</v>
      </c>
      <c r="I28" s="12">
        <v>3</v>
      </c>
      <c r="J28" s="12">
        <f t="shared" si="0"/>
        <v>90</v>
      </c>
      <c r="K28" s="33">
        <f>AttendingList!R27</f>
        <v>12</v>
      </c>
      <c r="L28" s="33" t="str">
        <f>AttendingList!S27</f>
        <v>Girer</v>
      </c>
      <c r="N28" s="33">
        <f t="shared" si="1"/>
        <v>95</v>
      </c>
      <c r="O28" s="33">
        <f t="shared" si="2"/>
        <v>75</v>
      </c>
    </row>
    <row r="29" spans="1:15" ht="15.6" x14ac:dyDescent="0.25">
      <c r="A29" s="14">
        <v>25</v>
      </c>
      <c r="B29" s="14" t="str">
        <f>AttendingList0!B28</f>
        <v>Salih Gökhan Topçu</v>
      </c>
      <c r="C29" s="14">
        <f>AttendingList0!C28</f>
        <v>90020119</v>
      </c>
      <c r="D29" s="88">
        <v>95</v>
      </c>
      <c r="E29" s="14">
        <v>50</v>
      </c>
      <c r="F29" s="14">
        <v>50</v>
      </c>
      <c r="G29" s="14">
        <v>40</v>
      </c>
      <c r="H29" s="14">
        <v>35</v>
      </c>
      <c r="I29" s="12">
        <v>3</v>
      </c>
      <c r="J29" s="12">
        <f t="shared" si="0"/>
        <v>90</v>
      </c>
      <c r="K29" s="33">
        <f>AttendingList!R28</f>
        <v>11</v>
      </c>
      <c r="L29" s="33" t="str">
        <f>AttendingList!S28</f>
        <v>Girer</v>
      </c>
      <c r="N29" s="33">
        <f t="shared" si="1"/>
        <v>100</v>
      </c>
      <c r="O29" s="33">
        <f t="shared" si="2"/>
        <v>75</v>
      </c>
    </row>
    <row r="30" spans="1:15" ht="15.6" x14ac:dyDescent="0.25">
      <c r="A30" s="14">
        <v>26</v>
      </c>
      <c r="B30" s="14" t="str">
        <f>AttendingList0!B29</f>
        <v>Can Güven</v>
      </c>
      <c r="C30" s="14">
        <f>AttendingList0!C29</f>
        <v>90020121</v>
      </c>
      <c r="D30" s="88">
        <v>95</v>
      </c>
      <c r="E30" s="14">
        <v>45</v>
      </c>
      <c r="F30" s="14">
        <v>50</v>
      </c>
      <c r="G30" s="14">
        <v>40</v>
      </c>
      <c r="H30" s="14">
        <v>35</v>
      </c>
      <c r="I30" s="12">
        <v>3</v>
      </c>
      <c r="J30" s="12">
        <f t="shared" si="0"/>
        <v>88.333333333333329</v>
      </c>
      <c r="K30" s="33">
        <f>AttendingList!R29</f>
        <v>11</v>
      </c>
      <c r="L30" s="33" t="str">
        <f>AttendingList!S29</f>
        <v>Girer</v>
      </c>
      <c r="N30" s="33">
        <f t="shared" si="1"/>
        <v>95</v>
      </c>
      <c r="O30" s="33">
        <f t="shared" si="2"/>
        <v>75</v>
      </c>
    </row>
    <row r="31" spans="1:15" ht="15.6" x14ac:dyDescent="0.25">
      <c r="A31" s="14">
        <v>27</v>
      </c>
      <c r="B31" s="14" t="str">
        <f>AttendingList0!B30</f>
        <v>Evren Coşkun Özüer</v>
      </c>
      <c r="C31" s="14">
        <f>AttendingList0!C30</f>
        <v>90020126</v>
      </c>
      <c r="D31" s="88">
        <v>70</v>
      </c>
      <c r="E31" s="14">
        <v>50</v>
      </c>
      <c r="F31" s="14">
        <v>48</v>
      </c>
      <c r="G31" s="14">
        <v>40</v>
      </c>
      <c r="H31" s="14">
        <v>40</v>
      </c>
      <c r="I31" s="12">
        <v>3</v>
      </c>
      <c r="J31" s="12">
        <f t="shared" si="0"/>
        <v>82.666666666666671</v>
      </c>
      <c r="K31" s="33">
        <f>AttendingList!R30</f>
        <v>12</v>
      </c>
      <c r="L31" s="33" t="str">
        <f>AttendingList!S30</f>
        <v>Girer</v>
      </c>
      <c r="N31" s="33">
        <f t="shared" si="1"/>
        <v>98</v>
      </c>
      <c r="O31" s="33">
        <f t="shared" si="2"/>
        <v>80</v>
      </c>
    </row>
    <row r="32" spans="1:15" ht="15.6" x14ac:dyDescent="0.25">
      <c r="A32" s="14">
        <v>28</v>
      </c>
      <c r="B32" s="14" t="str">
        <f>AttendingList0!B31</f>
        <v>Ceyhun Yavuz</v>
      </c>
      <c r="C32" s="14">
        <f>AttendingList0!C31</f>
        <v>90020131</v>
      </c>
      <c r="D32" s="88">
        <v>40</v>
      </c>
      <c r="E32" s="14">
        <v>0</v>
      </c>
      <c r="F32" s="14">
        <v>48</v>
      </c>
      <c r="G32" s="14">
        <v>0</v>
      </c>
      <c r="H32" s="14">
        <v>35</v>
      </c>
      <c r="I32" s="12">
        <v>3</v>
      </c>
      <c r="J32" s="12">
        <f t="shared" si="0"/>
        <v>41</v>
      </c>
      <c r="K32" s="33">
        <f>AttendingList!R31</f>
        <v>11</v>
      </c>
      <c r="L32" s="33" t="str">
        <f>AttendingList!S31</f>
        <v>Girer</v>
      </c>
      <c r="N32" s="33">
        <f t="shared" si="1"/>
        <v>48</v>
      </c>
      <c r="O32" s="33">
        <f t="shared" si="2"/>
        <v>35</v>
      </c>
    </row>
    <row r="33" spans="1:15" ht="15.6" x14ac:dyDescent="0.25">
      <c r="A33" s="14">
        <v>30</v>
      </c>
      <c r="B33" s="14" t="str">
        <f>AttendingList0!B32</f>
        <v>Hilal Sofu</v>
      </c>
      <c r="C33" s="14">
        <f>AttendingList0!C32</f>
        <v>90020132</v>
      </c>
      <c r="D33" s="88">
        <v>95</v>
      </c>
      <c r="E33" s="14">
        <v>40</v>
      </c>
      <c r="F33" s="14">
        <v>50</v>
      </c>
      <c r="G33" s="14">
        <v>40</v>
      </c>
      <c r="H33" s="14">
        <v>40</v>
      </c>
      <c r="I33" s="12">
        <v>3</v>
      </c>
      <c r="J33" s="12">
        <f t="shared" si="0"/>
        <v>88.333333333333329</v>
      </c>
      <c r="K33" s="33">
        <f>AttendingList!R32</f>
        <v>12</v>
      </c>
      <c r="L33" s="33" t="str">
        <f>AttendingList!S32</f>
        <v>Girer</v>
      </c>
      <c r="N33" s="33">
        <f t="shared" si="1"/>
        <v>90</v>
      </c>
      <c r="O33" s="33">
        <f t="shared" si="2"/>
        <v>80</v>
      </c>
    </row>
    <row r="34" spans="1:15" ht="15.6" x14ac:dyDescent="0.25">
      <c r="A34" s="14">
        <v>29</v>
      </c>
      <c r="B34" s="14" t="str">
        <f>AttendingList0!B33</f>
        <v>Burçin Danacı</v>
      </c>
      <c r="C34" s="14">
        <f>AttendingList0!C33</f>
        <v>90020134</v>
      </c>
      <c r="D34" s="88">
        <v>100</v>
      </c>
      <c r="E34" s="14">
        <v>40</v>
      </c>
      <c r="F34" s="14">
        <v>40</v>
      </c>
      <c r="G34" s="14">
        <v>0</v>
      </c>
      <c r="H34" s="14">
        <v>0</v>
      </c>
      <c r="I34" s="12">
        <v>3</v>
      </c>
      <c r="J34" s="12">
        <f t="shared" si="0"/>
        <v>60</v>
      </c>
      <c r="K34" s="33">
        <f>AttendingList!R33</f>
        <v>11</v>
      </c>
      <c r="L34" s="33" t="str">
        <f>AttendingList!S33</f>
        <v>Girer</v>
      </c>
      <c r="N34" s="33">
        <f t="shared" si="1"/>
        <v>80</v>
      </c>
      <c r="O34" s="33">
        <f t="shared" si="2"/>
        <v>0</v>
      </c>
    </row>
    <row r="35" spans="1:15" ht="15.6" x14ac:dyDescent="0.25">
      <c r="A35" s="14">
        <v>31</v>
      </c>
      <c r="B35" s="14" t="str">
        <f>AttendingList0!B34</f>
        <v>Feride Duygu Taştan</v>
      </c>
      <c r="C35" s="14">
        <f>AttendingList0!C34</f>
        <v>90020135</v>
      </c>
      <c r="D35" s="88">
        <v>100</v>
      </c>
      <c r="E35" s="14">
        <v>50</v>
      </c>
      <c r="F35" s="14">
        <v>43</v>
      </c>
      <c r="G35" s="14">
        <v>40</v>
      </c>
      <c r="H35" s="14">
        <v>35</v>
      </c>
      <c r="I35" s="12">
        <v>3</v>
      </c>
      <c r="J35" s="12">
        <f t="shared" si="0"/>
        <v>89.333333333333329</v>
      </c>
      <c r="K35" s="33">
        <f>AttendingList!R34</f>
        <v>12</v>
      </c>
      <c r="L35" s="33" t="str">
        <f>AttendingList!S34</f>
        <v>Girer</v>
      </c>
      <c r="N35" s="33">
        <f t="shared" si="1"/>
        <v>93</v>
      </c>
      <c r="O35" s="33">
        <f t="shared" si="2"/>
        <v>75</v>
      </c>
    </row>
    <row r="36" spans="1:15" ht="15.6" x14ac:dyDescent="0.25">
      <c r="A36" s="111">
        <v>32</v>
      </c>
      <c r="B36" s="14" t="str">
        <f>AttendingList0!B35</f>
        <v>Melissa Karagözlüoğlu</v>
      </c>
      <c r="C36" s="14">
        <f>AttendingList0!C35</f>
        <v>90020142</v>
      </c>
      <c r="D36" s="88">
        <v>100</v>
      </c>
      <c r="E36" s="14">
        <v>50</v>
      </c>
      <c r="F36" s="14">
        <v>48</v>
      </c>
      <c r="G36" s="14">
        <v>40</v>
      </c>
      <c r="H36" s="14">
        <v>35</v>
      </c>
      <c r="I36" s="12">
        <v>3</v>
      </c>
      <c r="J36" s="12">
        <f t="shared" si="0"/>
        <v>91</v>
      </c>
      <c r="K36" s="33">
        <f>AttendingList!R35</f>
        <v>12</v>
      </c>
      <c r="L36" s="33" t="str">
        <f>AttendingList!S35</f>
        <v>Girer</v>
      </c>
      <c r="N36" s="33">
        <f t="shared" si="1"/>
        <v>98</v>
      </c>
      <c r="O36" s="33">
        <f t="shared" si="2"/>
        <v>75</v>
      </c>
    </row>
    <row r="37" spans="1:15" ht="15.6" x14ac:dyDescent="0.25">
      <c r="A37" s="14">
        <v>33</v>
      </c>
      <c r="B37" s="14" t="str">
        <f>AttendingList0!B36</f>
        <v>Ümit Necati Sunar</v>
      </c>
      <c r="C37" s="14">
        <f>AttendingList0!C36</f>
        <v>110020104</v>
      </c>
      <c r="D37" s="88">
        <v>100</v>
      </c>
      <c r="E37" s="14">
        <v>50</v>
      </c>
      <c r="F37" s="14">
        <v>50</v>
      </c>
      <c r="G37" s="14">
        <v>50</v>
      </c>
      <c r="H37" s="14">
        <v>40</v>
      </c>
      <c r="I37" s="12">
        <v>3</v>
      </c>
      <c r="J37" s="12">
        <f t="shared" si="0"/>
        <v>96.666666666666671</v>
      </c>
      <c r="K37" s="33">
        <f>AttendingList!R36</f>
        <v>12</v>
      </c>
      <c r="L37" s="33" t="str">
        <f>AttendingList!S36</f>
        <v>Girer</v>
      </c>
      <c r="N37" s="33">
        <f t="shared" si="1"/>
        <v>100</v>
      </c>
      <c r="O37" s="33">
        <f t="shared" si="2"/>
        <v>90</v>
      </c>
    </row>
    <row r="38" spans="1:15" x14ac:dyDescent="0.25">
      <c r="A38" s="12"/>
      <c r="B38" s="12"/>
      <c r="C38" s="12" t="s">
        <v>4</v>
      </c>
      <c r="D38" s="27">
        <f t="shared" ref="D38:J38" si="3">SUM(D5:D37)</f>
        <v>2510</v>
      </c>
      <c r="E38" s="12">
        <f t="shared" si="3"/>
        <v>1239</v>
      </c>
      <c r="F38" s="12">
        <f t="shared" si="3"/>
        <v>1277</v>
      </c>
      <c r="G38" s="12">
        <f t="shared" si="3"/>
        <v>810</v>
      </c>
      <c r="H38" s="12">
        <f t="shared" si="3"/>
        <v>965</v>
      </c>
      <c r="I38" s="12">
        <f t="shared" si="3"/>
        <v>99</v>
      </c>
      <c r="J38" s="12">
        <f t="shared" si="3"/>
        <v>2266.9999999999995</v>
      </c>
      <c r="K38" s="12">
        <f>SUM(K5:K37)</f>
        <v>338</v>
      </c>
      <c r="N38" s="27">
        <f>SUM(N5:N37)</f>
        <v>2516</v>
      </c>
      <c r="O38" s="27">
        <f>SUM(O5:O37)</f>
        <v>1775</v>
      </c>
    </row>
    <row r="39" spans="1:15" x14ac:dyDescent="0.25">
      <c r="A39" s="12"/>
      <c r="B39" s="12"/>
      <c r="C39" s="12" t="s">
        <v>6</v>
      </c>
      <c r="D39" s="23">
        <f t="shared" ref="D39:J39" si="4">D38/33</f>
        <v>76.060606060606062</v>
      </c>
      <c r="E39" s="23">
        <f t="shared" si="4"/>
        <v>37.545454545454547</v>
      </c>
      <c r="F39" s="23">
        <f t="shared" si="4"/>
        <v>38.696969696969695</v>
      </c>
      <c r="G39" s="23">
        <f t="shared" si="4"/>
        <v>24.545454545454547</v>
      </c>
      <c r="H39" s="23">
        <f t="shared" si="4"/>
        <v>29.242424242424242</v>
      </c>
      <c r="I39" s="23">
        <f t="shared" si="4"/>
        <v>3</v>
      </c>
      <c r="J39" s="23">
        <f t="shared" si="4"/>
        <v>68.696969696969688</v>
      </c>
      <c r="K39" s="23">
        <f>K38/33</f>
        <v>10.242424242424242</v>
      </c>
      <c r="N39" s="23">
        <f>N38/33</f>
        <v>76.242424242424249</v>
      </c>
      <c r="O39" s="23">
        <f>O38/33</f>
        <v>53.787878787878789</v>
      </c>
    </row>
    <row r="40" spans="1:15" x14ac:dyDescent="0.25">
      <c r="A40" s="12"/>
      <c r="B40" s="12"/>
      <c r="C40" s="12" t="s">
        <v>11</v>
      </c>
      <c r="D40" s="23">
        <f t="shared" ref="D40:O40" si="5">MIN(D5:D37)</f>
        <v>0</v>
      </c>
      <c r="E40" s="23">
        <f t="shared" si="5"/>
        <v>0</v>
      </c>
      <c r="F40" s="23">
        <f t="shared" si="5"/>
        <v>0</v>
      </c>
      <c r="G40" s="23">
        <f t="shared" si="5"/>
        <v>0</v>
      </c>
      <c r="H40" s="23">
        <f t="shared" si="5"/>
        <v>0</v>
      </c>
      <c r="I40" s="23">
        <f t="shared" si="5"/>
        <v>3</v>
      </c>
      <c r="J40" s="23">
        <f t="shared" si="5"/>
        <v>0</v>
      </c>
      <c r="K40" s="23">
        <f t="shared" si="5"/>
        <v>1</v>
      </c>
      <c r="N40" s="23">
        <f t="shared" si="5"/>
        <v>0</v>
      </c>
      <c r="O40" s="23">
        <f t="shared" si="5"/>
        <v>0</v>
      </c>
    </row>
    <row r="41" spans="1:15" x14ac:dyDescent="0.25">
      <c r="A41" s="12"/>
      <c r="B41" s="12"/>
      <c r="C41" s="12" t="s">
        <v>10</v>
      </c>
      <c r="D41" s="23">
        <f t="shared" ref="D41:O41" si="6">MAX(D5:D37)</f>
        <v>100</v>
      </c>
      <c r="E41" s="23">
        <f t="shared" si="6"/>
        <v>50</v>
      </c>
      <c r="F41" s="23">
        <f t="shared" si="6"/>
        <v>50</v>
      </c>
      <c r="G41" s="23">
        <f t="shared" si="6"/>
        <v>50</v>
      </c>
      <c r="H41" s="23">
        <f t="shared" si="6"/>
        <v>50</v>
      </c>
      <c r="I41" s="23">
        <f t="shared" si="6"/>
        <v>3</v>
      </c>
      <c r="J41" s="23">
        <f t="shared" si="6"/>
        <v>96.666666666666671</v>
      </c>
      <c r="K41" s="23">
        <f t="shared" si="6"/>
        <v>12</v>
      </c>
      <c r="N41" s="23">
        <f t="shared" si="6"/>
        <v>100</v>
      </c>
      <c r="O41" s="23">
        <f t="shared" si="6"/>
        <v>95</v>
      </c>
    </row>
    <row r="42" spans="1:15" ht="15.6" x14ac:dyDescent="0.25">
      <c r="A42" s="32" t="s">
        <v>0</v>
      </c>
      <c r="B42" s="12"/>
      <c r="C42" s="12" t="s">
        <v>7</v>
      </c>
      <c r="D42" s="26">
        <f t="shared" ref="D42:O42" si="7">STDEVA(D5:D37)</f>
        <v>36.885752156099677</v>
      </c>
      <c r="E42" s="26">
        <f t="shared" si="7"/>
        <v>18.693399418462704</v>
      </c>
      <c r="F42" s="26">
        <f t="shared" si="7"/>
        <v>17.132726082859755</v>
      </c>
      <c r="G42" s="26">
        <f t="shared" si="7"/>
        <v>21.663752717804499</v>
      </c>
      <c r="H42" s="26">
        <f t="shared" si="7"/>
        <v>16.255826461284396</v>
      </c>
      <c r="I42" s="26">
        <f t="shared" si="7"/>
        <v>0</v>
      </c>
      <c r="J42" s="26">
        <f t="shared" si="7"/>
        <v>32.305546870249074</v>
      </c>
      <c r="K42" s="26">
        <f t="shared" si="7"/>
        <v>2.9898819273332413</v>
      </c>
      <c r="N42" s="26">
        <f t="shared" si="7"/>
        <v>34.620288761640822</v>
      </c>
      <c r="O42" s="26">
        <f t="shared" si="7"/>
        <v>33.588276950222507</v>
      </c>
    </row>
  </sheetData>
  <phoneticPr fontId="7" type="noConversion"/>
  <conditionalFormatting sqref="D38:K41 N38:O41">
    <cfRule type="cellIs" dxfId="54" priority="1" stopIfTrue="1" operator="equal">
      <formula>35</formula>
    </cfRule>
    <cfRule type="cellIs" dxfId="53" priority="2" stopIfTrue="1" operator="between">
      <formula>34</formula>
      <formula>18</formula>
    </cfRule>
    <cfRule type="cellIs" dxfId="52" priority="3" stopIfTrue="1" operator="lessThan">
      <formula>17</formula>
    </cfRule>
  </conditionalFormatting>
  <conditionalFormatting sqref="D5:H37">
    <cfRule type="cellIs" dxfId="51" priority="4" stopIfTrue="1" operator="equal">
      <formula>0</formula>
    </cfRule>
  </conditionalFormatting>
  <conditionalFormatting sqref="J5:J37">
    <cfRule type="cellIs" dxfId="50" priority="5" stopIfTrue="1" operator="lessThan">
      <formula>$J$39-$J$42</formula>
    </cfRule>
    <cfRule type="cellIs" dxfId="49" priority="6" stopIfTrue="1" operator="lessThan">
      <formula>$J$39</formula>
    </cfRule>
    <cfRule type="cellIs" dxfId="48" priority="7" stopIfTrue="1" operator="greaterThan">
      <formula>$J$39</formula>
    </cfRule>
  </conditionalFormatting>
  <conditionalFormatting sqref="L5:L37">
    <cfRule type="cellIs" dxfId="47" priority="8" stopIfTrue="1" operator="equal">
      <formula>"Devamsiz"</formula>
    </cfRule>
    <cfRule type="cellIs" dxfId="46" priority="9" stopIfTrue="1" operator="equal">
      <formula>"Yoklamali"</formula>
    </cfRule>
  </conditionalFormatting>
  <conditionalFormatting sqref="K5:K37">
    <cfRule type="cellIs" dxfId="45" priority="10" stopIfTrue="1" operator="lessThan">
      <formula>12*0.7</formula>
    </cfRule>
    <cfRule type="cellIs" dxfId="44" priority="11" stopIfTrue="1" operator="greaterThanOrEqual">
      <formula>12*0.7</formula>
    </cfRule>
  </conditionalFormatting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3"/>
  <sheetViews>
    <sheetView zoomScale="40" zoomScaleNormal="55" workbookViewId="0">
      <selection activeCell="S43" sqref="S43"/>
    </sheetView>
  </sheetViews>
  <sheetFormatPr defaultColWidth="9.109375" defaultRowHeight="15" x14ac:dyDescent="0.25"/>
  <cols>
    <col min="1" max="1" width="9.109375" style="13"/>
    <col min="2" max="2" width="26.6640625" style="13" customWidth="1"/>
    <col min="3" max="3" width="13.5546875" style="13" bestFit="1" customWidth="1"/>
    <col min="4" max="4" width="9.33203125" style="13" bestFit="1" customWidth="1"/>
    <col min="5" max="5" width="8" style="13" bestFit="1" customWidth="1"/>
    <col min="6" max="6" width="9.33203125" style="13" bestFit="1" customWidth="1"/>
    <col min="7" max="7" width="9" style="13" bestFit="1" customWidth="1"/>
    <col min="8" max="8" width="9.33203125" style="13" bestFit="1" customWidth="1"/>
    <col min="9" max="9" width="7.6640625" style="13" bestFit="1" customWidth="1"/>
    <col min="10" max="10" width="9.33203125" style="13" bestFit="1" customWidth="1"/>
    <col min="11" max="11" width="7.6640625" style="13" bestFit="1" customWidth="1"/>
    <col min="12" max="12" width="8.33203125" style="13" bestFit="1" customWidth="1"/>
    <col min="13" max="13" width="7.6640625" style="13" bestFit="1" customWidth="1"/>
    <col min="14" max="17" width="9.33203125" style="13" bestFit="1" customWidth="1"/>
    <col min="18" max="18" width="11.6640625" style="13" bestFit="1" customWidth="1"/>
    <col min="19" max="26" width="9.33203125" style="13" bestFit="1" customWidth="1"/>
    <col min="27" max="27" width="26.109375" style="13" bestFit="1" customWidth="1"/>
    <col min="28" max="28" width="13.44140625" style="13" bestFit="1" customWidth="1"/>
    <col min="29" max="29" width="12.5546875" style="13" bestFit="1" customWidth="1"/>
    <col min="30" max="16384" width="9.109375" style="13"/>
  </cols>
  <sheetData>
    <row r="1" spans="1:29" ht="15.6" x14ac:dyDescent="0.3">
      <c r="A1" s="10"/>
      <c r="B1" s="9" t="s">
        <v>85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9"/>
      <c r="AB1" s="10"/>
    </row>
    <row r="2" spans="1:29" ht="15.6" x14ac:dyDescent="0.3">
      <c r="A2" s="32" t="s">
        <v>0</v>
      </c>
      <c r="B2" s="32" t="s">
        <v>1</v>
      </c>
      <c r="C2" s="32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7" t="s">
        <v>0</v>
      </c>
      <c r="Z2" s="37" t="s">
        <v>19</v>
      </c>
      <c r="AA2" s="32" t="s">
        <v>1</v>
      </c>
      <c r="AB2" s="32" t="s">
        <v>2</v>
      </c>
      <c r="AC2" s="31"/>
    </row>
    <row r="3" spans="1:29" ht="15.6" x14ac:dyDescent="0.3">
      <c r="A3" s="32"/>
      <c r="B3" s="32"/>
      <c r="C3" s="32"/>
      <c r="D3" s="34" t="s">
        <v>83</v>
      </c>
      <c r="E3" s="34" t="s">
        <v>84</v>
      </c>
      <c r="F3" s="34" t="s">
        <v>83</v>
      </c>
      <c r="G3" s="34" t="s">
        <v>84</v>
      </c>
      <c r="H3" s="34" t="s">
        <v>83</v>
      </c>
      <c r="I3" s="34" t="s">
        <v>84</v>
      </c>
      <c r="J3" s="34" t="s">
        <v>83</v>
      </c>
      <c r="K3" s="34" t="s">
        <v>84</v>
      </c>
      <c r="L3" s="34" t="s">
        <v>83</v>
      </c>
      <c r="M3" s="34" t="s">
        <v>84</v>
      </c>
      <c r="N3" s="34" t="s">
        <v>83</v>
      </c>
      <c r="O3" s="34" t="s">
        <v>84</v>
      </c>
      <c r="P3" s="34"/>
      <c r="Q3" s="34"/>
      <c r="R3" s="34"/>
      <c r="S3" s="34"/>
      <c r="T3" s="34"/>
      <c r="U3" s="34"/>
      <c r="V3" s="34" t="s">
        <v>83</v>
      </c>
      <c r="W3" s="34" t="s">
        <v>83</v>
      </c>
      <c r="X3" s="34" t="s">
        <v>83</v>
      </c>
      <c r="Y3" s="37" t="s">
        <v>18</v>
      </c>
      <c r="Z3" s="37" t="s">
        <v>6</v>
      </c>
      <c r="AA3" s="32"/>
      <c r="AB3" s="32"/>
      <c r="AC3" s="32"/>
    </row>
    <row r="4" spans="1:29" ht="31.2" x14ac:dyDescent="0.25">
      <c r="A4" s="32" t="s">
        <v>0</v>
      </c>
      <c r="B4" s="32"/>
      <c r="C4" s="32"/>
      <c r="D4" s="32" t="s">
        <v>9</v>
      </c>
      <c r="E4" s="32"/>
      <c r="F4" s="32" t="s">
        <v>12</v>
      </c>
      <c r="G4" s="32"/>
      <c r="H4" s="32" t="s">
        <v>26</v>
      </c>
      <c r="I4" s="32"/>
      <c r="J4" s="32" t="s">
        <v>78</v>
      </c>
      <c r="K4" s="32"/>
      <c r="L4" s="32" t="s">
        <v>79</v>
      </c>
      <c r="M4" s="32"/>
      <c r="N4" s="32" t="s">
        <v>80</v>
      </c>
      <c r="O4" s="32"/>
      <c r="P4" s="104" t="s">
        <v>9</v>
      </c>
      <c r="Q4" s="104" t="s">
        <v>12</v>
      </c>
      <c r="R4" s="104" t="s">
        <v>26</v>
      </c>
      <c r="S4" s="104" t="s">
        <v>78</v>
      </c>
      <c r="T4" s="104" t="s">
        <v>79</v>
      </c>
      <c r="U4" s="104" t="s">
        <v>80</v>
      </c>
      <c r="V4" s="32" t="s">
        <v>81</v>
      </c>
      <c r="W4" s="32" t="s">
        <v>82</v>
      </c>
      <c r="X4" s="32" t="s">
        <v>27</v>
      </c>
      <c r="Y4" s="12"/>
      <c r="Z4" s="12"/>
      <c r="AA4" s="32"/>
      <c r="AB4" s="32"/>
      <c r="AC4" s="12"/>
    </row>
    <row r="5" spans="1:29" ht="15.6" x14ac:dyDescent="0.25">
      <c r="A5" s="13">
        <v>1</v>
      </c>
      <c r="B5" s="14" t="str">
        <f>AttendingList0!B4</f>
        <v>Ayça Çatak</v>
      </c>
      <c r="C5" s="14">
        <f>AttendingList0!C4</f>
        <v>90010006</v>
      </c>
      <c r="D5" s="14">
        <v>44</v>
      </c>
      <c r="E5" s="14">
        <v>70</v>
      </c>
      <c r="F5" s="14">
        <v>74</v>
      </c>
      <c r="G5" s="14">
        <v>90</v>
      </c>
      <c r="H5" s="14">
        <v>43</v>
      </c>
      <c r="I5" s="14">
        <v>40</v>
      </c>
      <c r="J5" s="14">
        <v>56</v>
      </c>
      <c r="K5" s="14">
        <v>0</v>
      </c>
      <c r="L5" s="14">
        <v>53</v>
      </c>
      <c r="M5" s="14">
        <v>20</v>
      </c>
      <c r="N5" s="14">
        <v>55</v>
      </c>
      <c r="O5" s="14">
        <v>10</v>
      </c>
      <c r="P5" s="14">
        <f>D5*0.7+0.3*E5</f>
        <v>51.8</v>
      </c>
      <c r="Q5" s="14">
        <f>F5*0.7+0.3*G5</f>
        <v>78.8</v>
      </c>
      <c r="R5" s="14">
        <f>H5*0.7+0.3*I5</f>
        <v>42.099999999999994</v>
      </c>
      <c r="S5" s="14">
        <f>J5*0.7+0.3*K5</f>
        <v>39.199999999999996</v>
      </c>
      <c r="T5" s="14">
        <f>L5*0.7+0.3*M5</f>
        <v>43.099999999999994</v>
      </c>
      <c r="U5" s="14">
        <f>N5*0.7+0.3*O5</f>
        <v>41.5</v>
      </c>
      <c r="V5" s="14">
        <f>-MIN(P5:U5)</f>
        <v>-39.199999999999996</v>
      </c>
      <c r="W5" s="14">
        <f>-U5</f>
        <v>-41.5</v>
      </c>
      <c r="X5" s="14">
        <f>SUM(P5:W5)</f>
        <v>215.8</v>
      </c>
      <c r="Y5" s="12">
        <v>4</v>
      </c>
      <c r="Z5" s="12">
        <f>X5/Y5</f>
        <v>53.95</v>
      </c>
      <c r="AA5" s="14" t="str">
        <f>AttendingList0!B4</f>
        <v>Ayça Çatak</v>
      </c>
      <c r="AB5" s="99">
        <f>AttendingList0!C4</f>
        <v>90010006</v>
      </c>
      <c r="AC5" s="12">
        <f>Z5</f>
        <v>53.95</v>
      </c>
    </row>
    <row r="6" spans="1:29" ht="15.6" x14ac:dyDescent="0.25">
      <c r="A6" s="14">
        <v>2</v>
      </c>
      <c r="B6" s="14" t="str">
        <f>AttendingList0!B5</f>
        <v>Ferda Tangüner</v>
      </c>
      <c r="C6" s="14">
        <f>AttendingList0!C5</f>
        <v>90010016</v>
      </c>
      <c r="D6" s="14">
        <v>0</v>
      </c>
      <c r="E6" s="14">
        <v>0</v>
      </c>
      <c r="F6" s="14">
        <v>67</v>
      </c>
      <c r="G6" s="14">
        <v>90</v>
      </c>
      <c r="H6" s="14">
        <v>48</v>
      </c>
      <c r="I6" s="14">
        <v>20</v>
      </c>
      <c r="J6" s="14">
        <v>60</v>
      </c>
      <c r="K6" s="14">
        <v>20</v>
      </c>
      <c r="L6" s="14">
        <v>25</v>
      </c>
      <c r="M6" s="14">
        <v>40</v>
      </c>
      <c r="N6" s="14">
        <v>43</v>
      </c>
      <c r="O6" s="14">
        <v>0</v>
      </c>
      <c r="P6" s="14">
        <f t="shared" ref="P6:P37" si="0">D6*0.7+0.3*E6</f>
        <v>0</v>
      </c>
      <c r="Q6" s="14">
        <f t="shared" ref="Q6:Q37" si="1">F6*0.7+0.3*G6</f>
        <v>73.900000000000006</v>
      </c>
      <c r="R6" s="14">
        <f t="shared" ref="R6:R37" si="2">H6*0.7+0.3*I6</f>
        <v>39.599999999999994</v>
      </c>
      <c r="S6" s="14">
        <f t="shared" ref="S6:S37" si="3">J6*0.7+0.3*K6</f>
        <v>48</v>
      </c>
      <c r="T6" s="14">
        <f t="shared" ref="T6:T37" si="4">L6*0.7+0.3*M6</f>
        <v>29.5</v>
      </c>
      <c r="U6" s="14">
        <f t="shared" ref="U6:U37" si="5">N6*0.7+0.3*O6</f>
        <v>30.099999999999998</v>
      </c>
      <c r="V6" s="14">
        <f t="shared" ref="V6:V37" si="6">-MIN(P6:U6)</f>
        <v>0</v>
      </c>
      <c r="W6" s="14">
        <f>-T6</f>
        <v>-29.5</v>
      </c>
      <c r="X6" s="14">
        <f>SUM(P6:W6)</f>
        <v>191.6</v>
      </c>
      <c r="Y6" s="12">
        <v>4</v>
      </c>
      <c r="Z6" s="12">
        <f t="shared" ref="Z6:Z37" si="7">X6/Y6</f>
        <v>47.9</v>
      </c>
      <c r="AA6" s="14" t="str">
        <f>AttendingList0!B5</f>
        <v>Ferda Tangüner</v>
      </c>
      <c r="AB6" s="99">
        <f>AttendingList0!C5</f>
        <v>90010016</v>
      </c>
      <c r="AC6" s="12">
        <f t="shared" ref="AC6:AC37" si="8">Z6</f>
        <v>47.9</v>
      </c>
    </row>
    <row r="7" spans="1:29" ht="15.6" x14ac:dyDescent="0.25">
      <c r="A7" s="14">
        <v>3</v>
      </c>
      <c r="B7" s="14" t="str">
        <f>AttendingList0!B6</f>
        <v>Fatma Zara</v>
      </c>
      <c r="C7" s="14">
        <f>AttendingList0!C6</f>
        <v>90010106</v>
      </c>
      <c r="D7" s="14">
        <v>74</v>
      </c>
      <c r="E7" s="14">
        <v>50</v>
      </c>
      <c r="F7" s="14">
        <v>62</v>
      </c>
      <c r="G7" s="14">
        <v>90</v>
      </c>
      <c r="H7" s="14">
        <v>24</v>
      </c>
      <c r="I7" s="14">
        <v>10</v>
      </c>
      <c r="J7" s="14">
        <v>62</v>
      </c>
      <c r="K7" s="14">
        <v>0</v>
      </c>
      <c r="L7" s="14">
        <v>13</v>
      </c>
      <c r="M7" s="14">
        <v>40</v>
      </c>
      <c r="N7" s="14">
        <v>60</v>
      </c>
      <c r="O7" s="14">
        <v>0</v>
      </c>
      <c r="P7" s="14">
        <f t="shared" si="0"/>
        <v>66.8</v>
      </c>
      <c r="Q7" s="14">
        <f t="shared" si="1"/>
        <v>70.400000000000006</v>
      </c>
      <c r="R7" s="14">
        <f t="shared" si="2"/>
        <v>19.799999999999997</v>
      </c>
      <c r="S7" s="14">
        <f t="shared" si="3"/>
        <v>43.4</v>
      </c>
      <c r="T7" s="14">
        <f t="shared" si="4"/>
        <v>21.1</v>
      </c>
      <c r="U7" s="14">
        <f t="shared" si="5"/>
        <v>42</v>
      </c>
      <c r="V7" s="14">
        <f t="shared" si="6"/>
        <v>-19.799999999999997</v>
      </c>
      <c r="W7" s="14">
        <f>-T7</f>
        <v>-21.1</v>
      </c>
      <c r="X7" s="14">
        <f>SUM(P7:W7)</f>
        <v>222.6</v>
      </c>
      <c r="Y7" s="12">
        <v>4</v>
      </c>
      <c r="Z7" s="12">
        <f t="shared" si="7"/>
        <v>55.65</v>
      </c>
      <c r="AA7" s="14" t="str">
        <f>AttendingList0!B6</f>
        <v>Fatma Zara</v>
      </c>
      <c r="AB7" s="99">
        <f>AttendingList0!C6</f>
        <v>90010106</v>
      </c>
      <c r="AC7" s="12">
        <f t="shared" si="8"/>
        <v>55.65</v>
      </c>
    </row>
    <row r="8" spans="1:29" ht="15.6" x14ac:dyDescent="0.25">
      <c r="A8" s="14">
        <v>4</v>
      </c>
      <c r="B8" s="14" t="str">
        <f>AttendingList0!B7</f>
        <v>Gökhan Kiraz</v>
      </c>
      <c r="C8" s="14">
        <f>AttendingList0!C7</f>
        <v>90010108</v>
      </c>
      <c r="D8" s="14">
        <v>44</v>
      </c>
      <c r="E8" s="14">
        <v>80</v>
      </c>
      <c r="F8" s="14">
        <v>52</v>
      </c>
      <c r="G8" s="14">
        <v>70</v>
      </c>
      <c r="H8" s="14">
        <v>37</v>
      </c>
      <c r="I8" s="14">
        <v>10</v>
      </c>
      <c r="J8" s="14">
        <v>43</v>
      </c>
      <c r="K8" s="14">
        <v>30</v>
      </c>
      <c r="L8" s="14">
        <v>20</v>
      </c>
      <c r="M8" s="14">
        <v>30</v>
      </c>
      <c r="N8" s="14">
        <v>40</v>
      </c>
      <c r="O8" s="14">
        <v>10</v>
      </c>
      <c r="P8" s="14">
        <f t="shared" si="0"/>
        <v>54.8</v>
      </c>
      <c r="Q8" s="14">
        <f t="shared" si="1"/>
        <v>57.4</v>
      </c>
      <c r="R8" s="14">
        <f t="shared" si="2"/>
        <v>28.9</v>
      </c>
      <c r="S8" s="14">
        <f t="shared" si="3"/>
        <v>39.099999999999994</v>
      </c>
      <c r="T8" s="14">
        <f t="shared" si="4"/>
        <v>23</v>
      </c>
      <c r="U8" s="14">
        <f t="shared" si="5"/>
        <v>31</v>
      </c>
      <c r="V8" s="14">
        <f t="shared" si="6"/>
        <v>-23</v>
      </c>
      <c r="W8" s="14">
        <f>-R8</f>
        <v>-28.9</v>
      </c>
      <c r="X8" s="14">
        <f t="shared" ref="X8:X37" si="9">SUM(P8:W8)</f>
        <v>182.29999999999998</v>
      </c>
      <c r="Y8" s="12">
        <v>4</v>
      </c>
      <c r="Z8" s="12">
        <f t="shared" si="7"/>
        <v>45.574999999999996</v>
      </c>
      <c r="AA8" s="14" t="str">
        <f>AttendingList0!B7</f>
        <v>Gökhan Kiraz</v>
      </c>
      <c r="AB8" s="99">
        <f>AttendingList0!C7</f>
        <v>90010108</v>
      </c>
      <c r="AC8" s="12">
        <f t="shared" si="8"/>
        <v>45.574999999999996</v>
      </c>
    </row>
    <row r="9" spans="1:29" ht="15.6" x14ac:dyDescent="0.25">
      <c r="A9" s="14">
        <v>5</v>
      </c>
      <c r="B9" s="14" t="str">
        <f>AttendingList0!B8</f>
        <v>Mert Ali Minisker</v>
      </c>
      <c r="C9" s="14">
        <f>AttendingList0!C8</f>
        <v>90010112</v>
      </c>
      <c r="D9" s="14">
        <v>0</v>
      </c>
      <c r="E9" s="14">
        <v>0</v>
      </c>
      <c r="F9" s="14">
        <v>32</v>
      </c>
      <c r="G9" s="14">
        <v>70</v>
      </c>
      <c r="H9" s="14">
        <v>49</v>
      </c>
      <c r="I9" s="14">
        <v>30</v>
      </c>
      <c r="J9" s="14">
        <v>49</v>
      </c>
      <c r="K9" s="14">
        <v>10</v>
      </c>
      <c r="L9" s="14">
        <v>13</v>
      </c>
      <c r="M9" s="14">
        <v>60</v>
      </c>
      <c r="N9" s="14">
        <v>35</v>
      </c>
      <c r="O9" s="14">
        <v>10</v>
      </c>
      <c r="P9" s="14">
        <f t="shared" si="0"/>
        <v>0</v>
      </c>
      <c r="Q9" s="14">
        <f t="shared" si="1"/>
        <v>43.4</v>
      </c>
      <c r="R9" s="14">
        <f t="shared" si="2"/>
        <v>43.3</v>
      </c>
      <c r="S9" s="14">
        <f t="shared" si="3"/>
        <v>37.299999999999997</v>
      </c>
      <c r="T9" s="14">
        <f t="shared" si="4"/>
        <v>27.1</v>
      </c>
      <c r="U9" s="14">
        <f t="shared" si="5"/>
        <v>27.5</v>
      </c>
      <c r="V9" s="14">
        <f t="shared" si="6"/>
        <v>0</v>
      </c>
      <c r="W9" s="14">
        <f>-T9</f>
        <v>-27.1</v>
      </c>
      <c r="X9" s="14">
        <f t="shared" si="9"/>
        <v>151.5</v>
      </c>
      <c r="Y9" s="12">
        <v>4</v>
      </c>
      <c r="Z9" s="12">
        <f t="shared" si="7"/>
        <v>37.875</v>
      </c>
      <c r="AA9" s="14" t="str">
        <f>AttendingList0!B8</f>
        <v>Mert Ali Minisker</v>
      </c>
      <c r="AB9" s="99">
        <f>AttendingList0!C8</f>
        <v>90010112</v>
      </c>
      <c r="AC9" s="12">
        <f t="shared" si="8"/>
        <v>37.875</v>
      </c>
    </row>
    <row r="10" spans="1:29" ht="15.6" x14ac:dyDescent="0.25">
      <c r="A10" s="14">
        <v>6</v>
      </c>
      <c r="B10" s="14" t="str">
        <f>AttendingList0!B9</f>
        <v>Fatıma Rabia Özemre</v>
      </c>
      <c r="C10" s="14">
        <f>AttendingList0!C9</f>
        <v>90010117</v>
      </c>
      <c r="D10" s="14">
        <v>22</v>
      </c>
      <c r="E10" s="14">
        <v>50</v>
      </c>
      <c r="F10" s="14">
        <v>23</v>
      </c>
      <c r="G10" s="14">
        <v>40</v>
      </c>
      <c r="H10" s="14">
        <v>37</v>
      </c>
      <c r="I10" s="14">
        <v>20</v>
      </c>
      <c r="J10" s="14">
        <v>37</v>
      </c>
      <c r="K10" s="14">
        <v>40</v>
      </c>
      <c r="L10" s="14">
        <v>47</v>
      </c>
      <c r="M10" s="14">
        <v>30</v>
      </c>
      <c r="N10" s="14">
        <v>27</v>
      </c>
      <c r="O10" s="14">
        <v>0</v>
      </c>
      <c r="P10" s="14">
        <f t="shared" si="0"/>
        <v>30.4</v>
      </c>
      <c r="Q10" s="14">
        <f t="shared" si="1"/>
        <v>28.099999999999998</v>
      </c>
      <c r="R10" s="14">
        <f t="shared" si="2"/>
        <v>31.9</v>
      </c>
      <c r="S10" s="14">
        <f t="shared" si="3"/>
        <v>37.9</v>
      </c>
      <c r="T10" s="14">
        <f t="shared" si="4"/>
        <v>41.9</v>
      </c>
      <c r="U10" s="14">
        <f t="shared" si="5"/>
        <v>18.899999999999999</v>
      </c>
      <c r="V10" s="14">
        <f>-MIN(P10:U10)</f>
        <v>-18.899999999999999</v>
      </c>
      <c r="W10" s="14">
        <f>-Q10</f>
        <v>-28.099999999999998</v>
      </c>
      <c r="X10" s="14">
        <f t="shared" si="9"/>
        <v>142.10000000000002</v>
      </c>
      <c r="Y10" s="12">
        <v>4</v>
      </c>
      <c r="Z10" s="12">
        <f t="shared" si="7"/>
        <v>35.525000000000006</v>
      </c>
      <c r="AA10" s="14" t="str">
        <f>AttendingList0!B9</f>
        <v>Fatıma Rabia Özemre</v>
      </c>
      <c r="AB10" s="99">
        <f>AttendingList0!C9</f>
        <v>90010117</v>
      </c>
      <c r="AC10" s="12">
        <f t="shared" si="8"/>
        <v>35.525000000000006</v>
      </c>
    </row>
    <row r="11" spans="1:29" ht="15.6" x14ac:dyDescent="0.25">
      <c r="A11" s="14">
        <v>7</v>
      </c>
      <c r="B11" s="14" t="str">
        <f>AttendingList0!B10</f>
        <v>Nazmiye Dönmez</v>
      </c>
      <c r="C11" s="14">
        <f>AttendingList0!C10</f>
        <v>90010119</v>
      </c>
      <c r="D11" s="14">
        <v>60</v>
      </c>
      <c r="E11" s="14">
        <v>40</v>
      </c>
      <c r="F11" s="14">
        <v>58</v>
      </c>
      <c r="G11" s="14">
        <v>70</v>
      </c>
      <c r="H11" s="14">
        <v>37</v>
      </c>
      <c r="I11" s="14">
        <v>0</v>
      </c>
      <c r="J11" s="14">
        <v>56</v>
      </c>
      <c r="K11" s="14">
        <v>30</v>
      </c>
      <c r="L11" s="14">
        <v>40</v>
      </c>
      <c r="M11" s="14">
        <v>40</v>
      </c>
      <c r="N11" s="14">
        <v>80</v>
      </c>
      <c r="O11" s="14">
        <v>30</v>
      </c>
      <c r="P11" s="14">
        <f t="shared" si="0"/>
        <v>54</v>
      </c>
      <c r="Q11" s="14">
        <f t="shared" si="1"/>
        <v>61.599999999999994</v>
      </c>
      <c r="R11" s="14">
        <f t="shared" si="2"/>
        <v>25.9</v>
      </c>
      <c r="S11" s="14">
        <f t="shared" si="3"/>
        <v>48.199999999999996</v>
      </c>
      <c r="T11" s="14">
        <f t="shared" si="4"/>
        <v>40</v>
      </c>
      <c r="U11" s="14">
        <f t="shared" si="5"/>
        <v>65</v>
      </c>
      <c r="V11" s="14">
        <f t="shared" si="6"/>
        <v>-25.9</v>
      </c>
      <c r="W11" s="14">
        <f>-T11</f>
        <v>-40</v>
      </c>
      <c r="X11" s="14">
        <f t="shared" si="9"/>
        <v>228.8</v>
      </c>
      <c r="Y11" s="12">
        <v>4</v>
      </c>
      <c r="Z11" s="12">
        <f t="shared" si="7"/>
        <v>57.2</v>
      </c>
      <c r="AA11" s="14" t="str">
        <f>AttendingList0!B10</f>
        <v>Nazmiye Dönmez</v>
      </c>
      <c r="AB11" s="99">
        <f>AttendingList0!C10</f>
        <v>90010119</v>
      </c>
      <c r="AC11" s="12">
        <f t="shared" si="8"/>
        <v>57.2</v>
      </c>
    </row>
    <row r="12" spans="1:29" ht="15.6" x14ac:dyDescent="0.25">
      <c r="A12" s="14">
        <v>8</v>
      </c>
      <c r="B12" s="14" t="str">
        <f>AttendingList0!B11</f>
        <v>Hakan Yurtcan</v>
      </c>
      <c r="C12" s="14">
        <f>AttendingList0!C11</f>
        <v>90010120</v>
      </c>
      <c r="D12" s="14">
        <v>35</v>
      </c>
      <c r="E12" s="14">
        <v>10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f t="shared" si="0"/>
        <v>27.5</v>
      </c>
      <c r="Q12" s="14">
        <f t="shared" si="1"/>
        <v>0</v>
      </c>
      <c r="R12" s="14">
        <f t="shared" si="2"/>
        <v>0</v>
      </c>
      <c r="S12" s="14">
        <f t="shared" si="3"/>
        <v>0</v>
      </c>
      <c r="T12" s="14">
        <f t="shared" si="4"/>
        <v>0</v>
      </c>
      <c r="U12" s="14">
        <f t="shared" si="5"/>
        <v>0</v>
      </c>
      <c r="V12" s="14">
        <f t="shared" si="6"/>
        <v>0</v>
      </c>
      <c r="W12" s="14">
        <f>-T12</f>
        <v>0</v>
      </c>
      <c r="X12" s="14">
        <f t="shared" si="9"/>
        <v>27.5</v>
      </c>
      <c r="Y12" s="12">
        <v>4</v>
      </c>
      <c r="Z12" s="12">
        <f t="shared" si="7"/>
        <v>6.875</v>
      </c>
      <c r="AA12" s="14" t="str">
        <f>AttendingList0!B11</f>
        <v>Hakan Yurtcan</v>
      </c>
      <c r="AB12" s="99">
        <f>AttendingList0!C11</f>
        <v>90010120</v>
      </c>
      <c r="AC12" s="12">
        <f t="shared" si="8"/>
        <v>6.875</v>
      </c>
    </row>
    <row r="13" spans="1:29" ht="15.6" x14ac:dyDescent="0.25">
      <c r="A13" s="14">
        <v>9</v>
      </c>
      <c r="B13" s="14" t="str">
        <f>AttendingList0!B12</f>
        <v>Semiha Baylan</v>
      </c>
      <c r="C13" s="14">
        <f>AttendingList0!C12</f>
        <v>90010123</v>
      </c>
      <c r="D13" s="14">
        <v>58</v>
      </c>
      <c r="E13" s="14">
        <v>90</v>
      </c>
      <c r="F13" s="14">
        <v>52</v>
      </c>
      <c r="G13" s="14">
        <v>90</v>
      </c>
      <c r="H13" s="14">
        <v>30</v>
      </c>
      <c r="I13" s="14">
        <v>60</v>
      </c>
      <c r="J13" s="14">
        <v>62</v>
      </c>
      <c r="K13" s="14">
        <v>20</v>
      </c>
      <c r="L13" s="14">
        <v>27</v>
      </c>
      <c r="M13" s="14">
        <v>10</v>
      </c>
      <c r="N13" s="14">
        <v>53</v>
      </c>
      <c r="O13" s="14">
        <v>10</v>
      </c>
      <c r="P13" s="14">
        <f t="shared" si="0"/>
        <v>67.599999999999994</v>
      </c>
      <c r="Q13" s="14">
        <f t="shared" si="1"/>
        <v>63.4</v>
      </c>
      <c r="R13" s="14">
        <f t="shared" si="2"/>
        <v>39</v>
      </c>
      <c r="S13" s="14">
        <f t="shared" si="3"/>
        <v>49.4</v>
      </c>
      <c r="T13" s="14">
        <f t="shared" si="4"/>
        <v>21.9</v>
      </c>
      <c r="U13" s="14">
        <f t="shared" si="5"/>
        <v>40.099999999999994</v>
      </c>
      <c r="V13" s="14">
        <f t="shared" si="6"/>
        <v>-21.9</v>
      </c>
      <c r="W13" s="14">
        <f>-R13</f>
        <v>-39</v>
      </c>
      <c r="X13" s="14">
        <f t="shared" si="9"/>
        <v>220.5</v>
      </c>
      <c r="Y13" s="12">
        <v>4</v>
      </c>
      <c r="Z13" s="12">
        <f t="shared" si="7"/>
        <v>55.125</v>
      </c>
      <c r="AA13" s="14" t="str">
        <f>AttendingList0!B12</f>
        <v>Semiha Baylan</v>
      </c>
      <c r="AB13" s="99">
        <f>AttendingList0!C12</f>
        <v>90010123</v>
      </c>
      <c r="AC13" s="12">
        <f t="shared" si="8"/>
        <v>55.125</v>
      </c>
    </row>
    <row r="14" spans="1:29" ht="15.6" x14ac:dyDescent="0.25">
      <c r="A14" s="14">
        <v>10</v>
      </c>
      <c r="B14" s="14" t="str">
        <f>AttendingList0!B13</f>
        <v>Banu Karaköse</v>
      </c>
      <c r="C14" s="14">
        <f>AttendingList0!C13</f>
        <v>90010124</v>
      </c>
      <c r="D14" s="14">
        <v>48</v>
      </c>
      <c r="E14" s="14">
        <v>50</v>
      </c>
      <c r="F14" s="14">
        <v>48</v>
      </c>
      <c r="G14" s="14">
        <v>40</v>
      </c>
      <c r="H14" s="14">
        <v>46</v>
      </c>
      <c r="I14" s="14">
        <v>20</v>
      </c>
      <c r="J14" s="14">
        <v>56</v>
      </c>
      <c r="K14" s="14">
        <v>30</v>
      </c>
      <c r="L14" s="14">
        <v>62</v>
      </c>
      <c r="M14" s="14">
        <v>50</v>
      </c>
      <c r="N14" s="14">
        <v>27</v>
      </c>
      <c r="O14" s="14">
        <v>10</v>
      </c>
      <c r="P14" s="14">
        <f t="shared" si="0"/>
        <v>48.599999999999994</v>
      </c>
      <c r="Q14" s="14">
        <f t="shared" si="1"/>
        <v>45.599999999999994</v>
      </c>
      <c r="R14" s="14">
        <f t="shared" si="2"/>
        <v>38.199999999999996</v>
      </c>
      <c r="S14" s="14">
        <f t="shared" si="3"/>
        <v>48.199999999999996</v>
      </c>
      <c r="T14" s="14">
        <f t="shared" si="4"/>
        <v>58.4</v>
      </c>
      <c r="U14" s="14">
        <f t="shared" si="5"/>
        <v>21.9</v>
      </c>
      <c r="V14" s="14">
        <f t="shared" si="6"/>
        <v>-21.9</v>
      </c>
      <c r="W14" s="14">
        <f>-R14</f>
        <v>-38.199999999999996</v>
      </c>
      <c r="X14" s="14">
        <f t="shared" si="9"/>
        <v>200.79999999999998</v>
      </c>
      <c r="Y14" s="12">
        <v>4</v>
      </c>
      <c r="Z14" s="12">
        <f t="shared" si="7"/>
        <v>50.199999999999996</v>
      </c>
      <c r="AA14" s="14" t="str">
        <f>AttendingList0!B13</f>
        <v>Banu Karaköse</v>
      </c>
      <c r="AB14" s="99">
        <f>AttendingList0!C13</f>
        <v>90010124</v>
      </c>
      <c r="AC14" s="12">
        <f t="shared" si="8"/>
        <v>50.199999999999996</v>
      </c>
    </row>
    <row r="15" spans="1:29" ht="15.6" x14ac:dyDescent="0.25">
      <c r="A15" s="14">
        <v>11</v>
      </c>
      <c r="B15" s="14" t="str">
        <f>AttendingList0!B14</f>
        <v>Reşat Aydın</v>
      </c>
      <c r="C15" s="14">
        <f>AttendingList0!C14</f>
        <v>90010129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f t="shared" si="0"/>
        <v>0</v>
      </c>
      <c r="Q15" s="14">
        <f t="shared" si="1"/>
        <v>0</v>
      </c>
      <c r="R15" s="14">
        <f t="shared" si="2"/>
        <v>0</v>
      </c>
      <c r="S15" s="14">
        <f t="shared" si="3"/>
        <v>0</v>
      </c>
      <c r="T15" s="14">
        <f t="shared" si="4"/>
        <v>0</v>
      </c>
      <c r="U15" s="14">
        <f t="shared" si="5"/>
        <v>0</v>
      </c>
      <c r="V15" s="14">
        <f t="shared" si="6"/>
        <v>0</v>
      </c>
      <c r="W15" s="14">
        <f>-T15</f>
        <v>0</v>
      </c>
      <c r="X15" s="14">
        <f t="shared" si="9"/>
        <v>0</v>
      </c>
      <c r="Y15" s="12">
        <v>4</v>
      </c>
      <c r="Z15" s="12">
        <f t="shared" si="7"/>
        <v>0</v>
      </c>
      <c r="AA15" s="14" t="str">
        <f>AttendingList0!B14</f>
        <v>Reşat Aydın</v>
      </c>
      <c r="AB15" s="99">
        <f>AttendingList0!C14</f>
        <v>90010129</v>
      </c>
      <c r="AC15" s="12">
        <f t="shared" si="8"/>
        <v>0</v>
      </c>
    </row>
    <row r="16" spans="1:29" ht="15.6" x14ac:dyDescent="0.25">
      <c r="A16" s="14">
        <v>12</v>
      </c>
      <c r="B16" s="14" t="str">
        <f>AttendingList0!B15</f>
        <v>Fatih Taş</v>
      </c>
      <c r="C16" s="14">
        <f>AttendingList0!C15</f>
        <v>90010132</v>
      </c>
      <c r="D16" s="14">
        <v>47</v>
      </c>
      <c r="E16" s="14">
        <v>50</v>
      </c>
      <c r="F16" s="14">
        <v>39</v>
      </c>
      <c r="G16" s="14">
        <v>60</v>
      </c>
      <c r="H16" s="14">
        <v>43</v>
      </c>
      <c r="I16" s="14">
        <v>0</v>
      </c>
      <c r="J16" s="14">
        <v>56</v>
      </c>
      <c r="K16" s="14">
        <v>10</v>
      </c>
      <c r="L16" s="14">
        <v>40</v>
      </c>
      <c r="M16" s="14">
        <v>50</v>
      </c>
      <c r="N16" s="14">
        <v>33</v>
      </c>
      <c r="O16" s="14">
        <v>10</v>
      </c>
      <c r="P16" s="14">
        <f t="shared" si="0"/>
        <v>47.9</v>
      </c>
      <c r="Q16" s="14">
        <f t="shared" si="1"/>
        <v>45.3</v>
      </c>
      <c r="R16" s="14">
        <f t="shared" si="2"/>
        <v>30.099999999999998</v>
      </c>
      <c r="S16" s="14">
        <f t="shared" si="3"/>
        <v>42.199999999999996</v>
      </c>
      <c r="T16" s="14">
        <f t="shared" si="4"/>
        <v>43</v>
      </c>
      <c r="U16" s="14">
        <f t="shared" si="5"/>
        <v>26.099999999999998</v>
      </c>
      <c r="V16" s="14">
        <f t="shared" si="6"/>
        <v>-26.099999999999998</v>
      </c>
      <c r="W16" s="14">
        <f>-R16</f>
        <v>-30.099999999999998</v>
      </c>
      <c r="X16" s="14">
        <f t="shared" si="9"/>
        <v>178.39999999999998</v>
      </c>
      <c r="Y16" s="12">
        <v>4</v>
      </c>
      <c r="Z16" s="12">
        <f t="shared" si="7"/>
        <v>44.599999999999994</v>
      </c>
      <c r="AA16" s="14" t="str">
        <f>AttendingList0!B15</f>
        <v>Fatih Taş</v>
      </c>
      <c r="AB16" s="99">
        <f>AttendingList0!C15</f>
        <v>90010132</v>
      </c>
      <c r="AC16" s="12">
        <f t="shared" si="8"/>
        <v>44.599999999999994</v>
      </c>
    </row>
    <row r="17" spans="1:29" ht="15.6" x14ac:dyDescent="0.25">
      <c r="A17" s="14">
        <v>13</v>
      </c>
      <c r="B17" s="14" t="str">
        <f>AttendingList0!B16</f>
        <v xml:space="preserve">Hande Bezci </v>
      </c>
      <c r="C17" s="14">
        <f>AttendingList0!C16</f>
        <v>90010135</v>
      </c>
      <c r="D17" s="14">
        <v>38</v>
      </c>
      <c r="E17" s="14">
        <v>20</v>
      </c>
      <c r="F17" s="14">
        <v>48</v>
      </c>
      <c r="G17" s="14">
        <v>30</v>
      </c>
      <c r="H17" s="14">
        <v>24</v>
      </c>
      <c r="I17" s="14">
        <v>30</v>
      </c>
      <c r="J17" s="14">
        <v>49</v>
      </c>
      <c r="K17" s="14">
        <v>20</v>
      </c>
      <c r="L17" s="14">
        <v>40</v>
      </c>
      <c r="M17" s="14">
        <v>50</v>
      </c>
      <c r="N17" s="14">
        <v>33</v>
      </c>
      <c r="O17" s="14">
        <v>10</v>
      </c>
      <c r="P17" s="14">
        <f t="shared" si="0"/>
        <v>32.599999999999994</v>
      </c>
      <c r="Q17" s="14">
        <f t="shared" si="1"/>
        <v>42.599999999999994</v>
      </c>
      <c r="R17" s="14">
        <f t="shared" si="2"/>
        <v>25.799999999999997</v>
      </c>
      <c r="S17" s="14">
        <f t="shared" si="3"/>
        <v>40.299999999999997</v>
      </c>
      <c r="T17" s="14">
        <f t="shared" si="4"/>
        <v>43</v>
      </c>
      <c r="U17" s="14">
        <f t="shared" si="5"/>
        <v>26.099999999999998</v>
      </c>
      <c r="V17" s="14">
        <f t="shared" si="6"/>
        <v>-25.799999999999997</v>
      </c>
      <c r="W17" s="14">
        <f>-U17</f>
        <v>-26.099999999999998</v>
      </c>
      <c r="X17" s="14">
        <f t="shared" si="9"/>
        <v>158.49999999999997</v>
      </c>
      <c r="Y17" s="12">
        <v>4</v>
      </c>
      <c r="Z17" s="12">
        <f t="shared" si="7"/>
        <v>39.624999999999993</v>
      </c>
      <c r="AA17" s="14" t="str">
        <f>AttendingList0!B16</f>
        <v xml:space="preserve">Hande Bezci </v>
      </c>
      <c r="AB17" s="99">
        <f>AttendingList0!C16</f>
        <v>90010135</v>
      </c>
      <c r="AC17" s="12">
        <f t="shared" si="8"/>
        <v>39.624999999999993</v>
      </c>
    </row>
    <row r="18" spans="1:29" ht="15.6" x14ac:dyDescent="0.25">
      <c r="A18" s="14">
        <v>14</v>
      </c>
      <c r="B18" s="14" t="str">
        <f>AttendingList0!B17</f>
        <v>Özge Velioğlu</v>
      </c>
      <c r="C18" s="14">
        <f>AttendingList0!C17</f>
        <v>90010136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f t="shared" si="0"/>
        <v>0</v>
      </c>
      <c r="Q18" s="14">
        <f t="shared" si="1"/>
        <v>0</v>
      </c>
      <c r="R18" s="14">
        <f t="shared" si="2"/>
        <v>0</v>
      </c>
      <c r="S18" s="14">
        <f t="shared" si="3"/>
        <v>0</v>
      </c>
      <c r="T18" s="14">
        <f t="shared" si="4"/>
        <v>0</v>
      </c>
      <c r="U18" s="14">
        <f t="shared" si="5"/>
        <v>0</v>
      </c>
      <c r="V18" s="14">
        <f t="shared" si="6"/>
        <v>0</v>
      </c>
      <c r="W18" s="14">
        <f>-T18</f>
        <v>0</v>
      </c>
      <c r="X18" s="14">
        <f t="shared" si="9"/>
        <v>0</v>
      </c>
      <c r="Y18" s="12">
        <v>4</v>
      </c>
      <c r="Z18" s="12">
        <f t="shared" si="7"/>
        <v>0</v>
      </c>
      <c r="AA18" s="14" t="str">
        <f>AttendingList0!B17</f>
        <v>Özge Velioğlu</v>
      </c>
      <c r="AB18" s="99">
        <f>AttendingList0!C17</f>
        <v>90010136</v>
      </c>
      <c r="AC18" s="12">
        <f t="shared" si="8"/>
        <v>0</v>
      </c>
    </row>
    <row r="19" spans="1:29" ht="15.6" x14ac:dyDescent="0.25">
      <c r="A19" s="14">
        <v>15</v>
      </c>
      <c r="B19" s="14" t="str">
        <f>AttendingList0!B18</f>
        <v>Mesut Balaban</v>
      </c>
      <c r="C19" s="14">
        <f>AttendingList0!C18</f>
        <v>90010138</v>
      </c>
      <c r="D19" s="14">
        <v>44</v>
      </c>
      <c r="E19" s="14">
        <v>70</v>
      </c>
      <c r="F19" s="14">
        <v>51</v>
      </c>
      <c r="G19" s="14">
        <v>80</v>
      </c>
      <c r="H19" s="14">
        <v>27</v>
      </c>
      <c r="I19" s="14">
        <v>20</v>
      </c>
      <c r="J19" s="14">
        <v>64</v>
      </c>
      <c r="K19" s="14">
        <v>20</v>
      </c>
      <c r="L19" s="14">
        <v>60</v>
      </c>
      <c r="M19" s="14">
        <v>30</v>
      </c>
      <c r="N19" s="14">
        <v>60</v>
      </c>
      <c r="O19" s="14">
        <v>0</v>
      </c>
      <c r="P19" s="14">
        <f t="shared" si="0"/>
        <v>51.8</v>
      </c>
      <c r="Q19" s="14">
        <f t="shared" si="1"/>
        <v>59.699999999999996</v>
      </c>
      <c r="R19" s="14">
        <f t="shared" si="2"/>
        <v>24.9</v>
      </c>
      <c r="S19" s="14">
        <f t="shared" si="3"/>
        <v>50.8</v>
      </c>
      <c r="T19" s="14">
        <f t="shared" si="4"/>
        <v>51</v>
      </c>
      <c r="U19" s="14">
        <f t="shared" si="5"/>
        <v>42</v>
      </c>
      <c r="V19" s="14">
        <f t="shared" si="6"/>
        <v>-24.9</v>
      </c>
      <c r="W19" s="14">
        <f>-U19</f>
        <v>-42</v>
      </c>
      <c r="X19" s="14">
        <f t="shared" si="9"/>
        <v>213.29999999999998</v>
      </c>
      <c r="Y19" s="12">
        <v>4</v>
      </c>
      <c r="Z19" s="12">
        <f t="shared" si="7"/>
        <v>53.324999999999996</v>
      </c>
      <c r="AA19" s="14" t="str">
        <f>AttendingList0!B18</f>
        <v>Mesut Balaban</v>
      </c>
      <c r="AB19" s="99">
        <f>AttendingList0!C18</f>
        <v>90010138</v>
      </c>
      <c r="AC19" s="12">
        <f t="shared" si="8"/>
        <v>53.324999999999996</v>
      </c>
    </row>
    <row r="20" spans="1:29" ht="15.6" x14ac:dyDescent="0.25">
      <c r="A20" s="14">
        <v>16</v>
      </c>
      <c r="B20" s="14" t="str">
        <f>AttendingList0!B19</f>
        <v>Volkan Gülşen</v>
      </c>
      <c r="C20" s="14">
        <f>AttendingList0!C19</f>
        <v>90010140</v>
      </c>
      <c r="D20" s="14">
        <v>0</v>
      </c>
      <c r="E20" s="14">
        <v>0</v>
      </c>
      <c r="F20" s="14">
        <v>0</v>
      </c>
      <c r="G20" s="14">
        <v>0</v>
      </c>
      <c r="H20" s="14">
        <v>14</v>
      </c>
      <c r="I20" s="14">
        <v>10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f t="shared" si="0"/>
        <v>0</v>
      </c>
      <c r="Q20" s="14">
        <f t="shared" si="1"/>
        <v>0</v>
      </c>
      <c r="R20" s="14">
        <f t="shared" si="2"/>
        <v>12.799999999999999</v>
      </c>
      <c r="S20" s="14">
        <f t="shared" si="3"/>
        <v>0</v>
      </c>
      <c r="T20" s="14">
        <f t="shared" si="4"/>
        <v>0</v>
      </c>
      <c r="U20" s="14">
        <f t="shared" si="5"/>
        <v>0</v>
      </c>
      <c r="V20" s="14">
        <f t="shared" si="6"/>
        <v>0</v>
      </c>
      <c r="W20" s="14">
        <f>-U20</f>
        <v>0</v>
      </c>
      <c r="X20" s="14">
        <f t="shared" si="9"/>
        <v>12.799999999999999</v>
      </c>
      <c r="Y20" s="12">
        <v>4</v>
      </c>
      <c r="Z20" s="12">
        <f t="shared" si="7"/>
        <v>3.1999999999999997</v>
      </c>
      <c r="AA20" s="14" t="str">
        <f>AttendingList0!B19</f>
        <v>Volkan Gülşen</v>
      </c>
      <c r="AB20" s="99">
        <f>AttendingList0!C19</f>
        <v>90010140</v>
      </c>
      <c r="AC20" s="12">
        <f t="shared" si="8"/>
        <v>3.1999999999999997</v>
      </c>
    </row>
    <row r="21" spans="1:29" ht="15.6" x14ac:dyDescent="0.25">
      <c r="A21" s="14">
        <v>17</v>
      </c>
      <c r="B21" s="14" t="str">
        <f>AttendingList0!B20</f>
        <v>Ayhan Boyacıoğlu</v>
      </c>
      <c r="C21" s="14">
        <f>AttendingList0!C20</f>
        <v>90010141</v>
      </c>
      <c r="D21" s="14">
        <v>38</v>
      </c>
      <c r="E21" s="14">
        <v>40</v>
      </c>
      <c r="F21" s="14">
        <v>38</v>
      </c>
      <c r="G21" s="14">
        <v>100</v>
      </c>
      <c r="H21" s="14">
        <v>49</v>
      </c>
      <c r="I21" s="14">
        <v>10</v>
      </c>
      <c r="J21" s="14">
        <v>49</v>
      </c>
      <c r="K21" s="14">
        <v>20</v>
      </c>
      <c r="L21" s="14">
        <v>27</v>
      </c>
      <c r="M21" s="14">
        <v>40</v>
      </c>
      <c r="N21" s="14">
        <v>40</v>
      </c>
      <c r="O21" s="14">
        <v>0</v>
      </c>
      <c r="P21" s="14">
        <f t="shared" si="0"/>
        <v>38.599999999999994</v>
      </c>
      <c r="Q21" s="14">
        <f t="shared" si="1"/>
        <v>56.599999999999994</v>
      </c>
      <c r="R21" s="14">
        <f t="shared" si="2"/>
        <v>37.299999999999997</v>
      </c>
      <c r="S21" s="14">
        <f t="shared" si="3"/>
        <v>40.299999999999997</v>
      </c>
      <c r="T21" s="14">
        <f t="shared" si="4"/>
        <v>30.9</v>
      </c>
      <c r="U21" s="14">
        <f t="shared" si="5"/>
        <v>28</v>
      </c>
      <c r="V21" s="14">
        <f t="shared" si="6"/>
        <v>-28</v>
      </c>
      <c r="W21" s="14">
        <f>-T21</f>
        <v>-30.9</v>
      </c>
      <c r="X21" s="14">
        <f t="shared" si="9"/>
        <v>172.8</v>
      </c>
      <c r="Y21" s="12">
        <v>4</v>
      </c>
      <c r="Z21" s="12">
        <f t="shared" si="7"/>
        <v>43.2</v>
      </c>
      <c r="AA21" s="14" t="str">
        <f>AttendingList0!B20</f>
        <v>Ayhan Boyacıoğlu</v>
      </c>
      <c r="AB21" s="99">
        <f>AttendingList0!C20</f>
        <v>90010141</v>
      </c>
      <c r="AC21" s="12">
        <f t="shared" si="8"/>
        <v>43.2</v>
      </c>
    </row>
    <row r="22" spans="1:29" ht="15.6" x14ac:dyDescent="0.25">
      <c r="A22" s="14">
        <v>18</v>
      </c>
      <c r="B22" s="14" t="str">
        <f>AttendingList0!B21</f>
        <v>İbrahim E Atamer</v>
      </c>
      <c r="C22" s="14">
        <f>AttendingList0!C21</f>
        <v>90020101</v>
      </c>
      <c r="D22" s="14">
        <v>70</v>
      </c>
      <c r="E22" s="14">
        <v>70</v>
      </c>
      <c r="F22" s="14">
        <v>67</v>
      </c>
      <c r="G22" s="14">
        <v>90</v>
      </c>
      <c r="H22" s="14">
        <v>68</v>
      </c>
      <c r="I22" s="14">
        <v>50</v>
      </c>
      <c r="J22" s="14">
        <v>30</v>
      </c>
      <c r="K22" s="14">
        <v>40</v>
      </c>
      <c r="L22" s="14">
        <v>62</v>
      </c>
      <c r="M22" s="14">
        <v>60</v>
      </c>
      <c r="N22" s="14">
        <v>0</v>
      </c>
      <c r="O22" s="14">
        <v>0</v>
      </c>
      <c r="P22" s="14">
        <f t="shared" si="0"/>
        <v>70</v>
      </c>
      <c r="Q22" s="14">
        <f t="shared" si="1"/>
        <v>73.900000000000006</v>
      </c>
      <c r="R22" s="14">
        <f t="shared" si="2"/>
        <v>62.599999999999994</v>
      </c>
      <c r="S22" s="14">
        <f t="shared" si="3"/>
        <v>33</v>
      </c>
      <c r="T22" s="14">
        <f t="shared" si="4"/>
        <v>61.4</v>
      </c>
      <c r="U22" s="14">
        <f t="shared" si="5"/>
        <v>0</v>
      </c>
      <c r="V22" s="14">
        <f>-MIN(P22:U22)</f>
        <v>0</v>
      </c>
      <c r="W22" s="14">
        <f>-S22</f>
        <v>-33</v>
      </c>
      <c r="X22" s="14">
        <f t="shared" si="9"/>
        <v>267.89999999999998</v>
      </c>
      <c r="Y22" s="12">
        <v>4</v>
      </c>
      <c r="Z22" s="12">
        <f t="shared" si="7"/>
        <v>66.974999999999994</v>
      </c>
      <c r="AA22" s="14" t="str">
        <f>AttendingList0!B21</f>
        <v>İbrahim E Atamer</v>
      </c>
      <c r="AB22" s="99">
        <f>AttendingList0!C21</f>
        <v>90020101</v>
      </c>
      <c r="AC22" s="12">
        <f t="shared" si="8"/>
        <v>66.974999999999994</v>
      </c>
    </row>
    <row r="23" spans="1:29" ht="15.6" x14ac:dyDescent="0.25">
      <c r="A23" s="14">
        <v>19</v>
      </c>
      <c r="B23" s="14" t="str">
        <f>AttendingList0!B22</f>
        <v>Bilal Arslan</v>
      </c>
      <c r="C23" s="14">
        <f>AttendingList0!C22</f>
        <v>90020105</v>
      </c>
      <c r="D23" s="14">
        <v>44</v>
      </c>
      <c r="E23" s="14">
        <v>80</v>
      </c>
      <c r="F23" s="14">
        <v>55</v>
      </c>
      <c r="G23" s="14">
        <v>60</v>
      </c>
      <c r="H23" s="14">
        <v>19</v>
      </c>
      <c r="I23" s="14">
        <v>30</v>
      </c>
      <c r="J23" s="14">
        <v>51</v>
      </c>
      <c r="K23" s="14">
        <v>20</v>
      </c>
      <c r="L23" s="14">
        <v>20</v>
      </c>
      <c r="M23" s="14">
        <v>50</v>
      </c>
      <c r="N23" s="14">
        <v>33</v>
      </c>
      <c r="O23" s="14">
        <v>0</v>
      </c>
      <c r="P23" s="14">
        <f t="shared" si="0"/>
        <v>54.8</v>
      </c>
      <c r="Q23" s="14">
        <f t="shared" si="1"/>
        <v>56.5</v>
      </c>
      <c r="R23" s="14">
        <f t="shared" si="2"/>
        <v>22.299999999999997</v>
      </c>
      <c r="S23" s="14">
        <f t="shared" si="3"/>
        <v>41.699999999999996</v>
      </c>
      <c r="T23" s="14">
        <f t="shared" si="4"/>
        <v>29</v>
      </c>
      <c r="U23" s="14">
        <f t="shared" si="5"/>
        <v>23.099999999999998</v>
      </c>
      <c r="V23" s="14">
        <f>-MIN(P23:U23)</f>
        <v>-22.299999999999997</v>
      </c>
      <c r="W23" s="14">
        <f>-U23</f>
        <v>-23.099999999999998</v>
      </c>
      <c r="X23" s="14">
        <f t="shared" si="9"/>
        <v>181.99999999999997</v>
      </c>
      <c r="Y23" s="12">
        <v>4</v>
      </c>
      <c r="Z23" s="12">
        <f t="shared" si="7"/>
        <v>45.499999999999993</v>
      </c>
      <c r="AA23" s="14" t="str">
        <f>AttendingList0!B22</f>
        <v>Bilal Arslan</v>
      </c>
      <c r="AB23" s="99">
        <f>AttendingList0!C22</f>
        <v>90020105</v>
      </c>
      <c r="AC23" s="12">
        <f t="shared" si="8"/>
        <v>45.499999999999993</v>
      </c>
    </row>
    <row r="24" spans="1:29" ht="15.6" x14ac:dyDescent="0.25">
      <c r="A24" s="14">
        <v>20</v>
      </c>
      <c r="B24" s="14" t="str">
        <f>AttendingList0!B23</f>
        <v>Kristoffer İ İlhan</v>
      </c>
      <c r="C24" s="14">
        <f>AttendingList0!C23</f>
        <v>90020106</v>
      </c>
      <c r="D24" s="14">
        <v>34</v>
      </c>
      <c r="E24" s="14">
        <v>70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f t="shared" si="0"/>
        <v>44.8</v>
      </c>
      <c r="Q24" s="14">
        <f t="shared" si="1"/>
        <v>0</v>
      </c>
      <c r="R24" s="14">
        <f t="shared" si="2"/>
        <v>0</v>
      </c>
      <c r="S24" s="14">
        <f t="shared" si="3"/>
        <v>0</v>
      </c>
      <c r="T24" s="14">
        <f t="shared" si="4"/>
        <v>0</v>
      </c>
      <c r="U24" s="14">
        <f t="shared" si="5"/>
        <v>0</v>
      </c>
      <c r="V24" s="14">
        <f t="shared" si="6"/>
        <v>0</v>
      </c>
      <c r="W24" s="14">
        <f>-T24</f>
        <v>0</v>
      </c>
      <c r="X24" s="14">
        <f t="shared" si="9"/>
        <v>44.8</v>
      </c>
      <c r="Y24" s="12">
        <v>4</v>
      </c>
      <c r="Z24" s="12">
        <f t="shared" si="7"/>
        <v>11.2</v>
      </c>
      <c r="AA24" s="14" t="str">
        <f>AttendingList0!B23</f>
        <v>Kristoffer İ İlhan</v>
      </c>
      <c r="AB24" s="99">
        <f>AttendingList0!C23</f>
        <v>90020106</v>
      </c>
      <c r="AC24" s="12">
        <f t="shared" si="8"/>
        <v>11.2</v>
      </c>
    </row>
    <row r="25" spans="1:29" ht="15.6" x14ac:dyDescent="0.25">
      <c r="A25" s="14">
        <v>21</v>
      </c>
      <c r="B25" s="14" t="str">
        <f>AttendingList0!B24</f>
        <v>Serap Süvari</v>
      </c>
      <c r="C25" s="14">
        <f>AttendingList0!C24</f>
        <v>90020107</v>
      </c>
      <c r="D25" s="14">
        <v>57</v>
      </c>
      <c r="E25" s="14">
        <v>80</v>
      </c>
      <c r="F25" s="14">
        <v>48</v>
      </c>
      <c r="G25" s="14">
        <v>80</v>
      </c>
      <c r="H25" s="14">
        <v>24</v>
      </c>
      <c r="I25" s="14">
        <v>10</v>
      </c>
      <c r="J25" s="14">
        <v>38</v>
      </c>
      <c r="K25" s="14">
        <v>20</v>
      </c>
      <c r="L25" s="14">
        <v>47</v>
      </c>
      <c r="M25" s="14">
        <v>70</v>
      </c>
      <c r="N25" s="14">
        <v>0</v>
      </c>
      <c r="O25" s="14">
        <v>0</v>
      </c>
      <c r="P25" s="14">
        <f t="shared" si="0"/>
        <v>63.9</v>
      </c>
      <c r="Q25" s="14">
        <f t="shared" si="1"/>
        <v>57.599999999999994</v>
      </c>
      <c r="R25" s="14">
        <f t="shared" si="2"/>
        <v>19.799999999999997</v>
      </c>
      <c r="S25" s="14">
        <f t="shared" si="3"/>
        <v>32.599999999999994</v>
      </c>
      <c r="T25" s="14">
        <f t="shared" si="4"/>
        <v>53.9</v>
      </c>
      <c r="U25" s="14">
        <f t="shared" si="5"/>
        <v>0</v>
      </c>
      <c r="V25" s="14">
        <f>-MIN(P25:U25)</f>
        <v>0</v>
      </c>
      <c r="W25" s="14">
        <f>-R25</f>
        <v>-19.799999999999997</v>
      </c>
      <c r="X25" s="14">
        <f t="shared" si="9"/>
        <v>208</v>
      </c>
      <c r="Y25" s="12">
        <v>4</v>
      </c>
      <c r="Z25" s="12">
        <f t="shared" si="7"/>
        <v>52</v>
      </c>
      <c r="AA25" s="14" t="str">
        <f>AttendingList0!B24</f>
        <v>Serap Süvari</v>
      </c>
      <c r="AB25" s="99">
        <f>AttendingList0!C24</f>
        <v>90020107</v>
      </c>
      <c r="AC25" s="12">
        <f t="shared" si="8"/>
        <v>52</v>
      </c>
    </row>
    <row r="26" spans="1:29" ht="15.6" x14ac:dyDescent="0.25">
      <c r="A26" s="14">
        <v>22</v>
      </c>
      <c r="B26" s="14" t="str">
        <f>AttendingList0!B25</f>
        <v>Murat Doğru</v>
      </c>
      <c r="C26" s="14">
        <f>AttendingList0!C25</f>
        <v>90020108</v>
      </c>
      <c r="D26" s="14">
        <v>38</v>
      </c>
      <c r="E26" s="14">
        <v>80</v>
      </c>
      <c r="F26" s="14">
        <v>63</v>
      </c>
      <c r="G26" s="14">
        <v>100</v>
      </c>
      <c r="H26" s="14">
        <v>70</v>
      </c>
      <c r="I26" s="14">
        <v>70</v>
      </c>
      <c r="J26" s="14">
        <v>78</v>
      </c>
      <c r="K26" s="14">
        <v>20</v>
      </c>
      <c r="L26" s="14">
        <v>50</v>
      </c>
      <c r="M26" s="14">
        <v>70</v>
      </c>
      <c r="N26" s="14">
        <v>30</v>
      </c>
      <c r="O26" s="14">
        <v>20</v>
      </c>
      <c r="P26" s="14">
        <f t="shared" si="0"/>
        <v>50.599999999999994</v>
      </c>
      <c r="Q26" s="14">
        <f t="shared" si="1"/>
        <v>74.099999999999994</v>
      </c>
      <c r="R26" s="14">
        <f t="shared" si="2"/>
        <v>70</v>
      </c>
      <c r="S26" s="14">
        <f t="shared" si="3"/>
        <v>60.599999999999994</v>
      </c>
      <c r="T26" s="14">
        <f t="shared" si="4"/>
        <v>56</v>
      </c>
      <c r="U26" s="14">
        <f t="shared" si="5"/>
        <v>27</v>
      </c>
      <c r="V26" s="14">
        <f t="shared" si="6"/>
        <v>-27</v>
      </c>
      <c r="W26" s="14">
        <f>-P26</f>
        <v>-50.599999999999994</v>
      </c>
      <c r="X26" s="14">
        <f t="shared" si="9"/>
        <v>260.69999999999993</v>
      </c>
      <c r="Y26" s="12">
        <v>4</v>
      </c>
      <c r="Z26" s="12">
        <f t="shared" si="7"/>
        <v>65.174999999999983</v>
      </c>
      <c r="AA26" s="14" t="str">
        <f>AttendingList0!B25</f>
        <v>Murat Doğru</v>
      </c>
      <c r="AB26" s="99">
        <f>AttendingList0!C25</f>
        <v>90020108</v>
      </c>
      <c r="AC26" s="12">
        <f t="shared" si="8"/>
        <v>65.174999999999983</v>
      </c>
    </row>
    <row r="27" spans="1:29" ht="15.6" x14ac:dyDescent="0.25">
      <c r="A27" s="14">
        <v>23</v>
      </c>
      <c r="B27" s="14" t="str">
        <f>AttendingList0!B26</f>
        <v>Cenk Nazlı</v>
      </c>
      <c r="C27" s="14">
        <f>AttendingList0!C26</f>
        <v>90020109</v>
      </c>
      <c r="D27" s="14">
        <v>50</v>
      </c>
      <c r="E27" s="14">
        <v>40</v>
      </c>
      <c r="F27" s="14">
        <v>54</v>
      </c>
      <c r="G27" s="14">
        <v>60</v>
      </c>
      <c r="H27" s="14">
        <v>40</v>
      </c>
      <c r="I27" s="14">
        <v>50</v>
      </c>
      <c r="J27" s="14">
        <v>51</v>
      </c>
      <c r="K27" s="14">
        <v>30</v>
      </c>
      <c r="L27" s="14">
        <v>67</v>
      </c>
      <c r="M27" s="14">
        <v>70</v>
      </c>
      <c r="N27" s="14">
        <v>0</v>
      </c>
      <c r="O27" s="14">
        <v>0</v>
      </c>
      <c r="P27" s="14">
        <f t="shared" si="0"/>
        <v>47</v>
      </c>
      <c r="Q27" s="14">
        <f t="shared" si="1"/>
        <v>55.8</v>
      </c>
      <c r="R27" s="14">
        <f t="shared" si="2"/>
        <v>43</v>
      </c>
      <c r="S27" s="14">
        <f t="shared" si="3"/>
        <v>44.699999999999996</v>
      </c>
      <c r="T27" s="14">
        <f t="shared" si="4"/>
        <v>67.900000000000006</v>
      </c>
      <c r="U27" s="14">
        <f t="shared" si="5"/>
        <v>0</v>
      </c>
      <c r="V27" s="14">
        <f t="shared" si="6"/>
        <v>0</v>
      </c>
      <c r="W27" s="14">
        <f>-R27</f>
        <v>-43</v>
      </c>
      <c r="X27" s="14">
        <f t="shared" si="9"/>
        <v>215.39999999999998</v>
      </c>
      <c r="Y27" s="12">
        <v>4</v>
      </c>
      <c r="Z27" s="12">
        <f t="shared" si="7"/>
        <v>53.849999999999994</v>
      </c>
      <c r="AA27" s="14" t="str">
        <f>AttendingList0!B26</f>
        <v>Cenk Nazlı</v>
      </c>
      <c r="AB27" s="99">
        <f>AttendingList0!C26</f>
        <v>90020109</v>
      </c>
      <c r="AC27" s="12">
        <f t="shared" si="8"/>
        <v>53.849999999999994</v>
      </c>
    </row>
    <row r="28" spans="1:29" ht="15.6" x14ac:dyDescent="0.25">
      <c r="A28" s="14">
        <v>24</v>
      </c>
      <c r="B28" s="14" t="str">
        <f>AttendingList0!B27</f>
        <v>Mehmet Okan Akdoğan</v>
      </c>
      <c r="C28" s="14">
        <f>AttendingList0!C27</f>
        <v>90020110</v>
      </c>
      <c r="D28" s="14">
        <v>67</v>
      </c>
      <c r="E28" s="14">
        <v>80</v>
      </c>
      <c r="F28" s="14">
        <v>38</v>
      </c>
      <c r="G28" s="14">
        <v>90</v>
      </c>
      <c r="H28" s="14">
        <v>43</v>
      </c>
      <c r="I28" s="14">
        <v>10</v>
      </c>
      <c r="J28" s="14">
        <v>49</v>
      </c>
      <c r="K28" s="14">
        <v>10</v>
      </c>
      <c r="L28" s="14">
        <v>40</v>
      </c>
      <c r="M28" s="14">
        <v>50</v>
      </c>
      <c r="N28" s="14">
        <v>60</v>
      </c>
      <c r="O28" s="14">
        <v>50</v>
      </c>
      <c r="P28" s="14">
        <f t="shared" si="0"/>
        <v>70.900000000000006</v>
      </c>
      <c r="Q28" s="14">
        <f t="shared" si="1"/>
        <v>53.599999999999994</v>
      </c>
      <c r="R28" s="14">
        <f t="shared" si="2"/>
        <v>33.099999999999994</v>
      </c>
      <c r="S28" s="14">
        <f t="shared" si="3"/>
        <v>37.299999999999997</v>
      </c>
      <c r="T28" s="14">
        <f t="shared" si="4"/>
        <v>43</v>
      </c>
      <c r="U28" s="14">
        <f t="shared" si="5"/>
        <v>57</v>
      </c>
      <c r="V28" s="14">
        <f t="shared" si="6"/>
        <v>-33.099999999999994</v>
      </c>
      <c r="W28" s="14">
        <f>-S28</f>
        <v>-37.299999999999997</v>
      </c>
      <c r="X28" s="14">
        <f t="shared" si="9"/>
        <v>224.49999999999994</v>
      </c>
      <c r="Y28" s="12">
        <v>4</v>
      </c>
      <c r="Z28" s="12">
        <f t="shared" si="7"/>
        <v>56.124999999999986</v>
      </c>
      <c r="AA28" s="14" t="str">
        <f>AttendingList0!B27</f>
        <v>Mehmet Okan Akdoğan</v>
      </c>
      <c r="AB28" s="99">
        <f>AttendingList0!C27</f>
        <v>90020110</v>
      </c>
      <c r="AC28" s="12">
        <f t="shared" si="8"/>
        <v>56.124999999999986</v>
      </c>
    </row>
    <row r="29" spans="1:29" ht="15.6" x14ac:dyDescent="0.25">
      <c r="A29" s="14">
        <v>25</v>
      </c>
      <c r="B29" s="14" t="str">
        <f>AttendingList0!B28</f>
        <v>Salih Gökhan Topçu</v>
      </c>
      <c r="C29" s="14">
        <f>AttendingList0!C28</f>
        <v>90020119</v>
      </c>
      <c r="D29" s="14">
        <v>45</v>
      </c>
      <c r="E29" s="14">
        <v>40</v>
      </c>
      <c r="F29" s="14">
        <v>39</v>
      </c>
      <c r="G29" s="14">
        <v>70</v>
      </c>
      <c r="H29" s="14">
        <v>25</v>
      </c>
      <c r="I29" s="14">
        <v>20</v>
      </c>
      <c r="J29" s="14">
        <v>33</v>
      </c>
      <c r="K29" s="14">
        <v>20</v>
      </c>
      <c r="L29" s="14">
        <v>65</v>
      </c>
      <c r="M29" s="14">
        <v>60</v>
      </c>
      <c r="N29" s="14">
        <v>60</v>
      </c>
      <c r="O29" s="14">
        <v>20</v>
      </c>
      <c r="P29" s="14">
        <f t="shared" si="0"/>
        <v>43.5</v>
      </c>
      <c r="Q29" s="14">
        <f t="shared" si="1"/>
        <v>48.3</v>
      </c>
      <c r="R29" s="14">
        <f t="shared" si="2"/>
        <v>23.5</v>
      </c>
      <c r="S29" s="14">
        <f t="shared" si="3"/>
        <v>29.099999999999998</v>
      </c>
      <c r="T29" s="14">
        <f t="shared" si="4"/>
        <v>63.5</v>
      </c>
      <c r="U29" s="14">
        <f t="shared" si="5"/>
        <v>48</v>
      </c>
      <c r="V29" s="14">
        <f t="shared" si="6"/>
        <v>-23.5</v>
      </c>
      <c r="W29" s="14">
        <f>-S29</f>
        <v>-29.099999999999998</v>
      </c>
      <c r="X29" s="14">
        <f t="shared" si="9"/>
        <v>203.3</v>
      </c>
      <c r="Y29" s="12">
        <v>4</v>
      </c>
      <c r="Z29" s="12">
        <f t="shared" si="7"/>
        <v>50.825000000000003</v>
      </c>
      <c r="AA29" s="14" t="str">
        <f>AttendingList0!B28</f>
        <v>Salih Gökhan Topçu</v>
      </c>
      <c r="AB29" s="99">
        <f>AttendingList0!C28</f>
        <v>90020119</v>
      </c>
      <c r="AC29" s="12">
        <f t="shared" si="8"/>
        <v>50.825000000000003</v>
      </c>
    </row>
    <row r="30" spans="1:29" ht="15.6" x14ac:dyDescent="0.25">
      <c r="A30" s="14">
        <v>26</v>
      </c>
      <c r="B30" s="14" t="str">
        <f>AttendingList0!B29</f>
        <v>Can Güven</v>
      </c>
      <c r="C30" s="14">
        <f>AttendingList0!C29</f>
        <v>90020121</v>
      </c>
      <c r="D30" s="14">
        <v>60</v>
      </c>
      <c r="E30" s="14">
        <v>80</v>
      </c>
      <c r="F30" s="14">
        <v>57</v>
      </c>
      <c r="G30" s="14">
        <v>90</v>
      </c>
      <c r="H30" s="14">
        <v>30</v>
      </c>
      <c r="I30" s="14">
        <v>30</v>
      </c>
      <c r="J30" s="14">
        <v>62</v>
      </c>
      <c r="K30" s="14">
        <v>20</v>
      </c>
      <c r="L30" s="14">
        <v>53</v>
      </c>
      <c r="M30" s="14">
        <v>80</v>
      </c>
      <c r="N30" s="14">
        <v>0</v>
      </c>
      <c r="O30" s="14">
        <v>0</v>
      </c>
      <c r="P30" s="14">
        <f t="shared" si="0"/>
        <v>66</v>
      </c>
      <c r="Q30" s="14">
        <f t="shared" si="1"/>
        <v>66.900000000000006</v>
      </c>
      <c r="R30" s="14">
        <f t="shared" si="2"/>
        <v>30</v>
      </c>
      <c r="S30" s="14">
        <f t="shared" si="3"/>
        <v>49.4</v>
      </c>
      <c r="T30" s="14">
        <f t="shared" si="4"/>
        <v>61.099999999999994</v>
      </c>
      <c r="U30" s="14">
        <f t="shared" si="5"/>
        <v>0</v>
      </c>
      <c r="V30" s="14">
        <f t="shared" si="6"/>
        <v>0</v>
      </c>
      <c r="W30" s="14">
        <f>-R30</f>
        <v>-30</v>
      </c>
      <c r="X30" s="14">
        <f t="shared" si="9"/>
        <v>243.39999999999998</v>
      </c>
      <c r="Y30" s="12">
        <v>4</v>
      </c>
      <c r="Z30" s="12">
        <f t="shared" si="7"/>
        <v>60.849999999999994</v>
      </c>
      <c r="AA30" s="14" t="str">
        <f>AttendingList0!B29</f>
        <v>Can Güven</v>
      </c>
      <c r="AB30" s="99">
        <f>AttendingList0!C29</f>
        <v>90020121</v>
      </c>
      <c r="AC30" s="12">
        <f t="shared" si="8"/>
        <v>60.849999999999994</v>
      </c>
    </row>
    <row r="31" spans="1:29" ht="15.6" x14ac:dyDescent="0.25">
      <c r="A31" s="14">
        <v>27</v>
      </c>
      <c r="B31" s="14" t="str">
        <f>AttendingList0!B30</f>
        <v>Evren Coşkun Özüer</v>
      </c>
      <c r="C31" s="14">
        <f>AttendingList0!C30</f>
        <v>90020126</v>
      </c>
      <c r="D31" s="14">
        <v>38</v>
      </c>
      <c r="E31" s="14">
        <v>20</v>
      </c>
      <c r="F31" s="14">
        <v>58</v>
      </c>
      <c r="G31" s="14">
        <v>40</v>
      </c>
      <c r="H31" s="14">
        <v>76</v>
      </c>
      <c r="I31" s="14">
        <v>20</v>
      </c>
      <c r="J31" s="14">
        <v>62</v>
      </c>
      <c r="K31" s="14">
        <v>30</v>
      </c>
      <c r="L31" s="14">
        <v>60</v>
      </c>
      <c r="M31" s="14">
        <v>20</v>
      </c>
      <c r="N31" s="14">
        <v>47</v>
      </c>
      <c r="O31" s="14">
        <v>10</v>
      </c>
      <c r="P31" s="14">
        <f t="shared" si="0"/>
        <v>32.599999999999994</v>
      </c>
      <c r="Q31" s="14">
        <f t="shared" si="1"/>
        <v>52.599999999999994</v>
      </c>
      <c r="R31" s="14">
        <f t="shared" si="2"/>
        <v>59.199999999999996</v>
      </c>
      <c r="S31" s="14">
        <f t="shared" si="3"/>
        <v>52.4</v>
      </c>
      <c r="T31" s="14">
        <f t="shared" si="4"/>
        <v>48</v>
      </c>
      <c r="U31" s="14">
        <f t="shared" si="5"/>
        <v>35.9</v>
      </c>
      <c r="V31" s="14">
        <f t="shared" si="6"/>
        <v>-32.599999999999994</v>
      </c>
      <c r="W31" s="14">
        <f>-U31</f>
        <v>-35.9</v>
      </c>
      <c r="X31" s="14">
        <f t="shared" si="9"/>
        <v>212.2</v>
      </c>
      <c r="Y31" s="12">
        <v>4</v>
      </c>
      <c r="Z31" s="12">
        <f t="shared" si="7"/>
        <v>53.05</v>
      </c>
      <c r="AA31" s="14" t="str">
        <f>AttendingList0!B30</f>
        <v>Evren Coşkun Özüer</v>
      </c>
      <c r="AB31" s="99">
        <f>AttendingList0!C30</f>
        <v>90020126</v>
      </c>
      <c r="AC31" s="12">
        <f t="shared" si="8"/>
        <v>53.05</v>
      </c>
    </row>
    <row r="32" spans="1:29" ht="15.6" x14ac:dyDescent="0.25">
      <c r="A32" s="14">
        <v>28</v>
      </c>
      <c r="B32" s="14" t="str">
        <f>AttendingList0!B31</f>
        <v>Ceyhun Yavuz</v>
      </c>
      <c r="C32" s="14">
        <f>AttendingList0!C31</f>
        <v>90020131</v>
      </c>
      <c r="D32" s="14">
        <v>54</v>
      </c>
      <c r="E32" s="14">
        <v>30</v>
      </c>
      <c r="F32" s="14">
        <v>52</v>
      </c>
      <c r="G32" s="14">
        <v>70</v>
      </c>
      <c r="H32" s="14">
        <v>10</v>
      </c>
      <c r="I32" s="14">
        <v>10</v>
      </c>
      <c r="J32" s="14">
        <v>38</v>
      </c>
      <c r="K32" s="14">
        <v>10</v>
      </c>
      <c r="L32" s="14">
        <v>47</v>
      </c>
      <c r="M32" s="14">
        <v>30</v>
      </c>
      <c r="N32" s="14">
        <v>35</v>
      </c>
      <c r="O32" s="14">
        <v>0</v>
      </c>
      <c r="P32" s="14">
        <f t="shared" si="0"/>
        <v>46.8</v>
      </c>
      <c r="Q32" s="14">
        <f t="shared" si="1"/>
        <v>57.4</v>
      </c>
      <c r="R32" s="14">
        <f t="shared" si="2"/>
        <v>10</v>
      </c>
      <c r="S32" s="14">
        <f t="shared" si="3"/>
        <v>29.599999999999998</v>
      </c>
      <c r="T32" s="14">
        <f t="shared" si="4"/>
        <v>41.9</v>
      </c>
      <c r="U32" s="14">
        <f t="shared" si="5"/>
        <v>24.5</v>
      </c>
      <c r="V32" s="14">
        <f t="shared" si="6"/>
        <v>-10</v>
      </c>
      <c r="W32" s="14">
        <f>-U32</f>
        <v>-24.5</v>
      </c>
      <c r="X32" s="14">
        <f t="shared" si="9"/>
        <v>175.7</v>
      </c>
      <c r="Y32" s="12">
        <v>4</v>
      </c>
      <c r="Z32" s="12">
        <f t="shared" si="7"/>
        <v>43.924999999999997</v>
      </c>
      <c r="AA32" s="14" t="str">
        <f>AttendingList0!B31</f>
        <v>Ceyhun Yavuz</v>
      </c>
      <c r="AB32" s="99">
        <f>AttendingList0!C31</f>
        <v>90020131</v>
      </c>
      <c r="AC32" s="12">
        <f t="shared" si="8"/>
        <v>43.924999999999997</v>
      </c>
    </row>
    <row r="33" spans="1:29" ht="15.6" x14ac:dyDescent="0.25">
      <c r="A33" s="14">
        <v>30</v>
      </c>
      <c r="B33" s="14" t="str">
        <f>AttendingList0!B32</f>
        <v>Hilal Sofu</v>
      </c>
      <c r="C33" s="14">
        <f>AttendingList0!C32</f>
        <v>90020132</v>
      </c>
      <c r="D33" s="14">
        <v>44</v>
      </c>
      <c r="E33" s="14">
        <v>70</v>
      </c>
      <c r="F33" s="14">
        <v>42</v>
      </c>
      <c r="G33" s="14">
        <v>90</v>
      </c>
      <c r="H33" s="14">
        <v>24</v>
      </c>
      <c r="I33" s="14">
        <v>10</v>
      </c>
      <c r="J33" s="14">
        <v>70</v>
      </c>
      <c r="K33" s="14">
        <v>10</v>
      </c>
      <c r="L33" s="14">
        <v>12</v>
      </c>
      <c r="M33" s="14">
        <v>30</v>
      </c>
      <c r="N33" s="14">
        <v>55</v>
      </c>
      <c r="O33" s="14">
        <v>40</v>
      </c>
      <c r="P33" s="14">
        <f t="shared" si="0"/>
        <v>51.8</v>
      </c>
      <c r="Q33" s="14">
        <f t="shared" si="1"/>
        <v>56.4</v>
      </c>
      <c r="R33" s="14">
        <f t="shared" si="2"/>
        <v>19.799999999999997</v>
      </c>
      <c r="S33" s="14">
        <f t="shared" si="3"/>
        <v>52</v>
      </c>
      <c r="T33" s="14">
        <f t="shared" si="4"/>
        <v>17.399999999999999</v>
      </c>
      <c r="U33" s="14">
        <f t="shared" si="5"/>
        <v>50.5</v>
      </c>
      <c r="V33" s="14">
        <f t="shared" si="6"/>
        <v>-17.399999999999999</v>
      </c>
      <c r="W33" s="14">
        <f>-R33</f>
        <v>-19.799999999999997</v>
      </c>
      <c r="X33" s="14">
        <f t="shared" si="9"/>
        <v>210.7</v>
      </c>
      <c r="Y33" s="12">
        <v>4</v>
      </c>
      <c r="Z33" s="12">
        <f t="shared" si="7"/>
        <v>52.674999999999997</v>
      </c>
      <c r="AA33" s="14" t="str">
        <f>AttendingList0!B32</f>
        <v>Hilal Sofu</v>
      </c>
      <c r="AB33" s="99">
        <f>AttendingList0!C32</f>
        <v>90020132</v>
      </c>
      <c r="AC33" s="12">
        <f t="shared" si="8"/>
        <v>52.674999999999997</v>
      </c>
    </row>
    <row r="34" spans="1:29" ht="15.6" x14ac:dyDescent="0.25">
      <c r="A34" s="14">
        <v>29</v>
      </c>
      <c r="B34" s="14" t="str">
        <f>AttendingList0!B33</f>
        <v>Burçin Danacı</v>
      </c>
      <c r="C34" s="14">
        <f>AttendingList0!C33</f>
        <v>90020134</v>
      </c>
      <c r="D34" s="14">
        <v>67</v>
      </c>
      <c r="E34" s="14">
        <v>90</v>
      </c>
      <c r="F34" s="14">
        <v>49</v>
      </c>
      <c r="G34" s="14">
        <v>50</v>
      </c>
      <c r="H34" s="14">
        <v>49</v>
      </c>
      <c r="I34" s="14">
        <v>20</v>
      </c>
      <c r="J34" s="14">
        <v>56</v>
      </c>
      <c r="K34" s="14">
        <v>50</v>
      </c>
      <c r="L34" s="14">
        <v>53</v>
      </c>
      <c r="M34" s="14">
        <v>60</v>
      </c>
      <c r="N34" s="14">
        <v>40</v>
      </c>
      <c r="O34" s="14">
        <v>20</v>
      </c>
      <c r="P34" s="14">
        <f t="shared" si="0"/>
        <v>73.900000000000006</v>
      </c>
      <c r="Q34" s="14">
        <f t="shared" si="1"/>
        <v>49.3</v>
      </c>
      <c r="R34" s="14">
        <f t="shared" si="2"/>
        <v>40.299999999999997</v>
      </c>
      <c r="S34" s="14">
        <f t="shared" si="3"/>
        <v>54.199999999999996</v>
      </c>
      <c r="T34" s="14">
        <f t="shared" si="4"/>
        <v>55.099999999999994</v>
      </c>
      <c r="U34" s="14">
        <f t="shared" si="5"/>
        <v>34</v>
      </c>
      <c r="V34" s="14">
        <f t="shared" si="6"/>
        <v>-34</v>
      </c>
      <c r="W34" s="14">
        <f>-R34</f>
        <v>-40.299999999999997</v>
      </c>
      <c r="X34" s="14">
        <f t="shared" si="9"/>
        <v>232.49999999999994</v>
      </c>
      <c r="Y34" s="12">
        <v>4</v>
      </c>
      <c r="Z34" s="12">
        <f t="shared" si="7"/>
        <v>58.124999999999986</v>
      </c>
      <c r="AA34" s="14" t="str">
        <f>AttendingList0!B33</f>
        <v>Burçin Danacı</v>
      </c>
      <c r="AB34" s="99">
        <f>AttendingList0!C33</f>
        <v>90020134</v>
      </c>
      <c r="AC34" s="12">
        <f t="shared" si="8"/>
        <v>58.124999999999986</v>
      </c>
    </row>
    <row r="35" spans="1:29" ht="15.6" x14ac:dyDescent="0.25">
      <c r="A35" s="14">
        <v>31</v>
      </c>
      <c r="B35" s="14" t="str">
        <f>AttendingList0!B34</f>
        <v>Feride Duygu Taştan</v>
      </c>
      <c r="C35" s="14">
        <f>AttendingList0!C34</f>
        <v>90020135</v>
      </c>
      <c r="D35" s="14">
        <v>60</v>
      </c>
      <c r="E35" s="14">
        <v>50</v>
      </c>
      <c r="F35" s="14">
        <v>71</v>
      </c>
      <c r="G35" s="14">
        <v>90</v>
      </c>
      <c r="H35" s="14">
        <v>37</v>
      </c>
      <c r="I35" s="14">
        <v>10</v>
      </c>
      <c r="J35" s="14">
        <v>52</v>
      </c>
      <c r="K35" s="14">
        <v>10</v>
      </c>
      <c r="L35" s="14">
        <v>80</v>
      </c>
      <c r="M35" s="14">
        <v>70</v>
      </c>
      <c r="N35" s="14">
        <v>33</v>
      </c>
      <c r="O35" s="14">
        <v>20</v>
      </c>
      <c r="P35" s="14">
        <f t="shared" si="0"/>
        <v>57</v>
      </c>
      <c r="Q35" s="14">
        <f t="shared" si="1"/>
        <v>76.699999999999989</v>
      </c>
      <c r="R35" s="14">
        <f t="shared" si="2"/>
        <v>28.9</v>
      </c>
      <c r="S35" s="14">
        <f t="shared" si="3"/>
        <v>39.4</v>
      </c>
      <c r="T35" s="14">
        <f t="shared" si="4"/>
        <v>77</v>
      </c>
      <c r="U35" s="14">
        <f t="shared" si="5"/>
        <v>29.099999999999998</v>
      </c>
      <c r="V35" s="14">
        <f t="shared" si="6"/>
        <v>-28.9</v>
      </c>
      <c r="W35" s="14">
        <f>-U35</f>
        <v>-29.099999999999998</v>
      </c>
      <c r="X35" s="14">
        <f t="shared" si="9"/>
        <v>250.10000000000005</v>
      </c>
      <c r="Y35" s="12">
        <v>4</v>
      </c>
      <c r="Z35" s="12">
        <f t="shared" si="7"/>
        <v>62.525000000000013</v>
      </c>
      <c r="AA35" s="14" t="str">
        <f>AttendingList0!B34</f>
        <v>Feride Duygu Taştan</v>
      </c>
      <c r="AB35" s="99">
        <f>AttendingList0!C34</f>
        <v>90020135</v>
      </c>
      <c r="AC35" s="12">
        <f t="shared" si="8"/>
        <v>62.525000000000013</v>
      </c>
    </row>
    <row r="36" spans="1:29" ht="15.6" x14ac:dyDescent="0.25">
      <c r="A36" s="111">
        <v>32</v>
      </c>
      <c r="B36" s="14" t="str">
        <f>AttendingList0!B35</f>
        <v>Melissa Karagözlüoğlu</v>
      </c>
      <c r="C36" s="14">
        <f>AttendingList0!C35</f>
        <v>90020142</v>
      </c>
      <c r="D36" s="14">
        <v>63</v>
      </c>
      <c r="E36" s="14">
        <v>70</v>
      </c>
      <c r="F36" s="14">
        <v>43</v>
      </c>
      <c r="G36" s="14">
        <v>90</v>
      </c>
      <c r="H36" s="14">
        <v>57</v>
      </c>
      <c r="I36" s="14">
        <v>50</v>
      </c>
      <c r="J36" s="14">
        <v>62</v>
      </c>
      <c r="K36" s="14">
        <v>50</v>
      </c>
      <c r="L36" s="14">
        <v>53</v>
      </c>
      <c r="M36" s="14">
        <v>50</v>
      </c>
      <c r="N36" s="14">
        <v>27</v>
      </c>
      <c r="O36" s="14">
        <v>0</v>
      </c>
      <c r="P36" s="14">
        <f t="shared" si="0"/>
        <v>65.099999999999994</v>
      </c>
      <c r="Q36" s="14">
        <f t="shared" si="1"/>
        <v>57.099999999999994</v>
      </c>
      <c r="R36" s="14">
        <f t="shared" si="2"/>
        <v>54.9</v>
      </c>
      <c r="S36" s="14">
        <f t="shared" si="3"/>
        <v>58.4</v>
      </c>
      <c r="T36" s="14">
        <f t="shared" si="4"/>
        <v>52.099999999999994</v>
      </c>
      <c r="U36" s="14">
        <f t="shared" si="5"/>
        <v>18.899999999999999</v>
      </c>
      <c r="V36" s="14">
        <f t="shared" si="6"/>
        <v>-18.899999999999999</v>
      </c>
      <c r="W36" s="14">
        <f>-T36</f>
        <v>-52.099999999999994</v>
      </c>
      <c r="X36" s="14">
        <f t="shared" si="9"/>
        <v>235.50000000000003</v>
      </c>
      <c r="Y36" s="12">
        <v>4</v>
      </c>
      <c r="Z36" s="12">
        <f t="shared" si="7"/>
        <v>58.875000000000007</v>
      </c>
      <c r="AA36" s="14" t="str">
        <f>AttendingList0!B35</f>
        <v>Melissa Karagözlüoğlu</v>
      </c>
      <c r="AB36" s="99">
        <f>AttendingList0!C35</f>
        <v>90020142</v>
      </c>
      <c r="AC36" s="12">
        <f t="shared" si="8"/>
        <v>58.875000000000007</v>
      </c>
    </row>
    <row r="37" spans="1:29" ht="15.6" x14ac:dyDescent="0.25">
      <c r="A37" s="14">
        <v>33</v>
      </c>
      <c r="B37" s="14" t="str">
        <f>AttendingList0!B36</f>
        <v>Ümit Necati Sunar</v>
      </c>
      <c r="C37" s="14">
        <f>AttendingList0!C36</f>
        <v>110020104</v>
      </c>
      <c r="D37" s="14">
        <v>78</v>
      </c>
      <c r="E37" s="14">
        <v>80</v>
      </c>
      <c r="F37" s="14">
        <v>81</v>
      </c>
      <c r="G37" s="14">
        <v>80</v>
      </c>
      <c r="H37" s="14">
        <v>75</v>
      </c>
      <c r="I37" s="14">
        <v>20</v>
      </c>
      <c r="J37" s="14">
        <v>75</v>
      </c>
      <c r="K37" s="14">
        <v>20</v>
      </c>
      <c r="L37" s="14">
        <v>93</v>
      </c>
      <c r="M37" s="14">
        <v>50</v>
      </c>
      <c r="N37" s="14">
        <v>40</v>
      </c>
      <c r="O37" s="14">
        <v>30</v>
      </c>
      <c r="P37" s="14">
        <f t="shared" si="0"/>
        <v>78.599999999999994</v>
      </c>
      <c r="Q37" s="14">
        <f t="shared" si="1"/>
        <v>80.699999999999989</v>
      </c>
      <c r="R37" s="14">
        <f t="shared" si="2"/>
        <v>58.5</v>
      </c>
      <c r="S37" s="14">
        <f t="shared" si="3"/>
        <v>58.5</v>
      </c>
      <c r="T37" s="14">
        <f t="shared" si="4"/>
        <v>80.099999999999994</v>
      </c>
      <c r="U37" s="14">
        <f t="shared" si="5"/>
        <v>37</v>
      </c>
      <c r="V37" s="14">
        <f t="shared" si="6"/>
        <v>-37</v>
      </c>
      <c r="W37" s="14">
        <f>-S37</f>
        <v>-58.5</v>
      </c>
      <c r="X37" s="14">
        <f t="shared" si="9"/>
        <v>297.89999999999998</v>
      </c>
      <c r="Y37" s="12">
        <v>4</v>
      </c>
      <c r="Z37" s="12">
        <f t="shared" si="7"/>
        <v>74.474999999999994</v>
      </c>
      <c r="AA37" s="14" t="str">
        <f>AttendingList0!B36</f>
        <v>Ümit Necati Sunar</v>
      </c>
      <c r="AB37" s="99">
        <f>AttendingList0!C36</f>
        <v>110020104</v>
      </c>
      <c r="AC37" s="12">
        <f t="shared" si="8"/>
        <v>74.474999999999994</v>
      </c>
    </row>
    <row r="38" spans="1:29" x14ac:dyDescent="0.25">
      <c r="A38" s="12"/>
      <c r="B38" s="12"/>
      <c r="C38" s="12" t="s">
        <v>4</v>
      </c>
      <c r="D38" s="12">
        <f t="shared" ref="D38:O38" si="10">SUM(D5:D37)</f>
        <v>1421</v>
      </c>
      <c r="E38" s="12">
        <f t="shared" si="10"/>
        <v>1650</v>
      </c>
      <c r="F38" s="12">
        <f t="shared" si="10"/>
        <v>1461</v>
      </c>
      <c r="G38" s="12">
        <f t="shared" si="10"/>
        <v>2070</v>
      </c>
      <c r="H38" s="12">
        <f t="shared" si="10"/>
        <v>1155</v>
      </c>
      <c r="I38" s="12">
        <f t="shared" si="10"/>
        <v>690</v>
      </c>
      <c r="J38" s="12">
        <f t="shared" si="10"/>
        <v>1506</v>
      </c>
      <c r="K38" s="12">
        <f t="shared" si="10"/>
        <v>610</v>
      </c>
      <c r="L38" s="12">
        <f t="shared" si="10"/>
        <v>1269</v>
      </c>
      <c r="M38" s="12">
        <f t="shared" si="10"/>
        <v>1310</v>
      </c>
      <c r="N38" s="12">
        <f t="shared" si="10"/>
        <v>1046</v>
      </c>
      <c r="O38" s="12">
        <f t="shared" si="10"/>
        <v>310</v>
      </c>
      <c r="P38" s="12">
        <f t="shared" ref="P38:Y38" si="11">SUM(P5:P37)</f>
        <v>1489.6999999999996</v>
      </c>
      <c r="Q38" s="12">
        <f t="shared" si="11"/>
        <v>1643.7</v>
      </c>
      <c r="R38" s="12">
        <f t="shared" si="11"/>
        <v>1015.4999999999999</v>
      </c>
      <c r="S38" s="12">
        <f t="shared" si="11"/>
        <v>1237.2000000000003</v>
      </c>
      <c r="T38" s="12">
        <f t="shared" si="11"/>
        <v>1281.2999999999997</v>
      </c>
      <c r="U38" s="12">
        <f t="shared" si="11"/>
        <v>825.2</v>
      </c>
      <c r="V38" s="12">
        <f t="shared" si="11"/>
        <v>-560.09999999999991</v>
      </c>
      <c r="W38" s="12">
        <f t="shared" si="11"/>
        <v>-948.59999999999991</v>
      </c>
      <c r="X38" s="12">
        <f t="shared" si="11"/>
        <v>5983.9</v>
      </c>
      <c r="Y38" s="12">
        <f t="shared" si="11"/>
        <v>132</v>
      </c>
      <c r="Z38" s="12">
        <f>SUM(Z5:Z37)</f>
        <v>1495.9749999999999</v>
      </c>
      <c r="AA38" s="12"/>
      <c r="AB38" s="12" t="s">
        <v>4</v>
      </c>
      <c r="AC38" s="12">
        <f>Z38</f>
        <v>1495.9749999999999</v>
      </c>
    </row>
    <row r="39" spans="1:29" x14ac:dyDescent="0.25">
      <c r="A39" s="12"/>
      <c r="B39" s="12"/>
      <c r="C39" s="12" t="s">
        <v>6</v>
      </c>
      <c r="D39" s="23">
        <f>D38/28</f>
        <v>50.75</v>
      </c>
      <c r="E39" s="23">
        <f>E38/28</f>
        <v>58.928571428571431</v>
      </c>
      <c r="F39" s="23">
        <f>F38/28</f>
        <v>52.178571428571431</v>
      </c>
      <c r="G39" s="23">
        <f>G38/28</f>
        <v>73.928571428571431</v>
      </c>
      <c r="H39" s="23">
        <f>H38/29</f>
        <v>39.827586206896555</v>
      </c>
      <c r="I39" s="23">
        <f>I38/29</f>
        <v>23.793103448275861</v>
      </c>
      <c r="J39" s="23">
        <f>J38/28</f>
        <v>53.785714285714285</v>
      </c>
      <c r="K39" s="23">
        <f>K38/28</f>
        <v>21.785714285714285</v>
      </c>
      <c r="L39" s="23">
        <f>L38/28</f>
        <v>45.321428571428569</v>
      </c>
      <c r="M39" s="23">
        <f>M38/28</f>
        <v>46.785714285714285</v>
      </c>
      <c r="N39" s="23">
        <f>N38/24</f>
        <v>43.583333333333336</v>
      </c>
      <c r="O39" s="23">
        <f>O38/25</f>
        <v>12.4</v>
      </c>
      <c r="P39" s="23">
        <f t="shared" ref="P39:Z39" si="12">P38/33</f>
        <v>45.142424242424227</v>
      </c>
      <c r="Q39" s="23">
        <f t="shared" si="12"/>
        <v>49.809090909090912</v>
      </c>
      <c r="R39" s="23">
        <f t="shared" si="12"/>
        <v>30.77272727272727</v>
      </c>
      <c r="S39" s="23">
        <f t="shared" si="12"/>
        <v>37.490909090909099</v>
      </c>
      <c r="T39" s="23">
        <f t="shared" si="12"/>
        <v>38.827272727272721</v>
      </c>
      <c r="U39" s="23">
        <f t="shared" si="12"/>
        <v>25.006060606060608</v>
      </c>
      <c r="V39" s="23">
        <f t="shared" si="12"/>
        <v>-16.972727272727269</v>
      </c>
      <c r="W39" s="23">
        <f t="shared" si="12"/>
        <v>-28.745454545454542</v>
      </c>
      <c r="X39" s="23">
        <f t="shared" si="12"/>
        <v>181.33030303030301</v>
      </c>
      <c r="Y39" s="23">
        <f t="shared" si="12"/>
        <v>4</v>
      </c>
      <c r="Z39" s="23">
        <f t="shared" si="12"/>
        <v>45.332575757575754</v>
      </c>
      <c r="AA39" s="12"/>
      <c r="AB39" s="12" t="s">
        <v>6</v>
      </c>
      <c r="AC39" s="12">
        <f>Z39</f>
        <v>45.332575757575754</v>
      </c>
    </row>
    <row r="40" spans="1:29" x14ac:dyDescent="0.25">
      <c r="A40" s="12"/>
      <c r="B40" s="12"/>
      <c r="C40" s="12" t="s">
        <v>11</v>
      </c>
      <c r="D40" s="23">
        <f t="shared" ref="D40:O40" si="13">MIN(D5:D37)</f>
        <v>0</v>
      </c>
      <c r="E40" s="23">
        <f t="shared" si="13"/>
        <v>0</v>
      </c>
      <c r="F40" s="23">
        <f t="shared" si="13"/>
        <v>0</v>
      </c>
      <c r="G40" s="23">
        <f t="shared" si="13"/>
        <v>0</v>
      </c>
      <c r="H40" s="23">
        <f t="shared" si="13"/>
        <v>0</v>
      </c>
      <c r="I40" s="23">
        <f t="shared" si="13"/>
        <v>0</v>
      </c>
      <c r="J40" s="23">
        <f t="shared" si="13"/>
        <v>0</v>
      </c>
      <c r="K40" s="23">
        <f t="shared" si="13"/>
        <v>0</v>
      </c>
      <c r="L40" s="23">
        <f t="shared" si="13"/>
        <v>0</v>
      </c>
      <c r="M40" s="23">
        <f t="shared" si="13"/>
        <v>0</v>
      </c>
      <c r="N40" s="23">
        <f t="shared" si="13"/>
        <v>0</v>
      </c>
      <c r="O40" s="23">
        <f t="shared" si="13"/>
        <v>0</v>
      </c>
      <c r="P40" s="23">
        <f t="shared" ref="P40:Z40" si="14">MIN(P5:P37)</f>
        <v>0</v>
      </c>
      <c r="Q40" s="23">
        <f t="shared" si="14"/>
        <v>0</v>
      </c>
      <c r="R40" s="23">
        <f t="shared" si="14"/>
        <v>0</v>
      </c>
      <c r="S40" s="23">
        <f t="shared" si="14"/>
        <v>0</v>
      </c>
      <c r="T40" s="23">
        <f t="shared" si="14"/>
        <v>0</v>
      </c>
      <c r="U40" s="23">
        <f t="shared" si="14"/>
        <v>0</v>
      </c>
      <c r="V40" s="23">
        <f t="shared" si="14"/>
        <v>-39.199999999999996</v>
      </c>
      <c r="W40" s="23">
        <f t="shared" si="14"/>
        <v>-58.5</v>
      </c>
      <c r="X40" s="23">
        <f t="shared" si="14"/>
        <v>0</v>
      </c>
      <c r="Y40" s="23">
        <f t="shared" si="14"/>
        <v>4</v>
      </c>
      <c r="Z40" s="23">
        <f t="shared" si="14"/>
        <v>0</v>
      </c>
      <c r="AA40" s="12"/>
      <c r="AB40" s="12" t="s">
        <v>11</v>
      </c>
      <c r="AC40" s="12">
        <f>Z40</f>
        <v>0</v>
      </c>
    </row>
    <row r="41" spans="1:29" x14ac:dyDescent="0.25">
      <c r="A41" s="12"/>
      <c r="B41" s="12"/>
      <c r="C41" s="12" t="s">
        <v>10</v>
      </c>
      <c r="D41" s="23">
        <f t="shared" ref="D41:O41" si="15">MAX(D5:D37)</f>
        <v>78</v>
      </c>
      <c r="E41" s="23">
        <f t="shared" si="15"/>
        <v>90</v>
      </c>
      <c r="F41" s="23">
        <f t="shared" si="15"/>
        <v>81</v>
      </c>
      <c r="G41" s="23">
        <f t="shared" si="15"/>
        <v>100</v>
      </c>
      <c r="H41" s="23">
        <f t="shared" si="15"/>
        <v>76</v>
      </c>
      <c r="I41" s="23">
        <f t="shared" si="15"/>
        <v>70</v>
      </c>
      <c r="J41" s="23">
        <f t="shared" si="15"/>
        <v>78</v>
      </c>
      <c r="K41" s="23">
        <f t="shared" si="15"/>
        <v>50</v>
      </c>
      <c r="L41" s="23">
        <f t="shared" si="15"/>
        <v>93</v>
      </c>
      <c r="M41" s="23">
        <f t="shared" si="15"/>
        <v>80</v>
      </c>
      <c r="N41" s="23">
        <f t="shared" si="15"/>
        <v>80</v>
      </c>
      <c r="O41" s="23">
        <f t="shared" si="15"/>
        <v>50</v>
      </c>
      <c r="P41" s="23">
        <f t="shared" ref="P41:Z41" si="16">MAX(P5:P37)</f>
        <v>78.599999999999994</v>
      </c>
      <c r="Q41" s="23">
        <f t="shared" si="16"/>
        <v>80.699999999999989</v>
      </c>
      <c r="R41" s="23">
        <f t="shared" si="16"/>
        <v>70</v>
      </c>
      <c r="S41" s="23">
        <f t="shared" si="16"/>
        <v>60.599999999999994</v>
      </c>
      <c r="T41" s="23">
        <f t="shared" si="16"/>
        <v>80.099999999999994</v>
      </c>
      <c r="U41" s="23">
        <f t="shared" si="16"/>
        <v>65</v>
      </c>
      <c r="V41" s="23">
        <f t="shared" si="16"/>
        <v>0</v>
      </c>
      <c r="W41" s="23">
        <f t="shared" si="16"/>
        <v>0</v>
      </c>
      <c r="X41" s="23">
        <f t="shared" si="16"/>
        <v>297.89999999999998</v>
      </c>
      <c r="Y41" s="23">
        <f t="shared" si="16"/>
        <v>4</v>
      </c>
      <c r="Z41" s="23">
        <f t="shared" si="16"/>
        <v>74.474999999999994</v>
      </c>
      <c r="AA41" s="12"/>
      <c r="AB41" s="12" t="s">
        <v>10</v>
      </c>
      <c r="AC41" s="12">
        <f>Z41</f>
        <v>74.474999999999994</v>
      </c>
    </row>
    <row r="42" spans="1:29" x14ac:dyDescent="0.25">
      <c r="A42" s="12"/>
      <c r="B42" s="12"/>
      <c r="C42" s="12" t="s">
        <v>7</v>
      </c>
      <c r="D42" s="89">
        <f>IF(D38&gt;0,STDEVA(D5:D37))</f>
        <v>22.294813570003495</v>
      </c>
      <c r="E42" s="89">
        <f t="shared" ref="E42:Z42" si="17">IF(E38&gt;0,STDEVA(E5:E37))</f>
        <v>29.895651857753496</v>
      </c>
      <c r="F42" s="89">
        <f t="shared" si="17"/>
        <v>22.518426797948063</v>
      </c>
      <c r="G42" s="89">
        <f t="shared" si="17"/>
        <v>32.526213204960477</v>
      </c>
      <c r="H42" s="89">
        <f t="shared" si="17"/>
        <v>20.998511852033705</v>
      </c>
      <c r="I42" s="89">
        <f t="shared" si="17"/>
        <v>18.432925087265104</v>
      </c>
      <c r="J42" s="89">
        <f t="shared" si="17"/>
        <v>22.417652338361314</v>
      </c>
      <c r="K42" s="89">
        <f t="shared" si="17"/>
        <v>14.168894655461862</v>
      </c>
      <c r="L42" s="89">
        <f t="shared" si="17"/>
        <v>24.987610566402338</v>
      </c>
      <c r="M42" s="89">
        <f t="shared" si="17"/>
        <v>23.516596331746289</v>
      </c>
      <c r="N42" s="89">
        <f t="shared" si="17"/>
        <v>22.950333396931363</v>
      </c>
      <c r="O42" s="89">
        <f t="shared" si="17"/>
        <v>12.975793313752039</v>
      </c>
      <c r="P42" s="89">
        <f t="shared" si="17"/>
        <v>23.08847155918717</v>
      </c>
      <c r="Q42" s="89">
        <f t="shared" si="17"/>
        <v>24.262501463631644</v>
      </c>
      <c r="R42" s="89">
        <f t="shared" si="17"/>
        <v>18.205120720680362</v>
      </c>
      <c r="S42" s="89">
        <f t="shared" si="17"/>
        <v>17.924971472019866</v>
      </c>
      <c r="T42" s="89">
        <f t="shared" si="17"/>
        <v>22.722184544064998</v>
      </c>
      <c r="U42" s="89">
        <f t="shared" si="17"/>
        <v>18.573080980850005</v>
      </c>
      <c r="V42" s="89" t="b">
        <f t="shared" si="17"/>
        <v>0</v>
      </c>
      <c r="W42" s="89" t="b">
        <f t="shared" si="17"/>
        <v>0</v>
      </c>
      <c r="X42" s="89">
        <f t="shared" si="17"/>
        <v>78.11630145513999</v>
      </c>
      <c r="Y42" s="89">
        <f t="shared" si="17"/>
        <v>0</v>
      </c>
      <c r="Z42" s="89">
        <f t="shared" si="17"/>
        <v>19.529075363784997</v>
      </c>
      <c r="AA42" s="12"/>
      <c r="AB42" s="12" t="s">
        <v>7</v>
      </c>
      <c r="AC42" s="12">
        <f>Z42</f>
        <v>19.529075363784997</v>
      </c>
    </row>
    <row r="43" spans="1:29" ht="15.6" x14ac:dyDescent="0.25">
      <c r="A43" s="32" t="s">
        <v>0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12"/>
      <c r="Z43" s="12"/>
      <c r="AA43" s="32"/>
      <c r="AB43" s="32"/>
      <c r="AC43" s="12"/>
    </row>
  </sheetData>
  <phoneticPr fontId="7" type="noConversion"/>
  <conditionalFormatting sqref="D38:Z41">
    <cfRule type="cellIs" dxfId="43" priority="1" stopIfTrue="1" operator="equal">
      <formula>35</formula>
    </cfRule>
    <cfRule type="cellIs" dxfId="42" priority="2" stopIfTrue="1" operator="between">
      <formula>34</formula>
      <formula>18</formula>
    </cfRule>
    <cfRule type="cellIs" dxfId="41" priority="3" stopIfTrue="1" operator="lessThan">
      <formula>17</formula>
    </cfRule>
  </conditionalFormatting>
  <conditionalFormatting sqref="Z5:Z37">
    <cfRule type="cellIs" dxfId="40" priority="4" stopIfTrue="1" operator="lessThan">
      <formula>$Z$39-$Z$42</formula>
    </cfRule>
    <cfRule type="cellIs" dxfId="39" priority="5" stopIfTrue="1" operator="lessThan">
      <formula>$Z$39</formula>
    </cfRule>
    <cfRule type="cellIs" dxfId="38" priority="6" stopIfTrue="1" operator="greaterThan">
      <formula>$Z$39</formula>
    </cfRule>
  </conditionalFormatting>
  <conditionalFormatting sqref="D5:X37">
    <cfRule type="cellIs" dxfId="37" priority="7" stopIfTrue="1" operator="equal">
      <formula>0</formula>
    </cfRule>
  </conditionalFormatting>
  <conditionalFormatting sqref="AC5:AC37">
    <cfRule type="cellIs" dxfId="36" priority="8" stopIfTrue="1" operator="lessThan">
      <formula>$AC$39</formula>
    </cfRule>
    <cfRule type="cellIs" dxfId="35" priority="9" stopIfTrue="1" operator="between">
      <formula>$AC$39</formula>
      <formula>$AC$39+$AC$42</formula>
    </cfRule>
    <cfRule type="cellIs" dxfId="34" priority="10" stopIfTrue="1" operator="greaterThan">
      <formula>$AC$39+$AC$42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7" orientation="landscape" r:id="rId1"/>
  <headerFooter alignWithMargins="0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F42"/>
  <sheetViews>
    <sheetView topLeftCell="A13" zoomScale="85" zoomScaleNormal="40" zoomScaleSheetLayoutView="100" workbookViewId="0">
      <selection activeCell="A37" sqref="A37"/>
    </sheetView>
  </sheetViews>
  <sheetFormatPr defaultRowHeight="15" x14ac:dyDescent="0.25"/>
  <cols>
    <col min="1" max="1" width="4.44140625" style="13" bestFit="1" customWidth="1"/>
    <col min="2" max="2" width="23.109375" style="13" bestFit="1" customWidth="1"/>
    <col min="3" max="3" width="13.44140625" style="13" bestFit="1" customWidth="1"/>
    <col min="4" max="4" width="10.88671875" style="13" bestFit="1" customWidth="1"/>
    <col min="5" max="5" width="10" style="13" bestFit="1" customWidth="1"/>
    <col min="6" max="6" width="13.109375" style="13" bestFit="1" customWidth="1"/>
  </cols>
  <sheetData>
    <row r="1" spans="1:6" ht="15.6" x14ac:dyDescent="0.3">
      <c r="A1" s="31"/>
      <c r="B1" s="62" t="s">
        <v>75</v>
      </c>
      <c r="C1" s="31"/>
      <c r="D1" s="31"/>
      <c r="E1" s="31"/>
      <c r="F1" s="63" t="s">
        <v>28</v>
      </c>
    </row>
    <row r="2" spans="1:6" ht="15.6" x14ac:dyDescent="0.25">
      <c r="A2" s="32" t="s">
        <v>0</v>
      </c>
      <c r="B2" s="32" t="s">
        <v>1</v>
      </c>
      <c r="C2" s="32" t="s">
        <v>2</v>
      </c>
      <c r="D2" s="32"/>
      <c r="E2" s="32"/>
      <c r="F2" s="32"/>
    </row>
    <row r="3" spans="1:6" ht="15.6" x14ac:dyDescent="0.25">
      <c r="A3" s="32"/>
      <c r="B3" s="32"/>
      <c r="C3" s="32"/>
      <c r="D3" s="85" t="s">
        <v>83</v>
      </c>
      <c r="E3" s="85" t="s">
        <v>84</v>
      </c>
      <c r="F3" s="86"/>
    </row>
    <row r="4" spans="1:6" ht="15.6" x14ac:dyDescent="0.25">
      <c r="A4" s="32"/>
      <c r="B4" s="32"/>
      <c r="C4" s="32"/>
      <c r="D4" s="84">
        <v>100</v>
      </c>
      <c r="E4" s="84">
        <v>100</v>
      </c>
      <c r="F4" s="87">
        <f>D4*0.7+0.3*E4</f>
        <v>100</v>
      </c>
    </row>
    <row r="5" spans="1:6" ht="15.6" x14ac:dyDescent="0.25">
      <c r="A5" s="14">
        <v>1</v>
      </c>
      <c r="B5" s="14" t="str">
        <f>AttendingList0!B4</f>
        <v>Ayça Çatak</v>
      </c>
      <c r="C5" s="14">
        <f>AttendingList0!C4</f>
        <v>90010006</v>
      </c>
      <c r="D5" s="14">
        <v>40</v>
      </c>
      <c r="E5" s="14">
        <v>30</v>
      </c>
      <c r="F5" s="14">
        <f>D5*0.7+0.3*E5</f>
        <v>37</v>
      </c>
    </row>
    <row r="6" spans="1:6" ht="15.6" x14ac:dyDescent="0.25">
      <c r="A6" s="12">
        <v>2</v>
      </c>
      <c r="B6" s="14" t="str">
        <f>AttendingList0!B5</f>
        <v>Ferda Tangüner</v>
      </c>
      <c r="C6" s="14">
        <f>AttendingList0!C5</f>
        <v>90010016</v>
      </c>
      <c r="D6" s="14">
        <v>41</v>
      </c>
      <c r="E6" s="14">
        <v>25</v>
      </c>
      <c r="F6" s="14">
        <f t="shared" ref="F6:F37" si="0">D6*0.7+0.3*E6</f>
        <v>36.200000000000003</v>
      </c>
    </row>
    <row r="7" spans="1:6" ht="15.6" x14ac:dyDescent="0.25">
      <c r="A7" s="14">
        <v>3</v>
      </c>
      <c r="B7" s="14" t="str">
        <f>AttendingList0!B6</f>
        <v>Fatma Zara</v>
      </c>
      <c r="C7" s="14">
        <f>AttendingList0!C6</f>
        <v>90010106</v>
      </c>
      <c r="D7" s="14">
        <v>24</v>
      </c>
      <c r="E7" s="14">
        <v>0</v>
      </c>
      <c r="F7" s="14">
        <f t="shared" si="0"/>
        <v>16.799999999999997</v>
      </c>
    </row>
    <row r="8" spans="1:6" ht="15.6" x14ac:dyDescent="0.25">
      <c r="A8" s="14">
        <v>4</v>
      </c>
      <c r="B8" s="14" t="str">
        <f>AttendingList0!B7</f>
        <v>Gökhan Kiraz</v>
      </c>
      <c r="C8" s="14">
        <f>AttendingList0!C7</f>
        <v>90010108</v>
      </c>
      <c r="D8" s="14">
        <v>43</v>
      </c>
      <c r="E8" s="14">
        <v>35</v>
      </c>
      <c r="F8" s="14">
        <f t="shared" si="0"/>
        <v>40.599999999999994</v>
      </c>
    </row>
    <row r="9" spans="1:6" ht="15.6" x14ac:dyDescent="0.25">
      <c r="A9" s="14">
        <v>5</v>
      </c>
      <c r="B9" s="14" t="str">
        <f>AttendingList0!B8</f>
        <v>Mert Ali Minisker</v>
      </c>
      <c r="C9" s="14">
        <f>AttendingList0!C8</f>
        <v>90010112</v>
      </c>
      <c r="D9" s="14">
        <v>46</v>
      </c>
      <c r="E9" s="14">
        <v>45</v>
      </c>
      <c r="F9" s="14">
        <f t="shared" si="0"/>
        <v>45.699999999999996</v>
      </c>
    </row>
    <row r="10" spans="1:6" ht="15.6" x14ac:dyDescent="0.25">
      <c r="A10" s="14">
        <v>6</v>
      </c>
      <c r="B10" s="14" t="str">
        <f>AttendingList0!B9</f>
        <v>Fatıma Rabia Özemre</v>
      </c>
      <c r="C10" s="14">
        <f>AttendingList0!C9</f>
        <v>90010117</v>
      </c>
      <c r="D10" s="14">
        <v>28</v>
      </c>
      <c r="E10" s="14">
        <v>20</v>
      </c>
      <c r="F10" s="14">
        <f t="shared" si="0"/>
        <v>25.599999999999998</v>
      </c>
    </row>
    <row r="11" spans="1:6" ht="15.6" x14ac:dyDescent="0.25">
      <c r="A11" s="14">
        <v>7</v>
      </c>
      <c r="B11" s="14" t="str">
        <f>AttendingList0!B10</f>
        <v>Nazmiye Dönmez</v>
      </c>
      <c r="C11" s="14">
        <f>AttendingList0!C10</f>
        <v>90010119</v>
      </c>
      <c r="D11" s="14">
        <v>43</v>
      </c>
      <c r="E11" s="14">
        <v>30</v>
      </c>
      <c r="F11" s="14">
        <f t="shared" si="0"/>
        <v>39.099999999999994</v>
      </c>
    </row>
    <row r="12" spans="1:6" ht="15.6" x14ac:dyDescent="0.25">
      <c r="A12" s="14">
        <v>8</v>
      </c>
      <c r="B12" s="14" t="str">
        <f>AttendingList0!B11</f>
        <v>Hakan Yurtcan</v>
      </c>
      <c r="C12" s="14">
        <f>AttendingList0!C11</f>
        <v>90010120</v>
      </c>
      <c r="D12" s="14">
        <v>0</v>
      </c>
      <c r="E12" s="14">
        <v>0</v>
      </c>
      <c r="F12" s="14">
        <f t="shared" si="0"/>
        <v>0</v>
      </c>
    </row>
    <row r="13" spans="1:6" ht="15.6" x14ac:dyDescent="0.25">
      <c r="A13" s="14">
        <v>9</v>
      </c>
      <c r="B13" s="14" t="str">
        <f>AttendingList0!B12</f>
        <v>Semiha Baylan</v>
      </c>
      <c r="C13" s="14">
        <f>AttendingList0!C12</f>
        <v>90010123</v>
      </c>
      <c r="D13" s="14">
        <v>43</v>
      </c>
      <c r="E13" s="14">
        <v>15</v>
      </c>
      <c r="F13" s="14">
        <f t="shared" si="0"/>
        <v>34.599999999999994</v>
      </c>
    </row>
    <row r="14" spans="1:6" ht="15.6" x14ac:dyDescent="0.25">
      <c r="A14" s="14">
        <v>10</v>
      </c>
      <c r="B14" s="14" t="str">
        <f>AttendingList0!B13</f>
        <v>Banu Karaköse</v>
      </c>
      <c r="C14" s="14">
        <f>AttendingList0!C13</f>
        <v>90010124</v>
      </c>
      <c r="D14" s="14">
        <v>41</v>
      </c>
      <c r="E14" s="14">
        <v>30</v>
      </c>
      <c r="F14" s="14">
        <f t="shared" si="0"/>
        <v>37.700000000000003</v>
      </c>
    </row>
    <row r="15" spans="1:6" ht="15.6" x14ac:dyDescent="0.25">
      <c r="A15" s="14">
        <v>11</v>
      </c>
      <c r="B15" s="14" t="str">
        <f>AttendingList0!B14</f>
        <v>Reşat Aydın</v>
      </c>
      <c r="C15" s="14">
        <f>AttendingList0!C14</f>
        <v>90010129</v>
      </c>
      <c r="D15" s="14">
        <v>0</v>
      </c>
      <c r="E15" s="14">
        <v>0</v>
      </c>
      <c r="F15" s="14">
        <f t="shared" si="0"/>
        <v>0</v>
      </c>
    </row>
    <row r="16" spans="1:6" ht="15.6" x14ac:dyDescent="0.25">
      <c r="A16" s="14">
        <v>12</v>
      </c>
      <c r="B16" s="14" t="str">
        <f>AttendingList0!B15</f>
        <v>Fatih Taş</v>
      </c>
      <c r="C16" s="14">
        <f>AttendingList0!C15</f>
        <v>90010132</v>
      </c>
      <c r="D16" s="14">
        <v>51</v>
      </c>
      <c r="E16" s="14">
        <v>10</v>
      </c>
      <c r="F16" s="14">
        <f t="shared" si="0"/>
        <v>38.699999999999996</v>
      </c>
    </row>
    <row r="17" spans="1:6" ht="15.6" x14ac:dyDescent="0.25">
      <c r="A17" s="14">
        <v>13</v>
      </c>
      <c r="B17" s="14" t="str">
        <f>AttendingList0!B16</f>
        <v xml:space="preserve">Hande Bezci </v>
      </c>
      <c r="C17" s="14">
        <f>AttendingList0!C16</f>
        <v>90010135</v>
      </c>
      <c r="D17" s="14">
        <v>53</v>
      </c>
      <c r="E17" s="14">
        <v>20</v>
      </c>
      <c r="F17" s="14">
        <f>D17*0.7+0.3*E17</f>
        <v>43.099999999999994</v>
      </c>
    </row>
    <row r="18" spans="1:6" ht="15.6" x14ac:dyDescent="0.25">
      <c r="A18" s="14">
        <v>14</v>
      </c>
      <c r="B18" s="14" t="str">
        <f>AttendingList0!B17</f>
        <v>Özge Velioğlu</v>
      </c>
      <c r="C18" s="14">
        <f>AttendingList0!C17</f>
        <v>90010136</v>
      </c>
      <c r="D18" s="14">
        <v>0</v>
      </c>
      <c r="E18" s="14">
        <v>0</v>
      </c>
      <c r="F18" s="14">
        <f t="shared" si="0"/>
        <v>0</v>
      </c>
    </row>
    <row r="19" spans="1:6" ht="15.6" x14ac:dyDescent="0.25">
      <c r="A19" s="14">
        <v>15</v>
      </c>
      <c r="B19" s="14" t="str">
        <f>AttendingList0!B18</f>
        <v>Mesut Balaban</v>
      </c>
      <c r="C19" s="14">
        <f>AttendingList0!C18</f>
        <v>90010138</v>
      </c>
      <c r="D19" s="14">
        <v>49</v>
      </c>
      <c r="E19" s="14">
        <v>15</v>
      </c>
      <c r="F19" s="14">
        <f t="shared" si="0"/>
        <v>38.799999999999997</v>
      </c>
    </row>
    <row r="20" spans="1:6" ht="15.6" x14ac:dyDescent="0.25">
      <c r="A20" s="14">
        <v>16</v>
      </c>
      <c r="B20" s="14" t="str">
        <f>AttendingList0!B19</f>
        <v>Volkan Gülşen</v>
      </c>
      <c r="C20" s="14">
        <f>AttendingList0!C19</f>
        <v>90010140</v>
      </c>
      <c r="D20" s="14">
        <v>0</v>
      </c>
      <c r="E20" s="14">
        <v>0</v>
      </c>
      <c r="F20" s="14">
        <f t="shared" si="0"/>
        <v>0</v>
      </c>
    </row>
    <row r="21" spans="1:6" ht="15.6" x14ac:dyDescent="0.25">
      <c r="A21" s="14">
        <v>17</v>
      </c>
      <c r="B21" s="14" t="str">
        <f>AttendingList0!B20</f>
        <v>Ayhan Boyacıoğlu</v>
      </c>
      <c r="C21" s="14">
        <f>AttendingList0!C20</f>
        <v>90010141</v>
      </c>
      <c r="D21" s="14">
        <v>39</v>
      </c>
      <c r="E21" s="14">
        <v>35</v>
      </c>
      <c r="F21" s="14">
        <f t="shared" si="0"/>
        <v>37.799999999999997</v>
      </c>
    </row>
    <row r="22" spans="1:6" ht="15.6" x14ac:dyDescent="0.25">
      <c r="A22" s="14">
        <v>18</v>
      </c>
      <c r="B22" s="14" t="str">
        <f>AttendingList0!B21</f>
        <v>İbrahim E Atamer</v>
      </c>
      <c r="C22" s="14">
        <f>AttendingList0!C21</f>
        <v>90020101</v>
      </c>
      <c r="D22" s="14">
        <v>35</v>
      </c>
      <c r="E22" s="14">
        <v>30</v>
      </c>
      <c r="F22" s="14">
        <f t="shared" si="0"/>
        <v>33.5</v>
      </c>
    </row>
    <row r="23" spans="1:6" ht="15.6" x14ac:dyDescent="0.25">
      <c r="A23" s="14">
        <v>19</v>
      </c>
      <c r="B23" s="14" t="str">
        <f>AttendingList0!B22</f>
        <v>Bilal Arslan</v>
      </c>
      <c r="C23" s="14">
        <f>AttendingList0!C22</f>
        <v>90020105</v>
      </c>
      <c r="D23" s="14">
        <v>26</v>
      </c>
      <c r="E23" s="14">
        <v>30</v>
      </c>
      <c r="F23" s="14">
        <f t="shared" si="0"/>
        <v>27.2</v>
      </c>
    </row>
    <row r="24" spans="1:6" ht="15.6" x14ac:dyDescent="0.25">
      <c r="A24" s="14">
        <v>20</v>
      </c>
      <c r="B24" s="14" t="str">
        <f>AttendingList0!B23</f>
        <v>Kristoffer İ İlhan</v>
      </c>
      <c r="C24" s="14">
        <f>AttendingList0!C23</f>
        <v>90020106</v>
      </c>
      <c r="D24" s="14">
        <v>0</v>
      </c>
      <c r="E24" s="14">
        <v>0</v>
      </c>
      <c r="F24" s="14">
        <f t="shared" si="0"/>
        <v>0</v>
      </c>
    </row>
    <row r="25" spans="1:6" ht="15.6" x14ac:dyDescent="0.25">
      <c r="A25" s="14">
        <v>21</v>
      </c>
      <c r="B25" s="14" t="str">
        <f>AttendingList0!B24</f>
        <v>Serap Süvari</v>
      </c>
      <c r="C25" s="14">
        <f>AttendingList0!C24</f>
        <v>90020107</v>
      </c>
      <c r="D25" s="14">
        <v>53</v>
      </c>
      <c r="E25" s="14">
        <v>25</v>
      </c>
      <c r="F25" s="14">
        <f t="shared" si="0"/>
        <v>44.599999999999994</v>
      </c>
    </row>
    <row r="26" spans="1:6" ht="15.6" x14ac:dyDescent="0.25">
      <c r="A26" s="14">
        <v>22</v>
      </c>
      <c r="B26" s="14" t="str">
        <f>AttendingList0!B25</f>
        <v>Murat Doğru</v>
      </c>
      <c r="C26" s="14">
        <f>AttendingList0!C25</f>
        <v>90020108</v>
      </c>
      <c r="D26" s="14">
        <v>42</v>
      </c>
      <c r="E26" s="14">
        <v>20</v>
      </c>
      <c r="F26" s="14">
        <f t="shared" si="0"/>
        <v>35.4</v>
      </c>
    </row>
    <row r="27" spans="1:6" ht="15.6" x14ac:dyDescent="0.25">
      <c r="A27" s="14">
        <v>23</v>
      </c>
      <c r="B27" s="14" t="str">
        <f>AttendingList0!B26</f>
        <v>Cenk Nazlı</v>
      </c>
      <c r="C27" s="14">
        <f>AttendingList0!C26</f>
        <v>90020109</v>
      </c>
      <c r="D27" s="14">
        <v>47</v>
      </c>
      <c r="E27" s="14">
        <v>25</v>
      </c>
      <c r="F27" s="14">
        <f t="shared" si="0"/>
        <v>40.4</v>
      </c>
    </row>
    <row r="28" spans="1:6" ht="15.6" x14ac:dyDescent="0.25">
      <c r="A28" s="14">
        <v>24</v>
      </c>
      <c r="B28" s="14" t="str">
        <f>AttendingList0!B27</f>
        <v>Mehmet Okan Akdoğan</v>
      </c>
      <c r="C28" s="14">
        <f>AttendingList0!C27</f>
        <v>90020110</v>
      </c>
      <c r="D28" s="14">
        <v>41</v>
      </c>
      <c r="E28" s="14">
        <v>55</v>
      </c>
      <c r="F28" s="14">
        <f t="shared" si="0"/>
        <v>45.2</v>
      </c>
    </row>
    <row r="29" spans="1:6" ht="15.6" x14ac:dyDescent="0.25">
      <c r="A29" s="14">
        <v>25</v>
      </c>
      <c r="B29" s="14" t="str">
        <f>AttendingList0!B28</f>
        <v>Salih Gökhan Topçu</v>
      </c>
      <c r="C29" s="14">
        <f>AttendingList0!C28</f>
        <v>90020119</v>
      </c>
      <c r="D29" s="14">
        <v>36</v>
      </c>
      <c r="E29" s="14">
        <v>35</v>
      </c>
      <c r="F29" s="14">
        <f t="shared" si="0"/>
        <v>35.700000000000003</v>
      </c>
    </row>
    <row r="30" spans="1:6" ht="15.6" x14ac:dyDescent="0.25">
      <c r="A30" s="14">
        <v>26</v>
      </c>
      <c r="B30" s="14" t="str">
        <f>AttendingList0!B29</f>
        <v>Can Güven</v>
      </c>
      <c r="C30" s="14">
        <f>AttendingList0!C29</f>
        <v>90020121</v>
      </c>
      <c r="D30" s="14">
        <v>57</v>
      </c>
      <c r="E30" s="14">
        <v>50</v>
      </c>
      <c r="F30" s="14">
        <f t="shared" si="0"/>
        <v>54.9</v>
      </c>
    </row>
    <row r="31" spans="1:6" ht="15.6" x14ac:dyDescent="0.25">
      <c r="A31" s="14">
        <v>27</v>
      </c>
      <c r="B31" s="14" t="str">
        <f>AttendingList0!B30</f>
        <v>Evren Coşkun Özüer</v>
      </c>
      <c r="C31" s="14">
        <f>AttendingList0!C30</f>
        <v>90020126</v>
      </c>
      <c r="D31" s="14">
        <v>43</v>
      </c>
      <c r="E31" s="14">
        <v>30</v>
      </c>
      <c r="F31" s="14">
        <f t="shared" si="0"/>
        <v>39.099999999999994</v>
      </c>
    </row>
    <row r="32" spans="1:6" ht="15.6" x14ac:dyDescent="0.25">
      <c r="A32" s="14">
        <v>28</v>
      </c>
      <c r="B32" s="14" t="str">
        <f>AttendingList0!B31</f>
        <v>Ceyhun Yavuz</v>
      </c>
      <c r="C32" s="14">
        <f>AttendingList0!C31</f>
        <v>90020131</v>
      </c>
      <c r="D32" s="14">
        <v>55</v>
      </c>
      <c r="E32" s="14">
        <v>30</v>
      </c>
      <c r="F32" s="14">
        <f t="shared" si="0"/>
        <v>47.5</v>
      </c>
    </row>
    <row r="33" spans="1:6" ht="15.6" x14ac:dyDescent="0.25">
      <c r="A33" s="14">
        <v>30</v>
      </c>
      <c r="B33" s="14" t="str">
        <f>AttendingList0!B32</f>
        <v>Hilal Sofu</v>
      </c>
      <c r="C33" s="14">
        <f>AttendingList0!C32</f>
        <v>90020132</v>
      </c>
      <c r="D33" s="14">
        <v>51</v>
      </c>
      <c r="E33" s="14">
        <v>20</v>
      </c>
      <c r="F33" s="14">
        <f t="shared" si="0"/>
        <v>41.699999999999996</v>
      </c>
    </row>
    <row r="34" spans="1:6" ht="15.6" x14ac:dyDescent="0.25">
      <c r="A34" s="14">
        <v>29</v>
      </c>
      <c r="B34" s="14" t="str">
        <f>AttendingList0!B33</f>
        <v>Burçin Danacı</v>
      </c>
      <c r="C34" s="14">
        <f>AttendingList0!C33</f>
        <v>90020134</v>
      </c>
      <c r="D34" s="14">
        <v>55</v>
      </c>
      <c r="E34" s="14">
        <v>15</v>
      </c>
      <c r="F34" s="14">
        <f t="shared" si="0"/>
        <v>43</v>
      </c>
    </row>
    <row r="35" spans="1:6" ht="15.6" x14ac:dyDescent="0.25">
      <c r="A35" s="14">
        <v>31</v>
      </c>
      <c r="B35" s="14" t="str">
        <f>AttendingList0!B34</f>
        <v>Feride Duygu Taştan</v>
      </c>
      <c r="C35" s="14">
        <f>AttendingList0!C34</f>
        <v>90020135</v>
      </c>
      <c r="D35" s="14">
        <v>26</v>
      </c>
      <c r="E35" s="14">
        <v>15</v>
      </c>
      <c r="F35" s="14">
        <f t="shared" si="0"/>
        <v>22.7</v>
      </c>
    </row>
    <row r="36" spans="1:6" ht="15.6" x14ac:dyDescent="0.25">
      <c r="A36" s="111">
        <v>32</v>
      </c>
      <c r="B36" s="14" t="str">
        <f>AttendingList0!B35</f>
        <v>Melissa Karagözlüoğlu</v>
      </c>
      <c r="C36" s="14">
        <f>AttendingList0!C35</f>
        <v>90020142</v>
      </c>
      <c r="D36" s="14">
        <v>48</v>
      </c>
      <c r="E36" s="14">
        <v>45</v>
      </c>
      <c r="F36" s="14">
        <f t="shared" si="0"/>
        <v>47.099999999999994</v>
      </c>
    </row>
    <row r="37" spans="1:6" ht="15.6" x14ac:dyDescent="0.25">
      <c r="A37" s="14">
        <v>33</v>
      </c>
      <c r="B37" s="14" t="str">
        <f>AttendingList0!B36</f>
        <v>Ümit Necati Sunar</v>
      </c>
      <c r="C37" s="14">
        <f>AttendingList0!C36</f>
        <v>110020104</v>
      </c>
      <c r="D37" s="14">
        <v>68</v>
      </c>
      <c r="E37" s="14">
        <v>25</v>
      </c>
      <c r="F37" s="14">
        <f t="shared" si="0"/>
        <v>55.099999999999994</v>
      </c>
    </row>
    <row r="38" spans="1:6" x14ac:dyDescent="0.25">
      <c r="A38" s="12"/>
      <c r="B38" s="12"/>
      <c r="C38" s="12" t="s">
        <v>4</v>
      </c>
      <c r="D38" s="12">
        <f>SUM(D5:D37)</f>
        <v>1224</v>
      </c>
      <c r="E38" s="12">
        <f>SUM(E5:E37)</f>
        <v>760</v>
      </c>
      <c r="F38" s="12">
        <f>SUM(F5:F37)</f>
        <v>1084.8</v>
      </c>
    </row>
    <row r="39" spans="1:6" x14ac:dyDescent="0.25">
      <c r="A39" s="12"/>
      <c r="B39" s="12"/>
      <c r="C39" s="12" t="s">
        <v>6</v>
      </c>
      <c r="D39" s="23">
        <f>D38/COUNT(D5:D37)</f>
        <v>37.090909090909093</v>
      </c>
      <c r="E39" s="23">
        <f>E38/COUNT(E5:E37)</f>
        <v>23.030303030303031</v>
      </c>
      <c r="F39" s="23">
        <f>F38/COUNT(F5:F37)</f>
        <v>32.872727272727275</v>
      </c>
    </row>
    <row r="40" spans="1:6" x14ac:dyDescent="0.25">
      <c r="A40" s="12"/>
      <c r="B40" s="12"/>
      <c r="C40" s="12" t="s">
        <v>11</v>
      </c>
      <c r="D40" s="12">
        <f>MIN(D5:D37)</f>
        <v>0</v>
      </c>
      <c r="E40" s="12">
        <f>MIN(E5:E37)</f>
        <v>0</v>
      </c>
      <c r="F40" s="12">
        <f>MIN(F5:F37)</f>
        <v>0</v>
      </c>
    </row>
    <row r="41" spans="1:6" x14ac:dyDescent="0.25">
      <c r="A41" s="12"/>
      <c r="B41" s="12"/>
      <c r="C41" s="12" t="s">
        <v>10</v>
      </c>
      <c r="D41" s="12">
        <f>MAX(D5:D37)</f>
        <v>68</v>
      </c>
      <c r="E41" s="12">
        <f>MAX(E5:E37)</f>
        <v>55</v>
      </c>
      <c r="F41" s="12">
        <f>MAX(F5:F37)</f>
        <v>55.099999999999994</v>
      </c>
    </row>
    <row r="42" spans="1:6" x14ac:dyDescent="0.25">
      <c r="A42" s="12"/>
      <c r="B42" s="12"/>
      <c r="C42" s="12" t="s">
        <v>7</v>
      </c>
      <c r="D42" s="26">
        <f>IF(D38&gt;0,STDEVA(D5:D37))</f>
        <v>18.482024436536364</v>
      </c>
      <c r="E42" s="26">
        <f>IF(E38&gt;0,STDEVA(E5:E37))</f>
        <v>14.944658009814177</v>
      </c>
      <c r="F42" s="26">
        <f>IF(F38&gt;0,STDEVA(F5:F37))</f>
        <v>16.14501224696177</v>
      </c>
    </row>
  </sheetData>
  <phoneticPr fontId="7" type="noConversion"/>
  <conditionalFormatting sqref="F4:F37">
    <cfRule type="cellIs" dxfId="33" priority="1" stopIfTrue="1" operator="greaterThanOrEqual">
      <formula>50</formula>
    </cfRule>
    <cfRule type="cellIs" dxfId="32" priority="2" stopIfTrue="1" operator="lessThan">
      <formula>50</formula>
    </cfRule>
  </conditionalFormatting>
  <conditionalFormatting sqref="D38:F38">
    <cfRule type="cellIs" dxfId="31" priority="3" stopIfTrue="1" operator="equal">
      <formula>35</formula>
    </cfRule>
    <cfRule type="cellIs" dxfId="30" priority="4" stopIfTrue="1" operator="between">
      <formula>34</formula>
      <formula>18</formula>
    </cfRule>
    <cfRule type="cellIs" dxfId="29" priority="5" stopIfTrue="1" operator="lessThan">
      <formula>17</formula>
    </cfRule>
  </conditionalFormatting>
  <conditionalFormatting sqref="D39:F39">
    <cfRule type="cellIs" dxfId="28" priority="6" stopIfTrue="1" operator="greaterThanOrEqual">
      <formula>35</formula>
    </cfRule>
    <cfRule type="cellIs" dxfId="27" priority="7" stopIfTrue="1" operator="between">
      <formula>34</formula>
      <formula>18</formula>
    </cfRule>
    <cfRule type="cellIs" dxfId="26" priority="8" stopIfTrue="1" operator="lessThan">
      <formula>17</formula>
    </cfRule>
  </conditionalFormatting>
  <conditionalFormatting sqref="D5:E37">
    <cfRule type="cellIs" dxfId="25" priority="9" stopIfTrue="1" operator="equal">
      <formula>0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55"/>
  <sheetViews>
    <sheetView zoomScale="55" zoomScaleNormal="100" workbookViewId="0">
      <selection activeCell="K3" sqref="K3"/>
    </sheetView>
  </sheetViews>
  <sheetFormatPr defaultRowHeight="15" x14ac:dyDescent="0.25"/>
  <cols>
    <col min="1" max="1" width="4.109375" style="13" bestFit="1" customWidth="1"/>
    <col min="2" max="2" width="23.109375" style="13" bestFit="1" customWidth="1"/>
    <col min="3" max="3" width="12.33203125" style="13" bestFit="1" customWidth="1"/>
    <col min="4" max="4" width="16.33203125" style="13" bestFit="1" customWidth="1"/>
    <col min="5" max="5" width="12.88671875" style="13" bestFit="1" customWidth="1"/>
    <col min="6" max="6" width="15" style="13" bestFit="1" customWidth="1"/>
    <col min="7" max="7" width="12.5546875" style="13" bestFit="1" customWidth="1"/>
    <col min="8" max="8" width="12.88671875" style="13" bestFit="1" customWidth="1"/>
    <col min="9" max="9" width="12.88671875" bestFit="1" customWidth="1"/>
    <col min="10" max="10" width="15" bestFit="1" customWidth="1"/>
    <col min="11" max="11" width="9.6640625" bestFit="1" customWidth="1"/>
  </cols>
  <sheetData>
    <row r="1" spans="1:11" ht="16.2" thickBot="1" x14ac:dyDescent="0.35">
      <c r="A1" s="10"/>
      <c r="B1" s="9" t="s">
        <v>75</v>
      </c>
      <c r="C1" s="10"/>
      <c r="D1" s="10"/>
      <c r="E1" s="10"/>
      <c r="F1" s="11" t="s">
        <v>24</v>
      </c>
      <c r="G1" s="10"/>
      <c r="H1" s="39"/>
    </row>
    <row r="2" spans="1:11" ht="31.8" thickBot="1" x14ac:dyDescent="0.3">
      <c r="A2" s="56" t="s">
        <v>0</v>
      </c>
      <c r="B2" s="57" t="s">
        <v>1</v>
      </c>
      <c r="C2" s="57" t="s">
        <v>2</v>
      </c>
      <c r="D2" s="57" t="s">
        <v>21</v>
      </c>
      <c r="E2" s="57" t="s">
        <v>22</v>
      </c>
      <c r="F2" s="57" t="s">
        <v>23</v>
      </c>
      <c r="G2" s="57" t="s">
        <v>87</v>
      </c>
      <c r="H2" s="57" t="s">
        <v>86</v>
      </c>
      <c r="I2" s="58" t="s">
        <v>88</v>
      </c>
      <c r="J2" s="81" t="s">
        <v>24</v>
      </c>
      <c r="K2" s="33">
        <f>AttendingList!S1</f>
        <v>0</v>
      </c>
    </row>
    <row r="3" spans="1:11" x14ac:dyDescent="0.25">
      <c r="A3" s="50"/>
      <c r="B3" s="51"/>
      <c r="C3" s="51"/>
      <c r="D3" s="51"/>
      <c r="E3" s="51"/>
      <c r="F3" s="51"/>
      <c r="G3" s="51"/>
      <c r="H3" s="51"/>
      <c r="I3" s="59"/>
      <c r="J3" s="82"/>
      <c r="K3" s="33" t="str">
        <f>AttendingList!S2</f>
        <v>Finale</v>
      </c>
    </row>
    <row r="4" spans="1:11" ht="18" thickBot="1" x14ac:dyDescent="0.35">
      <c r="A4" s="60"/>
      <c r="B4" s="61"/>
      <c r="C4" s="61"/>
      <c r="D4" s="61">
        <v>100</v>
      </c>
      <c r="E4" s="61">
        <v>100</v>
      </c>
      <c r="F4" s="61">
        <v>100</v>
      </c>
      <c r="G4" s="109">
        <f>D4*0.3</f>
        <v>30</v>
      </c>
      <c r="H4" s="109">
        <f>E4*0.3</f>
        <v>30</v>
      </c>
      <c r="I4" s="109">
        <f>F4*0.4</f>
        <v>40</v>
      </c>
      <c r="J4" s="110">
        <f>SUM(G4:I4)</f>
        <v>100</v>
      </c>
      <c r="K4" s="33">
        <f>AttendingList!S3</f>
        <v>0</v>
      </c>
    </row>
    <row r="5" spans="1:11" ht="16.2" thickBot="1" x14ac:dyDescent="0.3">
      <c r="A5" s="13">
        <v>1</v>
      </c>
      <c r="B5" s="6" t="str">
        <f>AttendingList0!B4</f>
        <v>Ayça Çatak</v>
      </c>
      <c r="C5" s="6">
        <f>AttendingList0!C4</f>
        <v>90010006</v>
      </c>
      <c r="D5" s="6">
        <f>Homework!J5</f>
        <v>76.666666666666671</v>
      </c>
      <c r="E5" s="6">
        <f>Sinavlar!Z5</f>
        <v>53.95</v>
      </c>
      <c r="F5" s="6">
        <f>Final!F5</f>
        <v>37</v>
      </c>
      <c r="G5" s="6">
        <f>D5*0.3</f>
        <v>23</v>
      </c>
      <c r="H5" s="6">
        <f>E5*0.3</f>
        <v>16.184999999999999</v>
      </c>
      <c r="I5" s="6">
        <f>F5*0.4</f>
        <v>14.8</v>
      </c>
      <c r="J5" s="83">
        <f>SUM(G5:I5)</f>
        <v>53.984999999999999</v>
      </c>
      <c r="K5" s="33" t="str">
        <f>AttendingList!S4</f>
        <v>Girer</v>
      </c>
    </row>
    <row r="6" spans="1:11" ht="16.2" thickBot="1" x14ac:dyDescent="0.3">
      <c r="A6" s="5">
        <v>2</v>
      </c>
      <c r="B6" s="6" t="str">
        <f>AttendingList0!B5</f>
        <v>Ferda Tangüner</v>
      </c>
      <c r="C6" s="6">
        <f>AttendingList0!C5</f>
        <v>90010016</v>
      </c>
      <c r="D6" s="6">
        <f>Homework!J6</f>
        <v>78.333333333333329</v>
      </c>
      <c r="E6" s="6">
        <f>Sinavlar!Z6</f>
        <v>47.9</v>
      </c>
      <c r="F6" s="6">
        <f>Final!F6</f>
        <v>36.200000000000003</v>
      </c>
      <c r="G6" s="6">
        <f t="shared" ref="G6:G37" si="0">D6*0.3</f>
        <v>23.499999999999996</v>
      </c>
      <c r="H6" s="6">
        <f t="shared" ref="H6:H37" si="1">E6*0.3</f>
        <v>14.37</v>
      </c>
      <c r="I6" s="6">
        <f t="shared" ref="I6:I37" si="2">F6*0.4</f>
        <v>14.480000000000002</v>
      </c>
      <c r="J6" s="83">
        <f t="shared" ref="J6:J37" si="3">SUM(G6:I6)</f>
        <v>52.35</v>
      </c>
      <c r="K6" s="33" t="str">
        <f>AttendingList!S5</f>
        <v>Girer</v>
      </c>
    </row>
    <row r="7" spans="1:11" ht="16.2" thickBot="1" x14ac:dyDescent="0.3">
      <c r="A7" s="5">
        <v>3</v>
      </c>
      <c r="B7" s="6" t="str">
        <f>AttendingList0!B6</f>
        <v>Fatma Zara</v>
      </c>
      <c r="C7" s="6">
        <f>AttendingList0!C6</f>
        <v>90010106</v>
      </c>
      <c r="D7" s="6">
        <f>Homework!J7</f>
        <v>70</v>
      </c>
      <c r="E7" s="6">
        <f>Sinavlar!Z7</f>
        <v>55.65</v>
      </c>
      <c r="F7" s="6">
        <f>Final!F7</f>
        <v>16.799999999999997</v>
      </c>
      <c r="G7" s="6">
        <f t="shared" si="0"/>
        <v>21</v>
      </c>
      <c r="H7" s="6">
        <f t="shared" si="1"/>
        <v>16.695</v>
      </c>
      <c r="I7" s="6">
        <f t="shared" si="2"/>
        <v>6.7199999999999989</v>
      </c>
      <c r="J7" s="83">
        <f t="shared" si="3"/>
        <v>44.414999999999999</v>
      </c>
      <c r="K7" s="33" t="str">
        <f>AttendingList!S6</f>
        <v>Girer</v>
      </c>
    </row>
    <row r="8" spans="1:11" ht="16.2" thickBot="1" x14ac:dyDescent="0.3">
      <c r="A8" s="5">
        <v>4</v>
      </c>
      <c r="B8" s="6" t="str">
        <f>AttendingList0!B7</f>
        <v>Gökhan Kiraz</v>
      </c>
      <c r="C8" s="6">
        <f>AttendingList0!C7</f>
        <v>90010108</v>
      </c>
      <c r="D8" s="6">
        <f>Homework!J8</f>
        <v>95</v>
      </c>
      <c r="E8" s="6">
        <f>Sinavlar!Z8</f>
        <v>45.574999999999996</v>
      </c>
      <c r="F8" s="6">
        <f>Final!F8</f>
        <v>40.599999999999994</v>
      </c>
      <c r="G8" s="6">
        <f t="shared" si="0"/>
        <v>28.5</v>
      </c>
      <c r="H8" s="6">
        <f t="shared" si="1"/>
        <v>13.672499999999998</v>
      </c>
      <c r="I8" s="6">
        <f t="shared" si="2"/>
        <v>16.239999999999998</v>
      </c>
      <c r="J8" s="83">
        <f t="shared" si="3"/>
        <v>58.412499999999994</v>
      </c>
      <c r="K8" s="33" t="str">
        <f>AttendingList!S7</f>
        <v>Girer</v>
      </c>
    </row>
    <row r="9" spans="1:11" ht="16.2" thickBot="1" x14ac:dyDescent="0.3">
      <c r="A9" s="5">
        <v>5</v>
      </c>
      <c r="B9" s="6" t="str">
        <f>AttendingList0!B8</f>
        <v>Mert Ali Minisker</v>
      </c>
      <c r="C9" s="6">
        <f>AttendingList0!C8</f>
        <v>90010112</v>
      </c>
      <c r="D9" s="6">
        <f>Homework!J9</f>
        <v>62.333333333333336</v>
      </c>
      <c r="E9" s="6">
        <f>Sinavlar!Z9</f>
        <v>37.875</v>
      </c>
      <c r="F9" s="6">
        <f>Final!F9</f>
        <v>45.699999999999996</v>
      </c>
      <c r="G9" s="6">
        <f t="shared" si="0"/>
        <v>18.7</v>
      </c>
      <c r="H9" s="6">
        <f t="shared" si="1"/>
        <v>11.362499999999999</v>
      </c>
      <c r="I9" s="6">
        <f t="shared" si="2"/>
        <v>18.279999999999998</v>
      </c>
      <c r="J9" s="83">
        <f t="shared" si="3"/>
        <v>48.342500000000001</v>
      </c>
      <c r="K9" s="33" t="str">
        <f>AttendingList!S8</f>
        <v>Girer</v>
      </c>
    </row>
    <row r="10" spans="1:11" ht="16.2" thickBot="1" x14ac:dyDescent="0.3">
      <c r="A10" s="5">
        <v>6</v>
      </c>
      <c r="B10" s="6" t="str">
        <f>AttendingList0!B9</f>
        <v>Fatıma Rabia Özemre</v>
      </c>
      <c r="C10" s="6">
        <f>AttendingList0!C9</f>
        <v>90010117</v>
      </c>
      <c r="D10" s="6">
        <f>Homework!J10</f>
        <v>63.333333333333336</v>
      </c>
      <c r="E10" s="6">
        <f>Sinavlar!Z10</f>
        <v>35.525000000000006</v>
      </c>
      <c r="F10" s="6">
        <f>Final!F10</f>
        <v>25.599999999999998</v>
      </c>
      <c r="G10" s="6">
        <f t="shared" si="0"/>
        <v>19</v>
      </c>
      <c r="H10" s="6">
        <f t="shared" si="1"/>
        <v>10.657500000000001</v>
      </c>
      <c r="I10" s="6">
        <f t="shared" si="2"/>
        <v>10.24</v>
      </c>
      <c r="J10" s="83">
        <f t="shared" si="3"/>
        <v>39.897500000000001</v>
      </c>
      <c r="K10" s="33" t="str">
        <f>AttendingList!S9</f>
        <v>Girer</v>
      </c>
    </row>
    <row r="11" spans="1:11" ht="16.2" thickBot="1" x14ac:dyDescent="0.3">
      <c r="A11" s="5">
        <v>7</v>
      </c>
      <c r="B11" s="6" t="str">
        <f>AttendingList0!B10</f>
        <v>Nazmiye Dönmez</v>
      </c>
      <c r="C11" s="6">
        <f>AttendingList0!C10</f>
        <v>90010119</v>
      </c>
      <c r="D11" s="6">
        <f>Homework!J11</f>
        <v>70</v>
      </c>
      <c r="E11" s="6">
        <f>Sinavlar!Z11</f>
        <v>57.2</v>
      </c>
      <c r="F11" s="6">
        <f>Final!F11</f>
        <v>39.099999999999994</v>
      </c>
      <c r="G11" s="6">
        <f t="shared" si="0"/>
        <v>21</v>
      </c>
      <c r="H11" s="6">
        <f t="shared" si="1"/>
        <v>17.16</v>
      </c>
      <c r="I11" s="6">
        <f t="shared" si="2"/>
        <v>15.639999999999999</v>
      </c>
      <c r="J11" s="83">
        <f t="shared" si="3"/>
        <v>53.8</v>
      </c>
      <c r="K11" s="33" t="str">
        <f>AttendingList!S10</f>
        <v>Girer</v>
      </c>
    </row>
    <row r="12" spans="1:11" ht="16.2" thickBot="1" x14ac:dyDescent="0.3">
      <c r="A12" s="5">
        <v>8</v>
      </c>
      <c r="B12" s="6" t="str">
        <f>AttendingList0!B11</f>
        <v>Hakan Yurtcan</v>
      </c>
      <c r="C12" s="6">
        <f>AttendingList0!C11</f>
        <v>90010120</v>
      </c>
      <c r="D12" s="6">
        <f>Homework!J12</f>
        <v>0</v>
      </c>
      <c r="E12" s="6">
        <f>Sinavlar!Z12</f>
        <v>6.875</v>
      </c>
      <c r="F12" s="6">
        <f>Final!F12</f>
        <v>0</v>
      </c>
      <c r="G12" s="6">
        <f t="shared" si="0"/>
        <v>0</v>
      </c>
      <c r="H12" s="6">
        <f t="shared" si="1"/>
        <v>2.0625</v>
      </c>
      <c r="I12" s="6">
        <f t="shared" si="2"/>
        <v>0</v>
      </c>
      <c r="J12" s="83">
        <f t="shared" si="3"/>
        <v>2.0625</v>
      </c>
      <c r="K12" s="33" t="str">
        <f>AttendingList!S11</f>
        <v>Girer</v>
      </c>
    </row>
    <row r="13" spans="1:11" ht="16.2" thickBot="1" x14ac:dyDescent="0.3">
      <c r="A13" s="5">
        <v>9</v>
      </c>
      <c r="B13" s="6" t="str">
        <f>AttendingList0!B12</f>
        <v>Semiha Baylan</v>
      </c>
      <c r="C13" s="6">
        <f>AttendingList0!C12</f>
        <v>90010123</v>
      </c>
      <c r="D13" s="6">
        <f>Homework!J13</f>
        <v>91.333333333333329</v>
      </c>
      <c r="E13" s="6">
        <f>Sinavlar!Z13</f>
        <v>55.125</v>
      </c>
      <c r="F13" s="6">
        <f>Final!F13</f>
        <v>34.599999999999994</v>
      </c>
      <c r="G13" s="6">
        <f t="shared" si="0"/>
        <v>27.4</v>
      </c>
      <c r="H13" s="6">
        <f t="shared" si="1"/>
        <v>16.537499999999998</v>
      </c>
      <c r="I13" s="6">
        <f t="shared" si="2"/>
        <v>13.839999999999998</v>
      </c>
      <c r="J13" s="83">
        <f t="shared" si="3"/>
        <v>57.777499999999996</v>
      </c>
      <c r="K13" s="33" t="str">
        <f>AttendingList!S12</f>
        <v>Girer</v>
      </c>
    </row>
    <row r="14" spans="1:11" ht="16.2" thickBot="1" x14ac:dyDescent="0.3">
      <c r="A14" s="5">
        <v>10</v>
      </c>
      <c r="B14" s="6" t="str">
        <f>AttendingList0!B13</f>
        <v>Banu Karaköse</v>
      </c>
      <c r="C14" s="6">
        <f>AttendingList0!C13</f>
        <v>90010124</v>
      </c>
      <c r="D14" s="6">
        <f>Homework!J14</f>
        <v>91.666666666666671</v>
      </c>
      <c r="E14" s="6">
        <f>Sinavlar!Z14</f>
        <v>50.199999999999996</v>
      </c>
      <c r="F14" s="6">
        <f>Final!F14</f>
        <v>37.700000000000003</v>
      </c>
      <c r="G14" s="6">
        <f t="shared" si="0"/>
        <v>27.5</v>
      </c>
      <c r="H14" s="6">
        <f t="shared" si="1"/>
        <v>15.059999999999999</v>
      </c>
      <c r="I14" s="6">
        <f t="shared" si="2"/>
        <v>15.080000000000002</v>
      </c>
      <c r="J14" s="83">
        <f t="shared" si="3"/>
        <v>57.64</v>
      </c>
      <c r="K14" s="33" t="str">
        <f>AttendingList!S13</f>
        <v>Girer</v>
      </c>
    </row>
    <row r="15" spans="1:11" ht="16.2" thickBot="1" x14ac:dyDescent="0.3">
      <c r="A15" s="5">
        <v>11</v>
      </c>
      <c r="B15" s="6" t="str">
        <f>AttendingList0!B14</f>
        <v>Reşat Aydın</v>
      </c>
      <c r="C15" s="6">
        <f>AttendingList0!C14</f>
        <v>90010129</v>
      </c>
      <c r="D15" s="6">
        <f>Homework!J15</f>
        <v>0</v>
      </c>
      <c r="E15" s="6">
        <f>Sinavlar!Z15</f>
        <v>0</v>
      </c>
      <c r="F15" s="6">
        <f>Final!F15</f>
        <v>0</v>
      </c>
      <c r="G15" s="6">
        <f t="shared" si="0"/>
        <v>0</v>
      </c>
      <c r="H15" s="6">
        <f t="shared" si="1"/>
        <v>0</v>
      </c>
      <c r="I15" s="6">
        <f t="shared" si="2"/>
        <v>0</v>
      </c>
      <c r="J15" s="83">
        <f>SUM(G15:I15)</f>
        <v>0</v>
      </c>
      <c r="K15" s="33" t="str">
        <f>AttendingList!S14</f>
        <v>Girer</v>
      </c>
    </row>
    <row r="16" spans="1:11" ht="16.2" thickBot="1" x14ac:dyDescent="0.3">
      <c r="A16" s="5">
        <v>12</v>
      </c>
      <c r="B16" s="6" t="str">
        <f>AttendingList0!B15</f>
        <v>Fatih Taş</v>
      </c>
      <c r="C16" s="6">
        <f>AttendingList0!C15</f>
        <v>90010132</v>
      </c>
      <c r="D16" s="6">
        <f>Homework!J16</f>
        <v>94.333333333333329</v>
      </c>
      <c r="E16" s="6">
        <f>Sinavlar!Z16</f>
        <v>44.599999999999994</v>
      </c>
      <c r="F16" s="6">
        <f>Final!F16</f>
        <v>38.699999999999996</v>
      </c>
      <c r="G16" s="6">
        <f t="shared" si="0"/>
        <v>28.299999999999997</v>
      </c>
      <c r="H16" s="6">
        <f t="shared" si="1"/>
        <v>13.379999999999997</v>
      </c>
      <c r="I16" s="6">
        <f t="shared" si="2"/>
        <v>15.479999999999999</v>
      </c>
      <c r="J16" s="83">
        <f t="shared" si="3"/>
        <v>57.159999999999989</v>
      </c>
      <c r="K16" s="33" t="str">
        <f>AttendingList!S15</f>
        <v>Girer</v>
      </c>
    </row>
    <row r="17" spans="1:11" ht="16.2" thickBot="1" x14ac:dyDescent="0.3">
      <c r="A17" s="5">
        <v>13</v>
      </c>
      <c r="B17" s="6" t="str">
        <f>AttendingList0!B16</f>
        <v xml:space="preserve">Hande Bezci </v>
      </c>
      <c r="C17" s="6">
        <f>AttendingList0!C16</f>
        <v>90010135</v>
      </c>
      <c r="D17" s="6">
        <f>Homework!J17</f>
        <v>93.333333333333329</v>
      </c>
      <c r="E17" s="6">
        <f>Sinavlar!Z17</f>
        <v>39.624999999999993</v>
      </c>
      <c r="F17" s="6">
        <f>Final!F17</f>
        <v>43.099999999999994</v>
      </c>
      <c r="G17" s="6">
        <f t="shared" si="0"/>
        <v>27.999999999999996</v>
      </c>
      <c r="H17" s="6">
        <f t="shared" si="1"/>
        <v>11.887499999999998</v>
      </c>
      <c r="I17" s="6">
        <f t="shared" si="2"/>
        <v>17.239999999999998</v>
      </c>
      <c r="J17" s="83">
        <f t="shared" si="3"/>
        <v>57.127499999999998</v>
      </c>
      <c r="K17" s="33" t="str">
        <f>AttendingList!S16</f>
        <v>Girer</v>
      </c>
    </row>
    <row r="18" spans="1:11" ht="16.2" thickBot="1" x14ac:dyDescent="0.3">
      <c r="A18" s="5">
        <v>14</v>
      </c>
      <c r="B18" s="6" t="str">
        <f>AttendingList0!B17</f>
        <v>Özge Velioğlu</v>
      </c>
      <c r="C18" s="6">
        <f>AttendingList0!C17</f>
        <v>90010136</v>
      </c>
      <c r="D18" s="6">
        <f>Homework!J18</f>
        <v>0</v>
      </c>
      <c r="E18" s="6">
        <f>Sinavlar!Z18</f>
        <v>0</v>
      </c>
      <c r="F18" s="6">
        <f>Final!F18</f>
        <v>0</v>
      </c>
      <c r="G18" s="6">
        <f t="shared" si="0"/>
        <v>0</v>
      </c>
      <c r="H18" s="6">
        <f t="shared" si="1"/>
        <v>0</v>
      </c>
      <c r="I18" s="6">
        <f t="shared" si="2"/>
        <v>0</v>
      </c>
      <c r="J18" s="83">
        <f t="shared" si="3"/>
        <v>0</v>
      </c>
      <c r="K18" s="33" t="str">
        <f>AttendingList!S17</f>
        <v>Girer</v>
      </c>
    </row>
    <row r="19" spans="1:11" ht="16.2" thickBot="1" x14ac:dyDescent="0.3">
      <c r="A19" s="5">
        <v>15</v>
      </c>
      <c r="B19" s="6" t="str">
        <f>AttendingList0!B18</f>
        <v>Mesut Balaban</v>
      </c>
      <c r="C19" s="6">
        <f>AttendingList0!C18</f>
        <v>90010138</v>
      </c>
      <c r="D19" s="6">
        <f>Homework!J19</f>
        <v>95</v>
      </c>
      <c r="E19" s="6">
        <f>Sinavlar!Z19</f>
        <v>53.324999999999996</v>
      </c>
      <c r="F19" s="6">
        <f>Final!F19</f>
        <v>38.799999999999997</v>
      </c>
      <c r="G19" s="6">
        <f t="shared" si="0"/>
        <v>28.5</v>
      </c>
      <c r="H19" s="6">
        <f t="shared" si="1"/>
        <v>15.997499999999999</v>
      </c>
      <c r="I19" s="6">
        <f t="shared" si="2"/>
        <v>15.52</v>
      </c>
      <c r="J19" s="83">
        <f t="shared" si="3"/>
        <v>60.017499999999998</v>
      </c>
      <c r="K19" s="33" t="str">
        <f>AttendingList!S18</f>
        <v>Girer</v>
      </c>
    </row>
    <row r="20" spans="1:11" ht="16.2" thickBot="1" x14ac:dyDescent="0.3">
      <c r="A20" s="5">
        <v>16</v>
      </c>
      <c r="B20" s="6" t="str">
        <f>AttendingList0!B19</f>
        <v>Volkan Gülşen</v>
      </c>
      <c r="C20" s="6">
        <f>AttendingList0!C19</f>
        <v>90010140</v>
      </c>
      <c r="D20" s="6">
        <f>Homework!J20</f>
        <v>0</v>
      </c>
      <c r="E20" s="6">
        <f>Sinavlar!Z20</f>
        <v>3.1999999999999997</v>
      </c>
      <c r="F20" s="6">
        <f>Final!F20</f>
        <v>0</v>
      </c>
      <c r="G20" s="6">
        <f t="shared" si="0"/>
        <v>0</v>
      </c>
      <c r="H20" s="6">
        <f t="shared" si="1"/>
        <v>0.95999999999999985</v>
      </c>
      <c r="I20" s="6">
        <f t="shared" si="2"/>
        <v>0</v>
      </c>
      <c r="J20" s="83">
        <f t="shared" si="3"/>
        <v>0.95999999999999985</v>
      </c>
      <c r="K20" s="33" t="str">
        <f>AttendingList!S19</f>
        <v>Girer</v>
      </c>
    </row>
    <row r="21" spans="1:11" ht="16.2" thickBot="1" x14ac:dyDescent="0.3">
      <c r="A21" s="5">
        <v>17</v>
      </c>
      <c r="B21" s="6" t="str">
        <f>AttendingList0!B20</f>
        <v>Ayhan Boyacıoğlu</v>
      </c>
      <c r="C21" s="6">
        <f>AttendingList0!C20</f>
        <v>90010141</v>
      </c>
      <c r="D21" s="6">
        <f>Homework!J21</f>
        <v>93.333333333333329</v>
      </c>
      <c r="E21" s="6">
        <f>Sinavlar!Z21</f>
        <v>43.2</v>
      </c>
      <c r="F21" s="6">
        <f>Final!F21</f>
        <v>37.799999999999997</v>
      </c>
      <c r="G21" s="6">
        <f t="shared" si="0"/>
        <v>27.999999999999996</v>
      </c>
      <c r="H21" s="6">
        <f t="shared" si="1"/>
        <v>12.96</v>
      </c>
      <c r="I21" s="6">
        <f t="shared" si="2"/>
        <v>15.12</v>
      </c>
      <c r="J21" s="83">
        <f t="shared" si="3"/>
        <v>56.079999999999991</v>
      </c>
      <c r="K21" s="33" t="str">
        <f>AttendingList!S20</f>
        <v>Girer</v>
      </c>
    </row>
    <row r="22" spans="1:11" ht="16.2" thickBot="1" x14ac:dyDescent="0.3">
      <c r="A22" s="5">
        <v>18</v>
      </c>
      <c r="B22" s="6" t="str">
        <f>AttendingList0!B21</f>
        <v>İbrahim E Atamer</v>
      </c>
      <c r="C22" s="6">
        <f>AttendingList0!C21</f>
        <v>90020101</v>
      </c>
      <c r="D22" s="6">
        <f>Homework!J22</f>
        <v>68.333333333333329</v>
      </c>
      <c r="E22" s="6">
        <f>Sinavlar!Z22</f>
        <v>66.974999999999994</v>
      </c>
      <c r="F22" s="6">
        <f>Final!F22</f>
        <v>33.5</v>
      </c>
      <c r="G22" s="6">
        <f t="shared" si="0"/>
        <v>20.499999999999996</v>
      </c>
      <c r="H22" s="6">
        <f t="shared" si="1"/>
        <v>20.092499999999998</v>
      </c>
      <c r="I22" s="6">
        <f t="shared" si="2"/>
        <v>13.4</v>
      </c>
      <c r="J22" s="83">
        <f t="shared" si="3"/>
        <v>53.992499999999993</v>
      </c>
      <c r="K22" s="33" t="str">
        <f>AttendingList!S21</f>
        <v>Girer</v>
      </c>
    </row>
    <row r="23" spans="1:11" ht="16.2" thickBot="1" x14ac:dyDescent="0.3">
      <c r="A23" s="5">
        <v>19</v>
      </c>
      <c r="B23" s="6" t="str">
        <f>AttendingList0!B22</f>
        <v>Bilal Arslan</v>
      </c>
      <c r="C23" s="6">
        <f>AttendingList0!C22</f>
        <v>90020105</v>
      </c>
      <c r="D23" s="6">
        <f>Homework!J23</f>
        <v>63.333333333333336</v>
      </c>
      <c r="E23" s="6">
        <f>Sinavlar!Z23</f>
        <v>45.499999999999993</v>
      </c>
      <c r="F23" s="6">
        <f>Final!F23</f>
        <v>27.2</v>
      </c>
      <c r="G23" s="6">
        <f t="shared" si="0"/>
        <v>19</v>
      </c>
      <c r="H23" s="6">
        <f t="shared" si="1"/>
        <v>13.649999999999997</v>
      </c>
      <c r="I23" s="6">
        <f t="shared" si="2"/>
        <v>10.88</v>
      </c>
      <c r="J23" s="83">
        <f t="shared" si="3"/>
        <v>43.53</v>
      </c>
      <c r="K23" s="33" t="str">
        <f>AttendingList!S22</f>
        <v>Girer</v>
      </c>
    </row>
    <row r="24" spans="1:11" ht="16.2" thickBot="1" x14ac:dyDescent="0.3">
      <c r="A24" s="5">
        <v>20</v>
      </c>
      <c r="B24" s="6" t="str">
        <f>AttendingList0!B23</f>
        <v>Kristoffer İ İlhan</v>
      </c>
      <c r="C24" s="6">
        <f>AttendingList0!C23</f>
        <v>90020106</v>
      </c>
      <c r="D24" s="6">
        <f>Homework!J24</f>
        <v>0</v>
      </c>
      <c r="E24" s="6">
        <f>Sinavlar!Z24</f>
        <v>11.2</v>
      </c>
      <c r="F24" s="6">
        <f>Final!F24</f>
        <v>0</v>
      </c>
      <c r="G24" s="6">
        <f t="shared" si="0"/>
        <v>0</v>
      </c>
      <c r="H24" s="6">
        <f t="shared" si="1"/>
        <v>3.36</v>
      </c>
      <c r="I24" s="6">
        <f t="shared" si="2"/>
        <v>0</v>
      </c>
      <c r="J24" s="83">
        <f t="shared" si="3"/>
        <v>3.36</v>
      </c>
      <c r="K24" s="33" t="str">
        <f>AttendingList!S23</f>
        <v>Girer</v>
      </c>
    </row>
    <row r="25" spans="1:11" ht="16.2" thickBot="1" x14ac:dyDescent="0.3">
      <c r="A25" s="5">
        <v>21</v>
      </c>
      <c r="B25" s="6" t="str">
        <f>AttendingList0!B24</f>
        <v>Serap Süvari</v>
      </c>
      <c r="C25" s="6">
        <f>AttendingList0!C24</f>
        <v>90020107</v>
      </c>
      <c r="D25" s="6">
        <f>Homework!J25</f>
        <v>83.333333333333329</v>
      </c>
      <c r="E25" s="6">
        <f>Sinavlar!Z25</f>
        <v>52</v>
      </c>
      <c r="F25" s="6">
        <f>Final!F25</f>
        <v>44.599999999999994</v>
      </c>
      <c r="G25" s="6">
        <f t="shared" si="0"/>
        <v>24.999999999999996</v>
      </c>
      <c r="H25" s="6">
        <f t="shared" si="1"/>
        <v>15.6</v>
      </c>
      <c r="I25" s="6">
        <f t="shared" si="2"/>
        <v>17.84</v>
      </c>
      <c r="J25" s="83">
        <f t="shared" si="3"/>
        <v>58.44</v>
      </c>
      <c r="K25" s="33" t="str">
        <f>AttendingList!S24</f>
        <v>Girer</v>
      </c>
    </row>
    <row r="26" spans="1:11" ht="16.2" thickBot="1" x14ac:dyDescent="0.3">
      <c r="A26" s="5">
        <v>22</v>
      </c>
      <c r="B26" s="6" t="str">
        <f>AttendingList0!B25</f>
        <v>Murat Doğru</v>
      </c>
      <c r="C26" s="6">
        <f>AttendingList0!C25</f>
        <v>90020108</v>
      </c>
      <c r="D26" s="6">
        <f>Homework!J26</f>
        <v>93.333333333333329</v>
      </c>
      <c r="E26" s="6">
        <f>Sinavlar!Z26</f>
        <v>65.174999999999983</v>
      </c>
      <c r="F26" s="6">
        <f>Final!F26</f>
        <v>35.4</v>
      </c>
      <c r="G26" s="6">
        <f t="shared" si="0"/>
        <v>27.999999999999996</v>
      </c>
      <c r="H26" s="6">
        <f t="shared" si="1"/>
        <v>19.552499999999995</v>
      </c>
      <c r="I26" s="6">
        <f t="shared" si="2"/>
        <v>14.16</v>
      </c>
      <c r="J26" s="83">
        <f t="shared" si="3"/>
        <v>61.712499999999991</v>
      </c>
      <c r="K26" s="33" t="str">
        <f>AttendingList!S25</f>
        <v>Girer</v>
      </c>
    </row>
    <row r="27" spans="1:11" ht="16.2" thickBot="1" x14ac:dyDescent="0.3">
      <c r="A27" s="5">
        <v>23</v>
      </c>
      <c r="B27" s="6" t="str">
        <f>AttendingList0!B26</f>
        <v>Cenk Nazlı</v>
      </c>
      <c r="C27" s="6">
        <f>AttendingList0!C26</f>
        <v>90020109</v>
      </c>
      <c r="D27" s="6">
        <f>Homework!J27</f>
        <v>66.666666666666671</v>
      </c>
      <c r="E27" s="6">
        <f>Sinavlar!Z27</f>
        <v>53.849999999999994</v>
      </c>
      <c r="F27" s="6">
        <f>Final!F27</f>
        <v>40.4</v>
      </c>
      <c r="G27" s="6">
        <f t="shared" si="0"/>
        <v>20</v>
      </c>
      <c r="H27" s="6">
        <f t="shared" si="1"/>
        <v>16.154999999999998</v>
      </c>
      <c r="I27" s="6">
        <f t="shared" si="2"/>
        <v>16.16</v>
      </c>
      <c r="J27" s="83">
        <f t="shared" si="3"/>
        <v>52.314999999999998</v>
      </c>
      <c r="K27" s="33" t="str">
        <f>AttendingList!S26</f>
        <v>Girer</v>
      </c>
    </row>
    <row r="28" spans="1:11" ht="16.2" thickBot="1" x14ac:dyDescent="0.3">
      <c r="A28" s="5">
        <v>24</v>
      </c>
      <c r="B28" s="6" t="str">
        <f>AttendingList0!B27</f>
        <v>Mehmet Okan Akdoğan</v>
      </c>
      <c r="C28" s="6">
        <f>AttendingList0!C27</f>
        <v>90020110</v>
      </c>
      <c r="D28" s="6">
        <f>Homework!J28</f>
        <v>90</v>
      </c>
      <c r="E28" s="6">
        <f>Sinavlar!Z28</f>
        <v>56.124999999999986</v>
      </c>
      <c r="F28" s="6">
        <f>Final!F28</f>
        <v>45.2</v>
      </c>
      <c r="G28" s="6">
        <f t="shared" si="0"/>
        <v>27</v>
      </c>
      <c r="H28" s="6">
        <f t="shared" si="1"/>
        <v>16.837499999999995</v>
      </c>
      <c r="I28" s="6">
        <f t="shared" si="2"/>
        <v>18.080000000000002</v>
      </c>
      <c r="J28" s="83">
        <f t="shared" si="3"/>
        <v>61.91749999999999</v>
      </c>
      <c r="K28" s="33" t="str">
        <f>AttendingList!S27</f>
        <v>Girer</v>
      </c>
    </row>
    <row r="29" spans="1:11" ht="16.2" thickBot="1" x14ac:dyDescent="0.3">
      <c r="A29" s="5">
        <v>25</v>
      </c>
      <c r="B29" s="6" t="str">
        <f>AttendingList0!B28</f>
        <v>Salih Gökhan Topçu</v>
      </c>
      <c r="C29" s="6">
        <f>AttendingList0!C28</f>
        <v>90020119</v>
      </c>
      <c r="D29" s="6">
        <f>Homework!J29</f>
        <v>90</v>
      </c>
      <c r="E29" s="6">
        <f>Sinavlar!Z29</f>
        <v>50.825000000000003</v>
      </c>
      <c r="F29" s="6">
        <f>Final!F29</f>
        <v>35.700000000000003</v>
      </c>
      <c r="G29" s="6">
        <f t="shared" si="0"/>
        <v>27</v>
      </c>
      <c r="H29" s="6">
        <f t="shared" si="1"/>
        <v>15.2475</v>
      </c>
      <c r="I29" s="6">
        <f t="shared" si="2"/>
        <v>14.280000000000001</v>
      </c>
      <c r="J29" s="83">
        <f t="shared" si="3"/>
        <v>56.527500000000003</v>
      </c>
      <c r="K29" s="33" t="str">
        <f>AttendingList!S28</f>
        <v>Girer</v>
      </c>
    </row>
    <row r="30" spans="1:11" ht="16.2" thickBot="1" x14ac:dyDescent="0.3">
      <c r="A30" s="5">
        <v>26</v>
      </c>
      <c r="B30" s="6" t="str">
        <f>AttendingList0!B29</f>
        <v>Can Güven</v>
      </c>
      <c r="C30" s="6">
        <f>AttendingList0!C29</f>
        <v>90020121</v>
      </c>
      <c r="D30" s="6">
        <f>Homework!J30</f>
        <v>88.333333333333329</v>
      </c>
      <c r="E30" s="6">
        <f>Sinavlar!Z30</f>
        <v>60.849999999999994</v>
      </c>
      <c r="F30" s="6">
        <f>Final!F30</f>
        <v>54.9</v>
      </c>
      <c r="G30" s="6">
        <f t="shared" si="0"/>
        <v>26.499999999999996</v>
      </c>
      <c r="H30" s="6">
        <f t="shared" si="1"/>
        <v>18.254999999999999</v>
      </c>
      <c r="I30" s="6">
        <f t="shared" si="2"/>
        <v>21.96</v>
      </c>
      <c r="J30" s="83">
        <f t="shared" si="3"/>
        <v>66.715000000000003</v>
      </c>
      <c r="K30" s="33" t="str">
        <f>AttendingList!S29</f>
        <v>Girer</v>
      </c>
    </row>
    <row r="31" spans="1:11" ht="16.2" thickBot="1" x14ac:dyDescent="0.3">
      <c r="A31" s="25">
        <v>27</v>
      </c>
      <c r="B31" s="6" t="str">
        <f>AttendingList0!B30</f>
        <v>Evren Coşkun Özüer</v>
      </c>
      <c r="C31" s="6">
        <f>AttendingList0!C30</f>
        <v>90020126</v>
      </c>
      <c r="D31" s="6">
        <f>Homework!J31</f>
        <v>82.666666666666671</v>
      </c>
      <c r="E31" s="6">
        <f>Sinavlar!Z31</f>
        <v>53.05</v>
      </c>
      <c r="F31" s="6">
        <f>Final!F31</f>
        <v>39.099999999999994</v>
      </c>
      <c r="G31" s="6">
        <f t="shared" si="0"/>
        <v>24.8</v>
      </c>
      <c r="H31" s="6">
        <f t="shared" si="1"/>
        <v>15.914999999999999</v>
      </c>
      <c r="I31" s="6">
        <f t="shared" si="2"/>
        <v>15.639999999999999</v>
      </c>
      <c r="J31" s="83">
        <f t="shared" si="3"/>
        <v>56.355000000000004</v>
      </c>
      <c r="K31" s="33" t="str">
        <f>AttendingList!S30</f>
        <v>Girer</v>
      </c>
    </row>
    <row r="32" spans="1:11" ht="16.2" thickBot="1" x14ac:dyDescent="0.3">
      <c r="A32" s="40">
        <v>28</v>
      </c>
      <c r="B32" s="6" t="str">
        <f>AttendingList0!B31</f>
        <v>Ceyhun Yavuz</v>
      </c>
      <c r="C32" s="6">
        <f>AttendingList0!C31</f>
        <v>90020131</v>
      </c>
      <c r="D32" s="6">
        <f>Homework!J32</f>
        <v>41</v>
      </c>
      <c r="E32" s="6">
        <f>Sinavlar!Z32</f>
        <v>43.924999999999997</v>
      </c>
      <c r="F32" s="6">
        <f>Final!F32</f>
        <v>47.5</v>
      </c>
      <c r="G32" s="6">
        <f t="shared" si="0"/>
        <v>12.299999999999999</v>
      </c>
      <c r="H32" s="6">
        <f t="shared" si="1"/>
        <v>13.177499999999998</v>
      </c>
      <c r="I32" s="6">
        <f t="shared" si="2"/>
        <v>19</v>
      </c>
      <c r="J32" s="83">
        <f t="shared" si="3"/>
        <v>44.477499999999999</v>
      </c>
      <c r="K32" s="33" t="str">
        <f>AttendingList!S31</f>
        <v>Girer</v>
      </c>
    </row>
    <row r="33" spans="1:11" ht="16.2" thickBot="1" x14ac:dyDescent="0.3">
      <c r="A33" s="40">
        <v>29</v>
      </c>
      <c r="B33" s="6" t="str">
        <f>AttendingList0!B32</f>
        <v>Hilal Sofu</v>
      </c>
      <c r="C33" s="6">
        <f>AttendingList0!C32</f>
        <v>90020132</v>
      </c>
      <c r="D33" s="6">
        <f>Homework!J33</f>
        <v>88.333333333333329</v>
      </c>
      <c r="E33" s="6">
        <f>Sinavlar!Z33</f>
        <v>52.674999999999997</v>
      </c>
      <c r="F33" s="6">
        <f>Final!F33</f>
        <v>41.699999999999996</v>
      </c>
      <c r="G33" s="6">
        <f t="shared" si="0"/>
        <v>26.499999999999996</v>
      </c>
      <c r="H33" s="6">
        <f t="shared" si="1"/>
        <v>15.802499999999998</v>
      </c>
      <c r="I33" s="6">
        <f t="shared" si="2"/>
        <v>16.68</v>
      </c>
      <c r="J33" s="83">
        <f t="shared" si="3"/>
        <v>58.982499999999995</v>
      </c>
      <c r="K33" s="33" t="str">
        <f>AttendingList!S32</f>
        <v>Girer</v>
      </c>
    </row>
    <row r="34" spans="1:11" ht="16.2" thickBot="1" x14ac:dyDescent="0.3">
      <c r="A34" s="40">
        <v>30</v>
      </c>
      <c r="B34" s="6" t="str">
        <f>AttendingList0!B33</f>
        <v>Burçin Danacı</v>
      </c>
      <c r="C34" s="6">
        <f>AttendingList0!C33</f>
        <v>90020134</v>
      </c>
      <c r="D34" s="6">
        <f>Homework!J34</f>
        <v>60</v>
      </c>
      <c r="E34" s="6">
        <f>Sinavlar!Z34</f>
        <v>58.124999999999986</v>
      </c>
      <c r="F34" s="6">
        <f>Final!F34</f>
        <v>43</v>
      </c>
      <c r="G34" s="6">
        <f t="shared" si="0"/>
        <v>18</v>
      </c>
      <c r="H34" s="6">
        <f t="shared" si="1"/>
        <v>17.437499999999996</v>
      </c>
      <c r="I34" s="6">
        <f t="shared" si="2"/>
        <v>17.2</v>
      </c>
      <c r="J34" s="83">
        <f t="shared" si="3"/>
        <v>52.637500000000003</v>
      </c>
      <c r="K34" s="33" t="str">
        <f>AttendingList!S33</f>
        <v>Girer</v>
      </c>
    </row>
    <row r="35" spans="1:11" ht="16.2" thickBot="1" x14ac:dyDescent="0.3">
      <c r="A35" s="40">
        <v>31</v>
      </c>
      <c r="B35" s="6" t="str">
        <f>AttendingList0!B34</f>
        <v>Feride Duygu Taştan</v>
      </c>
      <c r="C35" s="6">
        <f>AttendingList0!C34</f>
        <v>90020135</v>
      </c>
      <c r="D35" s="6">
        <f>Homework!J35</f>
        <v>89.333333333333329</v>
      </c>
      <c r="E35" s="6">
        <f>Sinavlar!Z35</f>
        <v>62.525000000000013</v>
      </c>
      <c r="F35" s="6">
        <f>Final!F35</f>
        <v>22.7</v>
      </c>
      <c r="G35" s="6">
        <f t="shared" si="0"/>
        <v>26.799999999999997</v>
      </c>
      <c r="H35" s="6">
        <f t="shared" si="1"/>
        <v>18.757500000000004</v>
      </c>
      <c r="I35" s="6">
        <f t="shared" si="2"/>
        <v>9.08</v>
      </c>
      <c r="J35" s="83">
        <f t="shared" si="3"/>
        <v>54.637500000000003</v>
      </c>
      <c r="K35" s="33" t="str">
        <f>AttendingList!S34</f>
        <v>Girer</v>
      </c>
    </row>
    <row r="36" spans="1:11" ht="16.2" thickBot="1" x14ac:dyDescent="0.3">
      <c r="A36" s="41">
        <v>32</v>
      </c>
      <c r="B36" s="6" t="str">
        <f>AttendingList0!B35</f>
        <v>Melissa Karagözlüoğlu</v>
      </c>
      <c r="C36" s="6">
        <f>AttendingList0!C35</f>
        <v>90020142</v>
      </c>
      <c r="D36" s="6">
        <f>Homework!J36</f>
        <v>91</v>
      </c>
      <c r="E36" s="6">
        <f>Sinavlar!Z36</f>
        <v>58.875000000000007</v>
      </c>
      <c r="F36" s="6">
        <f>Final!F36</f>
        <v>47.099999999999994</v>
      </c>
      <c r="G36" s="6">
        <f t="shared" si="0"/>
        <v>27.3</v>
      </c>
      <c r="H36" s="6">
        <f t="shared" si="1"/>
        <v>17.662500000000001</v>
      </c>
      <c r="I36" s="6">
        <f t="shared" si="2"/>
        <v>18.84</v>
      </c>
      <c r="J36" s="83">
        <f t="shared" si="3"/>
        <v>63.802500000000009</v>
      </c>
      <c r="K36" s="33" t="str">
        <f>AttendingList!S35</f>
        <v>Girer</v>
      </c>
    </row>
    <row r="37" spans="1:11" ht="16.2" thickBot="1" x14ac:dyDescent="0.3">
      <c r="A37" s="40">
        <v>33</v>
      </c>
      <c r="B37" s="6" t="str">
        <f>AttendingList0!B36</f>
        <v>Ümit Necati Sunar</v>
      </c>
      <c r="C37" s="6">
        <f>AttendingList0!C36</f>
        <v>110020104</v>
      </c>
      <c r="D37" s="6">
        <f>Homework!J37</f>
        <v>96.666666666666671</v>
      </c>
      <c r="E37" s="6">
        <f>Sinavlar!Z37</f>
        <v>74.474999999999994</v>
      </c>
      <c r="F37" s="6">
        <f>Final!F37</f>
        <v>55.099999999999994</v>
      </c>
      <c r="G37" s="6">
        <f t="shared" si="0"/>
        <v>29</v>
      </c>
      <c r="H37" s="6">
        <f t="shared" si="1"/>
        <v>22.342499999999998</v>
      </c>
      <c r="I37" s="6">
        <f t="shared" si="2"/>
        <v>22.04</v>
      </c>
      <c r="J37" s="83">
        <f t="shared" si="3"/>
        <v>73.382499999999993</v>
      </c>
      <c r="K37" s="33" t="str">
        <f>AttendingList!S36</f>
        <v>Girer</v>
      </c>
    </row>
    <row r="38" spans="1:11" x14ac:dyDescent="0.25">
      <c r="A38" s="43"/>
      <c r="B38" s="24"/>
      <c r="C38" s="27" t="s">
        <v>4</v>
      </c>
      <c r="D38" s="27">
        <f t="shared" ref="D38:J38" si="4">SUM(D5:D37)</f>
        <v>2266.9999999999995</v>
      </c>
      <c r="E38" s="27">
        <f t="shared" si="4"/>
        <v>1495.9749999999999</v>
      </c>
      <c r="F38" s="27">
        <f t="shared" si="4"/>
        <v>1084.8</v>
      </c>
      <c r="G38" s="27">
        <f t="shared" si="4"/>
        <v>680.0999999999998</v>
      </c>
      <c r="H38" s="30">
        <f t="shared" si="4"/>
        <v>448.79249999999996</v>
      </c>
      <c r="I38" s="12">
        <f t="shared" si="4"/>
        <v>433.91999999999996</v>
      </c>
      <c r="J38" s="44">
        <f t="shared" si="4"/>
        <v>1562.8125</v>
      </c>
    </row>
    <row r="39" spans="1:11" ht="15.6" thickBot="1" x14ac:dyDescent="0.3">
      <c r="A39" s="45"/>
      <c r="B39" s="46"/>
      <c r="C39" s="47" t="s">
        <v>6</v>
      </c>
      <c r="D39" s="48">
        <f t="shared" ref="D39:I39" si="5">D38/COUNT(D5:D37)</f>
        <v>68.696969696969688</v>
      </c>
      <c r="E39" s="48">
        <f t="shared" si="5"/>
        <v>45.332575757575754</v>
      </c>
      <c r="F39" s="48">
        <f t="shared" si="5"/>
        <v>32.872727272727275</v>
      </c>
      <c r="G39" s="48">
        <f t="shared" si="5"/>
        <v>20.609090909090902</v>
      </c>
      <c r="H39" s="48">
        <f t="shared" si="5"/>
        <v>13.599772727272725</v>
      </c>
      <c r="I39" s="48">
        <f t="shared" si="5"/>
        <v>13.149090909090908</v>
      </c>
      <c r="J39" s="49">
        <f>J38/COUNT(J5:J37)</f>
        <v>47.357954545454547</v>
      </c>
    </row>
    <row r="40" spans="1:11" x14ac:dyDescent="0.25">
      <c r="C40" s="50" t="s">
        <v>11</v>
      </c>
      <c r="D40" s="51">
        <f t="shared" ref="D40:J40" si="6">MIN(D5:D37)</f>
        <v>0</v>
      </c>
      <c r="E40" s="51">
        <f t="shared" si="6"/>
        <v>0</v>
      </c>
      <c r="F40" s="51">
        <f t="shared" si="6"/>
        <v>0</v>
      </c>
      <c r="G40" s="51">
        <f t="shared" si="6"/>
        <v>0</v>
      </c>
      <c r="H40" s="51">
        <f t="shared" si="6"/>
        <v>0</v>
      </c>
      <c r="I40" s="51">
        <f t="shared" si="6"/>
        <v>0</v>
      </c>
      <c r="J40" s="52">
        <f t="shared" si="6"/>
        <v>0</v>
      </c>
    </row>
    <row r="41" spans="1:11" ht="15.6" thickBot="1" x14ac:dyDescent="0.3">
      <c r="C41" s="42" t="s">
        <v>10</v>
      </c>
      <c r="D41" s="12">
        <f t="shared" ref="D41:J41" si="7">MAX(D5:D37)</f>
        <v>96.666666666666671</v>
      </c>
      <c r="E41" s="12">
        <f t="shared" si="7"/>
        <v>74.474999999999994</v>
      </c>
      <c r="F41" s="12">
        <f t="shared" si="7"/>
        <v>55.099999999999994</v>
      </c>
      <c r="G41" s="12">
        <f t="shared" si="7"/>
        <v>29</v>
      </c>
      <c r="H41" s="12">
        <f t="shared" si="7"/>
        <v>22.342499999999998</v>
      </c>
      <c r="I41" s="12">
        <f t="shared" si="7"/>
        <v>22.04</v>
      </c>
      <c r="J41" s="105">
        <f t="shared" si="7"/>
        <v>73.382499999999993</v>
      </c>
    </row>
    <row r="42" spans="1:11" ht="15.6" thickBot="1" x14ac:dyDescent="0.3">
      <c r="A42" s="24"/>
      <c r="B42" s="24"/>
      <c r="C42" s="53" t="s">
        <v>7</v>
      </c>
      <c r="D42" s="54">
        <f>IF(D38&gt;0,STDEVA(D5:D37))</f>
        <v>32.305546870249074</v>
      </c>
      <c r="E42" s="54">
        <f>IF(E38&gt;0,STDEVA(E5:E37))</f>
        <v>19.529075363784997</v>
      </c>
      <c r="F42" s="55">
        <f>IF(F38&gt;0,STDEVA(F5:F37),"------")</f>
        <v>16.14501224696177</v>
      </c>
      <c r="G42" s="54">
        <f>IF(G38&gt;0,STDEVA(G5:G37))</f>
        <v>9.6916640610747393</v>
      </c>
      <c r="H42" s="55">
        <f>IF(H38&gt;0,STDEVA(H5:H37))</f>
        <v>5.8587226091354978</v>
      </c>
      <c r="I42" s="55">
        <f>IF(I38&gt;0,STDEVA(I5:I37),"------")</f>
        <v>6.4580048987847096</v>
      </c>
      <c r="J42" s="106">
        <f>IF(J38&gt;0,STDEVA(J5:J37),"------")</f>
        <v>20.84286639295161</v>
      </c>
    </row>
    <row r="55" spans="20:20" x14ac:dyDescent="0.25">
      <c r="T55" t="s">
        <v>89</v>
      </c>
    </row>
  </sheetData>
  <phoneticPr fontId="7" type="noConversion"/>
  <conditionalFormatting sqref="D38:J38">
    <cfRule type="cellIs" dxfId="24" priority="1" stopIfTrue="1" operator="equal">
      <formula>35</formula>
    </cfRule>
    <cfRule type="cellIs" dxfId="23" priority="2" stopIfTrue="1" operator="between">
      <formula>34</formula>
      <formula>18</formula>
    </cfRule>
    <cfRule type="cellIs" dxfId="22" priority="3" stopIfTrue="1" operator="lessThan">
      <formula>17</formula>
    </cfRule>
  </conditionalFormatting>
  <conditionalFormatting sqref="D39:J39">
    <cfRule type="cellIs" dxfId="21" priority="4" stopIfTrue="1" operator="greaterThanOrEqual">
      <formula>35</formula>
    </cfRule>
    <cfRule type="cellIs" dxfId="20" priority="5" stopIfTrue="1" operator="between">
      <formula>34</formula>
      <formula>18</formula>
    </cfRule>
    <cfRule type="cellIs" dxfId="19" priority="6" stopIfTrue="1" operator="lessThan">
      <formula>17</formula>
    </cfRule>
  </conditionalFormatting>
  <conditionalFormatting sqref="J5:J37">
    <cfRule type="cellIs" dxfId="18" priority="7" stopIfTrue="1" operator="lessThan">
      <formula>$J$39-$J$42</formula>
    </cfRule>
    <cfRule type="cellIs" dxfId="17" priority="8" stopIfTrue="1" operator="between">
      <formula>$J$39-$J$42</formula>
      <formula>$J$39</formula>
    </cfRule>
    <cfRule type="cellIs" dxfId="16" priority="9" stopIfTrue="1" operator="between">
      <formula>$J$39</formula>
      <formula>$J$41</formula>
    </cfRule>
  </conditionalFormatting>
  <conditionalFormatting sqref="D5:I37 G4:I4">
    <cfRule type="cellIs" dxfId="15" priority="10" stopIfTrue="1" operator="equal">
      <formula>0</formula>
    </cfRule>
  </conditionalFormatting>
  <conditionalFormatting sqref="K2:K37">
    <cfRule type="cellIs" dxfId="14" priority="11" stopIfTrue="1" operator="equal">
      <formula>"Devamsiz"</formula>
    </cfRule>
    <cfRule type="cellIs" dxfId="13" priority="12" stopIfTrue="1" operator="equal">
      <formula>"Yoklamali"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4"/>
  <sheetViews>
    <sheetView tabSelected="1" view="pageBreakPreview" zoomScale="55" zoomScaleNormal="55" workbookViewId="0">
      <selection activeCell="P2" sqref="P2"/>
    </sheetView>
  </sheetViews>
  <sheetFormatPr defaultColWidth="9.109375" defaultRowHeight="15.6" x14ac:dyDescent="0.3"/>
  <cols>
    <col min="1" max="1" width="4.33203125" style="10" bestFit="1" customWidth="1"/>
    <col min="2" max="2" width="29.33203125" style="10" customWidth="1"/>
    <col min="3" max="3" width="13.44140625" style="64" bestFit="1" customWidth="1"/>
    <col min="4" max="4" width="7" style="10" customWidth="1"/>
    <col min="5" max="5" width="13.44140625" style="10" bestFit="1" customWidth="1"/>
    <col min="6" max="6" width="9" style="10" customWidth="1"/>
    <col min="7" max="7" width="7.6640625" style="10" customWidth="1"/>
    <col min="8" max="8" width="8.33203125" style="10" customWidth="1"/>
    <col min="9" max="9" width="14.44140625" style="10" bestFit="1" customWidth="1"/>
    <col min="10" max="10" width="9.5546875" style="10" customWidth="1"/>
    <col min="11" max="11" width="10.88671875" style="112" bestFit="1" customWidth="1"/>
    <col min="12" max="13" width="10.88671875" style="112" customWidth="1"/>
    <col min="14" max="14" width="7.44140625" style="13" customWidth="1"/>
    <col min="15" max="15" width="11.5546875" style="13" bestFit="1" customWidth="1"/>
    <col min="16" max="16" width="33.33203125" style="13" customWidth="1"/>
    <col min="17" max="17" width="13.44140625" style="92" bestFit="1" customWidth="1"/>
    <col min="18" max="18" width="12.5546875" style="13" bestFit="1" customWidth="1"/>
    <col min="19" max="20" width="12.5546875" style="13" customWidth="1"/>
    <col min="21" max="21" width="5.109375" style="13" customWidth="1"/>
    <col min="22" max="22" width="19.88671875" style="13" customWidth="1"/>
    <col min="23" max="23" width="7.6640625" style="13" bestFit="1" customWidth="1"/>
    <col min="24" max="24" width="7.109375" style="13" customWidth="1"/>
    <col min="25" max="25" width="5.33203125" style="13" bestFit="1" customWidth="1"/>
    <col min="26" max="26" width="7.6640625" style="13" bestFit="1" customWidth="1"/>
    <col min="27" max="16384" width="9.109375" style="13"/>
  </cols>
  <sheetData>
    <row r="1" spans="1:35" s="10" customFormat="1" ht="18.75" customHeight="1" x14ac:dyDescent="0.3">
      <c r="A1" s="65"/>
      <c r="B1" s="123" t="str">
        <f>TotalGrade!B1</f>
        <v>10395 BIL 101 E Int. To Comp. &amp; Inf. Systems</v>
      </c>
      <c r="C1" s="124"/>
      <c r="D1" s="125"/>
      <c r="E1" s="65"/>
      <c r="F1" s="65" t="str">
        <f>TotalGrade!F1</f>
        <v>Total Grade</v>
      </c>
      <c r="G1" s="65"/>
      <c r="H1" s="65"/>
      <c r="I1" s="65"/>
      <c r="J1" s="65"/>
      <c r="K1" s="113"/>
      <c r="L1" s="120" t="s">
        <v>122</v>
      </c>
      <c r="M1" s="121"/>
      <c r="N1" s="121"/>
      <c r="O1" s="122"/>
      <c r="P1" s="65"/>
      <c r="Q1" s="91"/>
    </row>
    <row r="2" spans="1:35" s="10" customFormat="1" ht="46.8" x14ac:dyDescent="0.3">
      <c r="A2" s="65" t="str">
        <f>TotalGrade!A2</f>
        <v>#</v>
      </c>
      <c r="B2" s="65" t="str">
        <f>TotalGrade!B2</f>
        <v>Name</v>
      </c>
      <c r="C2" s="65" t="str">
        <f>TotalGrade!C2</f>
        <v>Num.</v>
      </c>
      <c r="D2" s="65" t="str">
        <f>TotalGrade!D2</f>
        <v>Mean Hw</v>
      </c>
      <c r="E2" s="65" t="str">
        <f>TotalGrade!E2</f>
        <v>Mean Quiz</v>
      </c>
      <c r="F2" s="65" t="str">
        <f>TotalGrade!F2</f>
        <v>Final</v>
      </c>
      <c r="G2" s="65" t="str">
        <f>TotalGrade!G2</f>
        <v>Mean Hw* 0.30</v>
      </c>
      <c r="H2" s="65" t="str">
        <f>TotalGrade!H2</f>
        <v>Mean Quiz* 0.30</v>
      </c>
      <c r="I2" s="65" t="str">
        <f>TotalGrade!I2</f>
        <v>Final*0.40</v>
      </c>
      <c r="J2" s="65" t="str">
        <f>TotalGrade!J2</f>
        <v>Total Grade</v>
      </c>
      <c r="K2" s="114" t="s">
        <v>116</v>
      </c>
      <c r="L2" s="114" t="s">
        <v>119</v>
      </c>
      <c r="M2" s="114"/>
      <c r="N2" s="31"/>
      <c r="O2" s="31"/>
      <c r="P2" s="65" t="str">
        <f>B2</f>
        <v>Name</v>
      </c>
      <c r="Q2" s="91"/>
      <c r="R2" s="12" t="str">
        <f>TotalGrade!K3</f>
        <v>Finale</v>
      </c>
    </row>
    <row r="3" spans="1:35" x14ac:dyDescent="0.25">
      <c r="A3" s="65">
        <f>TotalGrade!A3</f>
        <v>0</v>
      </c>
      <c r="B3" s="65">
        <f>TotalGrade!B3</f>
        <v>0</v>
      </c>
      <c r="C3" s="65">
        <f>TotalGrade!C3</f>
        <v>0</v>
      </c>
      <c r="D3" s="65">
        <f>TotalGrade!D3</f>
        <v>0</v>
      </c>
      <c r="E3" s="65"/>
      <c r="F3" s="65"/>
      <c r="G3" s="65"/>
      <c r="H3" s="65"/>
      <c r="I3" s="65"/>
      <c r="J3" s="65"/>
      <c r="K3" s="23"/>
      <c r="L3" s="23"/>
      <c r="M3" s="23"/>
      <c r="N3" s="12"/>
      <c r="O3" s="12"/>
      <c r="P3" s="65"/>
      <c r="R3" s="12"/>
    </row>
    <row r="4" spans="1:35" x14ac:dyDescent="0.3">
      <c r="A4" s="65">
        <f>TotalGrade!A4</f>
        <v>0</v>
      </c>
      <c r="B4" s="65">
        <f>TotalGrade!B4</f>
        <v>0</v>
      </c>
      <c r="C4" s="65">
        <f>TotalGrade!C4</f>
        <v>0</v>
      </c>
      <c r="D4" s="80">
        <f>TotalGrade!D4</f>
        <v>100</v>
      </c>
      <c r="E4" s="80">
        <f>TotalGrade!E4</f>
        <v>100</v>
      </c>
      <c r="F4" s="80">
        <f>TotalGrade!F4</f>
        <v>100</v>
      </c>
      <c r="G4" s="80">
        <f>TotalGrade!G4</f>
        <v>30</v>
      </c>
      <c r="H4" s="80">
        <f>TotalGrade!H4</f>
        <v>30</v>
      </c>
      <c r="I4" s="80">
        <f>TotalGrade!I4</f>
        <v>40</v>
      </c>
      <c r="J4" s="107">
        <f>TotalGrade!J4</f>
        <v>100</v>
      </c>
      <c r="K4" s="115">
        <f t="shared" ref="K4:K37" si="0">G4+H4</f>
        <v>60</v>
      </c>
      <c r="L4" s="115"/>
      <c r="M4" s="115"/>
      <c r="N4" s="12"/>
      <c r="O4" s="12"/>
      <c r="P4" s="65"/>
      <c r="R4" s="12"/>
      <c r="S4" s="13" t="s">
        <v>117</v>
      </c>
      <c r="T4" s="13" t="s">
        <v>118</v>
      </c>
      <c r="AA4" s="94" t="s">
        <v>92</v>
      </c>
      <c r="AB4" s="94" t="s">
        <v>93</v>
      </c>
      <c r="AC4" s="94" t="s">
        <v>94</v>
      </c>
      <c r="AD4" s="94" t="s">
        <v>95</v>
      </c>
      <c r="AE4" s="94" t="s">
        <v>96</v>
      </c>
      <c r="AF4" s="94" t="s">
        <v>97</v>
      </c>
      <c r="AG4" s="94" t="s">
        <v>98</v>
      </c>
      <c r="AH4" s="94" t="s">
        <v>99</v>
      </c>
      <c r="AI4" s="94" t="s">
        <v>99</v>
      </c>
    </row>
    <row r="5" spans="1:35" x14ac:dyDescent="0.25">
      <c r="A5" s="65">
        <f>TotalGrade!A5</f>
        <v>1</v>
      </c>
      <c r="B5" s="65" t="str">
        <f>TotalGrade!B37</f>
        <v>Ümit Necati Sunar</v>
      </c>
      <c r="C5" s="93">
        <f>TotalGrade!C37</f>
        <v>110020104</v>
      </c>
      <c r="D5" s="65">
        <f>TotalGrade!D37</f>
        <v>96.666666666666671</v>
      </c>
      <c r="E5" s="65">
        <f>TotalGrade!E37</f>
        <v>74.474999999999994</v>
      </c>
      <c r="F5" s="65">
        <f>TotalGrade!F37</f>
        <v>55.099999999999994</v>
      </c>
      <c r="G5" s="65">
        <f>TotalGrade!G37</f>
        <v>29</v>
      </c>
      <c r="H5" s="65">
        <f>TotalGrade!H37</f>
        <v>22.342499999999998</v>
      </c>
      <c r="I5" s="65">
        <f>TotalGrade!I37</f>
        <v>22.04</v>
      </c>
      <c r="J5" s="107">
        <f>TotalGrade!J37</f>
        <v>73.382499999999993</v>
      </c>
      <c r="K5" s="23">
        <f t="shared" si="0"/>
        <v>51.342500000000001</v>
      </c>
      <c r="L5" s="23">
        <f t="shared" ref="L5:L37" si="1">J5/73.38*100</f>
        <v>100.00340692286727</v>
      </c>
      <c r="M5" s="23">
        <f t="shared" ref="M5:M37" si="2">L5/100*4</f>
        <v>4.0001362769146906</v>
      </c>
      <c r="N5" s="12">
        <f t="shared" ref="N5:N37" si="3">IF(O5="AA",4,IF(O5="BA",3.5,IF(O5="BB",3,IF(O5="CB",2.5,IF(O5="CC",2,IF(O5="DC",1.5,IF(O5="DD",1,0)))))))</f>
        <v>4</v>
      </c>
      <c r="O5" s="90" t="str">
        <f t="shared" ref="O5:O37" si="4">IF(J5&gt;=AA5,"AA",IF(J5&gt;AB5,"BA",IF(J5 &gt;=AC5,"BB",IF(J5&gt;AD5,"CB",IF(J5&gt;AE5,"CC",IF(J5&gt;AF5,"DC",IF(J5&gt;AG5,"DD","FF")))))))</f>
        <v>AA</v>
      </c>
      <c r="P5" s="119" t="str">
        <f>AttendingList0!B36</f>
        <v>Ümit Necati Sunar</v>
      </c>
      <c r="Q5" s="118">
        <f>AttendingList0!C36</f>
        <v>110020104</v>
      </c>
      <c r="R5" s="12" t="str">
        <f>TotalGrade!K37</f>
        <v>Girer</v>
      </c>
      <c r="S5" s="116"/>
      <c r="T5" s="116"/>
      <c r="U5" s="13">
        <v>1</v>
      </c>
      <c r="V5" s="13" t="s">
        <v>6</v>
      </c>
      <c r="X5" s="112">
        <f>J39</f>
        <v>47.357954545454547</v>
      </c>
      <c r="AA5" s="13">
        <f>X9</f>
        <v>65</v>
      </c>
      <c r="AB5" s="13">
        <f>X10</f>
        <v>59</v>
      </c>
      <c r="AC5" s="13">
        <f>X11</f>
        <v>57</v>
      </c>
      <c r="AD5" s="13">
        <f>X12</f>
        <v>53</v>
      </c>
      <c r="AE5" s="13">
        <f>X13</f>
        <v>48</v>
      </c>
      <c r="AF5" s="13">
        <f>X14</f>
        <v>43</v>
      </c>
      <c r="AG5" s="13">
        <f>X15</f>
        <v>38</v>
      </c>
      <c r="AH5" s="13">
        <f>X16</f>
        <v>32</v>
      </c>
      <c r="AI5" s="13">
        <f>X17</f>
        <v>0</v>
      </c>
    </row>
    <row r="6" spans="1:35" x14ac:dyDescent="0.25">
      <c r="A6" s="65">
        <f>TotalGrade!A6</f>
        <v>2</v>
      </c>
      <c r="B6" s="65" t="str">
        <f>TotalGrade!B30</f>
        <v>Can Güven</v>
      </c>
      <c r="C6" s="93">
        <f>TotalGrade!C30</f>
        <v>90020121</v>
      </c>
      <c r="D6" s="65">
        <f>TotalGrade!D30</f>
        <v>88.333333333333329</v>
      </c>
      <c r="E6" s="65">
        <f>TotalGrade!E30</f>
        <v>60.849999999999994</v>
      </c>
      <c r="F6" s="65">
        <f>TotalGrade!F30</f>
        <v>54.9</v>
      </c>
      <c r="G6" s="65">
        <f>TotalGrade!G30</f>
        <v>26.499999999999996</v>
      </c>
      <c r="H6" s="65">
        <f>TotalGrade!H30</f>
        <v>18.254999999999999</v>
      </c>
      <c r="I6" s="65">
        <f>TotalGrade!I30</f>
        <v>21.96</v>
      </c>
      <c r="J6" s="107">
        <f>TotalGrade!J30</f>
        <v>66.715000000000003</v>
      </c>
      <c r="K6" s="23">
        <f t="shared" si="0"/>
        <v>44.754999999999995</v>
      </c>
      <c r="L6" s="23">
        <f t="shared" si="1"/>
        <v>90.917143635868086</v>
      </c>
      <c r="M6" s="23">
        <f t="shared" si="2"/>
        <v>3.6366857454347237</v>
      </c>
      <c r="N6" s="12">
        <f t="shared" si="3"/>
        <v>4</v>
      </c>
      <c r="O6" s="90" t="str">
        <f t="shared" si="4"/>
        <v>AA</v>
      </c>
      <c r="P6" s="70" t="str">
        <f>AttendingList0!B29</f>
        <v>Can Güven</v>
      </c>
      <c r="Q6" s="118">
        <f>AttendingList0!C29</f>
        <v>90020121</v>
      </c>
      <c r="R6" s="12" t="str">
        <f>TotalGrade!K30</f>
        <v>Girer</v>
      </c>
      <c r="S6" s="116">
        <f>J5-J6</f>
        <v>6.6674999999999898</v>
      </c>
      <c r="T6" s="116">
        <f t="shared" ref="T6:T37" si="5">L5-L6</f>
        <v>9.0862632869991842</v>
      </c>
      <c r="U6" s="13">
        <v>1</v>
      </c>
      <c r="V6" s="13" t="s">
        <v>91</v>
      </c>
      <c r="X6" s="112">
        <f>J42</f>
        <v>20.84286639295161</v>
      </c>
      <c r="AA6" s="13">
        <f t="shared" ref="AA6:AI6" si="6">AA5</f>
        <v>65</v>
      </c>
      <c r="AB6" s="13">
        <f t="shared" si="6"/>
        <v>59</v>
      </c>
      <c r="AC6" s="13">
        <f t="shared" si="6"/>
        <v>57</v>
      </c>
      <c r="AD6" s="13">
        <f t="shared" si="6"/>
        <v>53</v>
      </c>
      <c r="AE6" s="13">
        <f t="shared" si="6"/>
        <v>48</v>
      </c>
      <c r="AF6" s="13">
        <f t="shared" si="6"/>
        <v>43</v>
      </c>
      <c r="AG6" s="13">
        <f t="shared" si="6"/>
        <v>38</v>
      </c>
      <c r="AH6" s="13">
        <f t="shared" si="6"/>
        <v>32</v>
      </c>
      <c r="AI6" s="13">
        <f t="shared" si="6"/>
        <v>0</v>
      </c>
    </row>
    <row r="7" spans="1:35" x14ac:dyDescent="0.25">
      <c r="A7" s="65">
        <f>TotalGrade!A7</f>
        <v>3</v>
      </c>
      <c r="B7" s="65" t="str">
        <f>TotalGrade!B36</f>
        <v>Melissa Karagözlüoğlu</v>
      </c>
      <c r="C7" s="93">
        <f>TotalGrade!C36</f>
        <v>90020142</v>
      </c>
      <c r="D7" s="65">
        <f>TotalGrade!D36</f>
        <v>91</v>
      </c>
      <c r="E7" s="65">
        <f>TotalGrade!E36</f>
        <v>58.875000000000007</v>
      </c>
      <c r="F7" s="65">
        <f>TotalGrade!F36</f>
        <v>47.099999999999994</v>
      </c>
      <c r="G7" s="65">
        <f>TotalGrade!G36</f>
        <v>27.3</v>
      </c>
      <c r="H7" s="65">
        <f>TotalGrade!H36</f>
        <v>17.662500000000001</v>
      </c>
      <c r="I7" s="65">
        <f>TotalGrade!I36</f>
        <v>18.84</v>
      </c>
      <c r="J7" s="107">
        <f>TotalGrade!J36</f>
        <v>63.802500000000009</v>
      </c>
      <c r="K7" s="23">
        <f t="shared" si="0"/>
        <v>44.962500000000006</v>
      </c>
      <c r="L7" s="23">
        <f t="shared" si="1"/>
        <v>86.948078495502884</v>
      </c>
      <c r="M7" s="23">
        <f t="shared" si="2"/>
        <v>3.4779231398201151</v>
      </c>
      <c r="N7" s="12">
        <f t="shared" si="3"/>
        <v>3.5</v>
      </c>
      <c r="O7" s="90" t="str">
        <f t="shared" si="4"/>
        <v>BA</v>
      </c>
      <c r="P7" s="119" t="str">
        <f>AttendingList0!B35</f>
        <v>Melissa Karagözlüoğlu</v>
      </c>
      <c r="Q7" s="118">
        <f>AttendingList0!C35</f>
        <v>90020142</v>
      </c>
      <c r="R7" s="12" t="str">
        <f>TotalGrade!K36</f>
        <v>Girer</v>
      </c>
      <c r="S7" s="116">
        <f t="shared" ref="S7:S37" si="7">J6-J7</f>
        <v>2.9124999999999943</v>
      </c>
      <c r="T7" s="116">
        <f t="shared" si="5"/>
        <v>3.9690651403652026</v>
      </c>
      <c r="U7" s="13">
        <v>1</v>
      </c>
      <c r="V7" s="13" t="s">
        <v>109</v>
      </c>
      <c r="X7" s="13">
        <f>X6/4</f>
        <v>5.2107165982379025</v>
      </c>
      <c r="AA7" s="13">
        <f>AA5</f>
        <v>65</v>
      </c>
      <c r="AB7" s="13">
        <f t="shared" ref="AB7:AB37" si="8">AB6</f>
        <v>59</v>
      </c>
      <c r="AC7" s="13">
        <f t="shared" ref="AC7:AC37" si="9">AC6</f>
        <v>57</v>
      </c>
      <c r="AD7" s="13">
        <f t="shared" ref="AD7:AD37" si="10">AD6</f>
        <v>53</v>
      </c>
      <c r="AE7" s="13">
        <f t="shared" ref="AE7:AE37" si="11">AE6</f>
        <v>48</v>
      </c>
      <c r="AF7" s="13">
        <f t="shared" ref="AF7:AF37" si="12">AF6</f>
        <v>43</v>
      </c>
      <c r="AG7" s="13">
        <f t="shared" ref="AG7:AG37" si="13">AG6</f>
        <v>38</v>
      </c>
      <c r="AH7" s="13">
        <f t="shared" ref="AH7:AH37" si="14">AH6</f>
        <v>32</v>
      </c>
      <c r="AI7" s="13">
        <f t="shared" ref="AI7:AI37" si="15">AI6</f>
        <v>0</v>
      </c>
    </row>
    <row r="8" spans="1:35" x14ac:dyDescent="0.25">
      <c r="A8" s="65">
        <f>TotalGrade!A8</f>
        <v>4</v>
      </c>
      <c r="B8" s="65" t="str">
        <f>TotalGrade!B28</f>
        <v>Mehmet Okan Akdoğan</v>
      </c>
      <c r="C8" s="93">
        <f>TotalGrade!C28</f>
        <v>90020110</v>
      </c>
      <c r="D8" s="65">
        <f>TotalGrade!D28</f>
        <v>90</v>
      </c>
      <c r="E8" s="65">
        <f>TotalGrade!E28</f>
        <v>56.124999999999986</v>
      </c>
      <c r="F8" s="65">
        <f>TotalGrade!F28</f>
        <v>45.2</v>
      </c>
      <c r="G8" s="65">
        <f>TotalGrade!G28</f>
        <v>27</v>
      </c>
      <c r="H8" s="65">
        <f>TotalGrade!H28</f>
        <v>16.837499999999995</v>
      </c>
      <c r="I8" s="65">
        <f>TotalGrade!I28</f>
        <v>18.080000000000002</v>
      </c>
      <c r="J8" s="107">
        <f>TotalGrade!J28</f>
        <v>61.91749999999999</v>
      </c>
      <c r="K8" s="23">
        <f t="shared" si="0"/>
        <v>43.837499999999991</v>
      </c>
      <c r="L8" s="23">
        <f t="shared" si="1"/>
        <v>84.379258653584074</v>
      </c>
      <c r="M8" s="23">
        <f t="shared" si="2"/>
        <v>3.3751703461433631</v>
      </c>
      <c r="N8" s="12">
        <f t="shared" si="3"/>
        <v>3.5</v>
      </c>
      <c r="O8" s="90" t="str">
        <f t="shared" si="4"/>
        <v>BA</v>
      </c>
      <c r="P8" s="70" t="str">
        <f>AttendingList0!B27</f>
        <v>Mehmet Okan Akdoğan</v>
      </c>
      <c r="Q8" s="118">
        <f>AttendingList0!C27</f>
        <v>90020110</v>
      </c>
      <c r="R8" s="12" t="str">
        <f>TotalGrade!K28</f>
        <v>Girer</v>
      </c>
      <c r="S8" s="116">
        <f t="shared" si="7"/>
        <v>1.8850000000000193</v>
      </c>
      <c r="T8" s="116">
        <f t="shared" si="5"/>
        <v>2.5688198419188097</v>
      </c>
      <c r="U8" s="13">
        <v>1</v>
      </c>
      <c r="AA8" s="13">
        <f>AA5</f>
        <v>65</v>
      </c>
      <c r="AB8" s="13">
        <f t="shared" si="8"/>
        <v>59</v>
      </c>
      <c r="AC8" s="13">
        <f t="shared" si="9"/>
        <v>57</v>
      </c>
      <c r="AD8" s="13">
        <f t="shared" si="10"/>
        <v>53</v>
      </c>
      <c r="AE8" s="13">
        <f t="shared" si="11"/>
        <v>48</v>
      </c>
      <c r="AF8" s="13">
        <f t="shared" si="12"/>
        <v>43</v>
      </c>
      <c r="AG8" s="13">
        <f t="shared" si="13"/>
        <v>38</v>
      </c>
      <c r="AH8" s="13">
        <f t="shared" si="14"/>
        <v>32</v>
      </c>
      <c r="AI8" s="13">
        <f t="shared" si="15"/>
        <v>0</v>
      </c>
    </row>
    <row r="9" spans="1:35" x14ac:dyDescent="0.25">
      <c r="A9" s="65">
        <f>TotalGrade!A9</f>
        <v>5</v>
      </c>
      <c r="B9" s="65" t="str">
        <f>TotalGrade!B26</f>
        <v>Murat Doğru</v>
      </c>
      <c r="C9" s="93">
        <f>TotalGrade!C26</f>
        <v>90020108</v>
      </c>
      <c r="D9" s="65">
        <f>TotalGrade!D26</f>
        <v>93.333333333333329</v>
      </c>
      <c r="E9" s="65">
        <f>TotalGrade!E26</f>
        <v>65.174999999999983</v>
      </c>
      <c r="F9" s="65">
        <f>TotalGrade!F26</f>
        <v>35.4</v>
      </c>
      <c r="G9" s="65">
        <f>TotalGrade!G26</f>
        <v>27.999999999999996</v>
      </c>
      <c r="H9" s="65">
        <f>TotalGrade!H26</f>
        <v>19.552499999999995</v>
      </c>
      <c r="I9" s="65">
        <f>TotalGrade!I26</f>
        <v>14.16</v>
      </c>
      <c r="J9" s="107">
        <f>TotalGrade!J26</f>
        <v>61.712499999999991</v>
      </c>
      <c r="K9" s="23">
        <f t="shared" si="0"/>
        <v>47.552499999999995</v>
      </c>
      <c r="L9" s="23">
        <f t="shared" si="1"/>
        <v>84.099890978468238</v>
      </c>
      <c r="M9" s="23">
        <f t="shared" si="2"/>
        <v>3.3639956391387296</v>
      </c>
      <c r="N9" s="12">
        <f t="shared" si="3"/>
        <v>3.5</v>
      </c>
      <c r="O9" s="90" t="str">
        <f t="shared" si="4"/>
        <v>BA</v>
      </c>
      <c r="P9" s="70" t="str">
        <f>AttendingList0!B25</f>
        <v>Murat Doğru</v>
      </c>
      <c r="Q9" s="118">
        <f>AttendingList0!C25</f>
        <v>90020108</v>
      </c>
      <c r="R9" s="12" t="str">
        <f>TotalGrade!K26</f>
        <v>Girer</v>
      </c>
      <c r="S9" s="116">
        <f t="shared" si="7"/>
        <v>0.20499999999999829</v>
      </c>
      <c r="T9" s="116">
        <f t="shared" si="5"/>
        <v>0.27936767511583582</v>
      </c>
      <c r="U9" s="13">
        <v>1</v>
      </c>
      <c r="V9" s="13" t="s">
        <v>101</v>
      </c>
      <c r="W9" s="112">
        <v>73.5</v>
      </c>
      <c r="X9" s="13">
        <v>65</v>
      </c>
      <c r="Y9" s="13" t="s">
        <v>30</v>
      </c>
      <c r="Z9" s="112">
        <f>W9-X9</f>
        <v>8.5</v>
      </c>
      <c r="AA9" s="13">
        <f>AA5</f>
        <v>65</v>
      </c>
      <c r="AB9" s="13">
        <f t="shared" si="8"/>
        <v>59</v>
      </c>
      <c r="AC9" s="13">
        <f t="shared" si="9"/>
        <v>57</v>
      </c>
      <c r="AD9" s="13">
        <f t="shared" si="10"/>
        <v>53</v>
      </c>
      <c r="AE9" s="13">
        <f t="shared" si="11"/>
        <v>48</v>
      </c>
      <c r="AF9" s="13">
        <f t="shared" si="12"/>
        <v>43</v>
      </c>
      <c r="AG9" s="13">
        <f t="shared" si="13"/>
        <v>38</v>
      </c>
      <c r="AH9" s="13">
        <f t="shared" si="14"/>
        <v>32</v>
      </c>
      <c r="AI9" s="13">
        <f t="shared" si="15"/>
        <v>0</v>
      </c>
    </row>
    <row r="10" spans="1:35" x14ac:dyDescent="0.25">
      <c r="A10" s="65">
        <f>TotalGrade!A10</f>
        <v>6</v>
      </c>
      <c r="B10" s="65" t="str">
        <f>TotalGrade!B19</f>
        <v>Mesut Balaban</v>
      </c>
      <c r="C10" s="93">
        <f>TotalGrade!C19</f>
        <v>90010138</v>
      </c>
      <c r="D10" s="65">
        <f>TotalGrade!D19</f>
        <v>95</v>
      </c>
      <c r="E10" s="65">
        <f>TotalGrade!E19</f>
        <v>53.324999999999996</v>
      </c>
      <c r="F10" s="65">
        <f>TotalGrade!F19</f>
        <v>38.799999999999997</v>
      </c>
      <c r="G10" s="65">
        <f>TotalGrade!G19</f>
        <v>28.5</v>
      </c>
      <c r="H10" s="65">
        <f>TotalGrade!H19</f>
        <v>15.997499999999999</v>
      </c>
      <c r="I10" s="65">
        <f>TotalGrade!I19</f>
        <v>15.52</v>
      </c>
      <c r="J10" s="107">
        <f>TotalGrade!J19</f>
        <v>60.017499999999998</v>
      </c>
      <c r="K10" s="23">
        <f t="shared" si="0"/>
        <v>44.497500000000002</v>
      </c>
      <c r="L10" s="23">
        <f t="shared" si="1"/>
        <v>81.789997274461712</v>
      </c>
      <c r="M10" s="23">
        <f t="shared" si="2"/>
        <v>3.2715998909784685</v>
      </c>
      <c r="N10" s="12">
        <f t="shared" si="3"/>
        <v>3.5</v>
      </c>
      <c r="O10" s="90" t="str">
        <f t="shared" si="4"/>
        <v>BA</v>
      </c>
      <c r="P10" s="119" t="str">
        <f>AttendingList0!B18</f>
        <v>Mesut Balaban</v>
      </c>
      <c r="Q10" s="118">
        <f>AttendingList0!C18</f>
        <v>90010138</v>
      </c>
      <c r="R10" s="12" t="str">
        <f>TotalGrade!K19</f>
        <v>Girer</v>
      </c>
      <c r="S10" s="116">
        <f t="shared" si="7"/>
        <v>1.6949999999999932</v>
      </c>
      <c r="T10" s="116">
        <f t="shared" si="5"/>
        <v>2.3098937040065266</v>
      </c>
      <c r="U10" s="13">
        <v>1</v>
      </c>
      <c r="V10" s="13" t="s">
        <v>100</v>
      </c>
      <c r="W10" s="13">
        <f>X9</f>
        <v>65</v>
      </c>
      <c r="X10" s="13">
        <v>59</v>
      </c>
      <c r="Y10" s="13" t="s">
        <v>31</v>
      </c>
      <c r="Z10" s="112">
        <f t="shared" ref="Z10:Z17" si="16">W10-X10</f>
        <v>6</v>
      </c>
      <c r="AA10" s="13">
        <f>AA9</f>
        <v>65</v>
      </c>
      <c r="AB10" s="13">
        <f t="shared" si="8"/>
        <v>59</v>
      </c>
      <c r="AC10" s="13">
        <f t="shared" si="9"/>
        <v>57</v>
      </c>
      <c r="AD10" s="13">
        <f t="shared" si="10"/>
        <v>53</v>
      </c>
      <c r="AE10" s="13">
        <f t="shared" si="11"/>
        <v>48</v>
      </c>
      <c r="AF10" s="13">
        <f t="shared" si="12"/>
        <v>43</v>
      </c>
      <c r="AG10" s="13">
        <f t="shared" si="13"/>
        <v>38</v>
      </c>
      <c r="AH10" s="13">
        <f t="shared" si="14"/>
        <v>32</v>
      </c>
      <c r="AI10" s="13">
        <f t="shared" si="15"/>
        <v>0</v>
      </c>
    </row>
    <row r="11" spans="1:35" x14ac:dyDescent="0.25">
      <c r="A11" s="65">
        <f>TotalGrade!A11</f>
        <v>7</v>
      </c>
      <c r="B11" s="65" t="str">
        <f>TotalGrade!B33</f>
        <v>Hilal Sofu</v>
      </c>
      <c r="C11" s="93">
        <f>TotalGrade!C33</f>
        <v>90020132</v>
      </c>
      <c r="D11" s="65">
        <f>TotalGrade!D33</f>
        <v>88.333333333333329</v>
      </c>
      <c r="E11" s="65">
        <f>TotalGrade!E33</f>
        <v>52.674999999999997</v>
      </c>
      <c r="F11" s="65">
        <f>TotalGrade!F33</f>
        <v>41.699999999999996</v>
      </c>
      <c r="G11" s="65">
        <f>TotalGrade!G33</f>
        <v>26.499999999999996</v>
      </c>
      <c r="H11" s="65">
        <f>TotalGrade!H33</f>
        <v>15.802499999999998</v>
      </c>
      <c r="I11" s="65">
        <f>TotalGrade!I33</f>
        <v>16.68</v>
      </c>
      <c r="J11" s="107">
        <f>TotalGrade!J33</f>
        <v>58.982499999999995</v>
      </c>
      <c r="K11" s="23">
        <f t="shared" si="0"/>
        <v>42.302499999999995</v>
      </c>
      <c r="L11" s="23">
        <f t="shared" si="1"/>
        <v>80.379531207413464</v>
      </c>
      <c r="M11" s="23">
        <f t="shared" si="2"/>
        <v>3.2151812482965387</v>
      </c>
      <c r="N11" s="12">
        <f t="shared" si="3"/>
        <v>3</v>
      </c>
      <c r="O11" s="90" t="str">
        <f t="shared" si="4"/>
        <v>BB</v>
      </c>
      <c r="P11" s="70" t="str">
        <f>AttendingList0!B32</f>
        <v>Hilal Sofu</v>
      </c>
      <c r="Q11" s="118">
        <f>AttendingList0!C32</f>
        <v>90020132</v>
      </c>
      <c r="R11" s="12" t="str">
        <f>TotalGrade!K33</f>
        <v>Girer</v>
      </c>
      <c r="S11" s="116">
        <f t="shared" si="7"/>
        <v>1.0350000000000037</v>
      </c>
      <c r="T11" s="116">
        <f t="shared" si="5"/>
        <v>1.4104660670482474</v>
      </c>
      <c r="U11" s="13">
        <v>1</v>
      </c>
      <c r="V11" s="13" t="s">
        <v>102</v>
      </c>
      <c r="W11" s="13">
        <f t="shared" ref="W11:W17" si="17">X10</f>
        <v>59</v>
      </c>
      <c r="X11" s="13">
        <v>57</v>
      </c>
      <c r="Y11" s="13" t="s">
        <v>32</v>
      </c>
      <c r="Z11" s="112">
        <f t="shared" si="16"/>
        <v>2</v>
      </c>
      <c r="AA11" s="13">
        <f t="shared" ref="AA11:AA37" si="18">AA10</f>
        <v>65</v>
      </c>
      <c r="AB11" s="13">
        <f t="shared" si="8"/>
        <v>59</v>
      </c>
      <c r="AC11" s="13">
        <f t="shared" si="9"/>
        <v>57</v>
      </c>
      <c r="AD11" s="13">
        <f t="shared" si="10"/>
        <v>53</v>
      </c>
      <c r="AE11" s="13">
        <f t="shared" si="11"/>
        <v>48</v>
      </c>
      <c r="AF11" s="13">
        <f t="shared" si="12"/>
        <v>43</v>
      </c>
      <c r="AG11" s="13">
        <f t="shared" si="13"/>
        <v>38</v>
      </c>
      <c r="AH11" s="13">
        <f t="shared" si="14"/>
        <v>32</v>
      </c>
      <c r="AI11" s="13">
        <f t="shared" si="15"/>
        <v>0</v>
      </c>
    </row>
    <row r="12" spans="1:35" x14ac:dyDescent="0.25">
      <c r="A12" s="65">
        <f>TotalGrade!A12</f>
        <v>8</v>
      </c>
      <c r="B12" s="65" t="str">
        <f>TotalGrade!B25</f>
        <v>Serap Süvari</v>
      </c>
      <c r="C12" s="93">
        <f>TotalGrade!C25</f>
        <v>90020107</v>
      </c>
      <c r="D12" s="65">
        <f>TotalGrade!D25</f>
        <v>83.333333333333329</v>
      </c>
      <c r="E12" s="65">
        <f>TotalGrade!E25</f>
        <v>52</v>
      </c>
      <c r="F12" s="65">
        <f>TotalGrade!F25</f>
        <v>44.599999999999994</v>
      </c>
      <c r="G12" s="65">
        <f>TotalGrade!G25</f>
        <v>24.999999999999996</v>
      </c>
      <c r="H12" s="65">
        <f>TotalGrade!H25</f>
        <v>15.6</v>
      </c>
      <c r="I12" s="65">
        <f>TotalGrade!I25</f>
        <v>17.84</v>
      </c>
      <c r="J12" s="107">
        <f>TotalGrade!J25</f>
        <v>58.44</v>
      </c>
      <c r="K12" s="23">
        <f t="shared" si="0"/>
        <v>40.599999999999994</v>
      </c>
      <c r="L12" s="23">
        <f t="shared" si="1"/>
        <v>79.640228945216691</v>
      </c>
      <c r="M12" s="23">
        <f t="shared" si="2"/>
        <v>3.1856091578086678</v>
      </c>
      <c r="N12" s="12">
        <f t="shared" si="3"/>
        <v>3</v>
      </c>
      <c r="O12" s="90" t="str">
        <f t="shared" si="4"/>
        <v>BB</v>
      </c>
      <c r="P12" s="70" t="str">
        <f>AttendingList0!B24</f>
        <v>Serap Süvari</v>
      </c>
      <c r="Q12" s="118">
        <f>AttendingList0!C24</f>
        <v>90020107</v>
      </c>
      <c r="R12" s="12" t="str">
        <f>TotalGrade!K25</f>
        <v>Girer</v>
      </c>
      <c r="S12" s="116">
        <f t="shared" si="7"/>
        <v>0.54249999999999687</v>
      </c>
      <c r="T12" s="116">
        <f t="shared" si="5"/>
        <v>0.73930226219677309</v>
      </c>
      <c r="U12" s="13">
        <v>1</v>
      </c>
      <c r="V12" s="13" t="s">
        <v>103</v>
      </c>
      <c r="W12" s="13">
        <f t="shared" si="17"/>
        <v>57</v>
      </c>
      <c r="X12" s="13">
        <v>53</v>
      </c>
      <c r="Y12" s="13" t="s">
        <v>37</v>
      </c>
      <c r="Z12" s="112">
        <f t="shared" si="16"/>
        <v>4</v>
      </c>
      <c r="AA12" s="13">
        <f t="shared" si="18"/>
        <v>65</v>
      </c>
      <c r="AB12" s="13">
        <f t="shared" si="8"/>
        <v>59</v>
      </c>
      <c r="AC12" s="13">
        <f t="shared" si="9"/>
        <v>57</v>
      </c>
      <c r="AD12" s="13">
        <f t="shared" si="10"/>
        <v>53</v>
      </c>
      <c r="AE12" s="13">
        <f t="shared" si="11"/>
        <v>48</v>
      </c>
      <c r="AF12" s="13">
        <f t="shared" si="12"/>
        <v>43</v>
      </c>
      <c r="AG12" s="13">
        <f t="shared" si="13"/>
        <v>38</v>
      </c>
      <c r="AH12" s="13">
        <f t="shared" si="14"/>
        <v>32</v>
      </c>
      <c r="AI12" s="13">
        <f t="shared" si="15"/>
        <v>0</v>
      </c>
    </row>
    <row r="13" spans="1:35" x14ac:dyDescent="0.25">
      <c r="A13" s="65">
        <f>TotalGrade!A13</f>
        <v>9</v>
      </c>
      <c r="B13" s="65" t="str">
        <f>TotalGrade!B8</f>
        <v>Gökhan Kiraz</v>
      </c>
      <c r="C13" s="93">
        <f>TotalGrade!C8</f>
        <v>90010108</v>
      </c>
      <c r="D13" s="65">
        <f>TotalGrade!D8</f>
        <v>95</v>
      </c>
      <c r="E13" s="65">
        <f>TotalGrade!E8</f>
        <v>45.574999999999996</v>
      </c>
      <c r="F13" s="65">
        <f>TotalGrade!F8</f>
        <v>40.599999999999994</v>
      </c>
      <c r="G13" s="65">
        <f>TotalGrade!G8</f>
        <v>28.5</v>
      </c>
      <c r="H13" s="65">
        <f>TotalGrade!H8</f>
        <v>13.672499999999998</v>
      </c>
      <c r="I13" s="65">
        <f>TotalGrade!I8</f>
        <v>16.239999999999998</v>
      </c>
      <c r="J13" s="107">
        <f>TotalGrade!J8</f>
        <v>58.412499999999994</v>
      </c>
      <c r="K13" s="23">
        <f t="shared" si="0"/>
        <v>42.172499999999999</v>
      </c>
      <c r="L13" s="23">
        <f t="shared" si="1"/>
        <v>79.602752793676743</v>
      </c>
      <c r="M13" s="23">
        <f t="shared" si="2"/>
        <v>3.1841101117470698</v>
      </c>
      <c r="N13" s="12">
        <f t="shared" si="3"/>
        <v>3</v>
      </c>
      <c r="O13" s="90" t="str">
        <f t="shared" si="4"/>
        <v>BB</v>
      </c>
      <c r="P13" s="70" t="str">
        <f>AttendingList0!B7</f>
        <v>Gökhan Kiraz</v>
      </c>
      <c r="Q13" s="118">
        <f>AttendingList0!C7</f>
        <v>90010108</v>
      </c>
      <c r="R13" s="12" t="str">
        <f>TotalGrade!K8</f>
        <v>Girer</v>
      </c>
      <c r="S13" s="116">
        <f t="shared" si="7"/>
        <v>2.7500000000003411E-2</v>
      </c>
      <c r="T13" s="116">
        <f t="shared" si="5"/>
        <v>3.7476151539948432E-2</v>
      </c>
      <c r="U13" s="13">
        <v>1</v>
      </c>
      <c r="V13" s="13" t="s">
        <v>104</v>
      </c>
      <c r="W13" s="13">
        <f t="shared" si="17"/>
        <v>53</v>
      </c>
      <c r="X13" s="13">
        <v>48</v>
      </c>
      <c r="Y13" s="13" t="s">
        <v>33</v>
      </c>
      <c r="Z13" s="112">
        <f t="shared" si="16"/>
        <v>5</v>
      </c>
      <c r="AA13" s="13">
        <f t="shared" si="18"/>
        <v>65</v>
      </c>
      <c r="AB13" s="13">
        <f t="shared" si="8"/>
        <v>59</v>
      </c>
      <c r="AC13" s="13">
        <f t="shared" si="9"/>
        <v>57</v>
      </c>
      <c r="AD13" s="13">
        <f t="shared" si="10"/>
        <v>53</v>
      </c>
      <c r="AE13" s="13">
        <f t="shared" si="11"/>
        <v>48</v>
      </c>
      <c r="AF13" s="13">
        <f t="shared" si="12"/>
        <v>43</v>
      </c>
      <c r="AG13" s="13">
        <f t="shared" si="13"/>
        <v>38</v>
      </c>
      <c r="AH13" s="13">
        <f t="shared" si="14"/>
        <v>32</v>
      </c>
      <c r="AI13" s="13">
        <f t="shared" si="15"/>
        <v>0</v>
      </c>
    </row>
    <row r="14" spans="1:35" x14ac:dyDescent="0.25">
      <c r="A14" s="65">
        <f>TotalGrade!A14</f>
        <v>10</v>
      </c>
      <c r="B14" s="65" t="str">
        <f>TotalGrade!B13</f>
        <v>Semiha Baylan</v>
      </c>
      <c r="C14" s="93">
        <f>TotalGrade!C13</f>
        <v>90010123</v>
      </c>
      <c r="D14" s="65">
        <f>TotalGrade!D13</f>
        <v>91.333333333333329</v>
      </c>
      <c r="E14" s="65">
        <f>TotalGrade!E13</f>
        <v>55.125</v>
      </c>
      <c r="F14" s="65">
        <f>TotalGrade!F13</f>
        <v>34.599999999999994</v>
      </c>
      <c r="G14" s="65">
        <f>TotalGrade!G13</f>
        <v>27.4</v>
      </c>
      <c r="H14" s="65">
        <f>TotalGrade!H13</f>
        <v>16.537499999999998</v>
      </c>
      <c r="I14" s="65">
        <f>TotalGrade!I13</f>
        <v>13.839999999999998</v>
      </c>
      <c r="J14" s="107">
        <f>TotalGrade!J13</f>
        <v>57.777499999999996</v>
      </c>
      <c r="K14" s="23">
        <f t="shared" si="0"/>
        <v>43.9375</v>
      </c>
      <c r="L14" s="23">
        <f t="shared" si="1"/>
        <v>78.737394385391113</v>
      </c>
      <c r="M14" s="23">
        <f t="shared" si="2"/>
        <v>3.1494957754156445</v>
      </c>
      <c r="N14" s="12">
        <f t="shared" si="3"/>
        <v>3</v>
      </c>
      <c r="O14" s="90" t="str">
        <f t="shared" si="4"/>
        <v>BB</v>
      </c>
      <c r="P14" s="119" t="str">
        <f>AttendingList0!B12</f>
        <v>Semiha Baylan</v>
      </c>
      <c r="Q14" s="118">
        <f>AttendingList0!C12</f>
        <v>90010123</v>
      </c>
      <c r="R14" s="12" t="str">
        <f>TotalGrade!K13</f>
        <v>Girer</v>
      </c>
      <c r="S14" s="116">
        <f t="shared" si="7"/>
        <v>0.63499999999999801</v>
      </c>
      <c r="T14" s="116">
        <f t="shared" si="5"/>
        <v>0.86535840828562982</v>
      </c>
      <c r="U14" s="13">
        <v>1</v>
      </c>
      <c r="V14" s="13" t="s">
        <v>105</v>
      </c>
      <c r="W14" s="13">
        <f t="shared" si="17"/>
        <v>48</v>
      </c>
      <c r="X14" s="13">
        <v>43</v>
      </c>
      <c r="Y14" s="13" t="s">
        <v>34</v>
      </c>
      <c r="Z14" s="112">
        <f t="shared" si="16"/>
        <v>5</v>
      </c>
      <c r="AA14" s="13">
        <f t="shared" si="18"/>
        <v>65</v>
      </c>
      <c r="AB14" s="13">
        <f t="shared" si="8"/>
        <v>59</v>
      </c>
      <c r="AC14" s="13">
        <f t="shared" si="9"/>
        <v>57</v>
      </c>
      <c r="AD14" s="13">
        <f t="shared" si="10"/>
        <v>53</v>
      </c>
      <c r="AE14" s="13">
        <f t="shared" si="11"/>
        <v>48</v>
      </c>
      <c r="AF14" s="13">
        <f t="shared" si="12"/>
        <v>43</v>
      </c>
      <c r="AG14" s="13">
        <f t="shared" si="13"/>
        <v>38</v>
      </c>
      <c r="AH14" s="13">
        <f t="shared" si="14"/>
        <v>32</v>
      </c>
      <c r="AI14" s="13">
        <f t="shared" si="15"/>
        <v>0</v>
      </c>
    </row>
    <row r="15" spans="1:35" x14ac:dyDescent="0.25">
      <c r="A15" s="65">
        <f>TotalGrade!A15</f>
        <v>11</v>
      </c>
      <c r="B15" s="65" t="str">
        <f>TotalGrade!B14</f>
        <v>Banu Karaköse</v>
      </c>
      <c r="C15" s="93">
        <f>TotalGrade!C14</f>
        <v>90010124</v>
      </c>
      <c r="D15" s="65">
        <f>TotalGrade!D14</f>
        <v>91.666666666666671</v>
      </c>
      <c r="E15" s="65">
        <f>TotalGrade!E14</f>
        <v>50.199999999999996</v>
      </c>
      <c r="F15" s="65">
        <f>TotalGrade!F14</f>
        <v>37.700000000000003</v>
      </c>
      <c r="G15" s="65">
        <f>TotalGrade!G14</f>
        <v>27.5</v>
      </c>
      <c r="H15" s="65">
        <f>TotalGrade!H14</f>
        <v>15.059999999999999</v>
      </c>
      <c r="I15" s="65">
        <f>TotalGrade!I14</f>
        <v>15.080000000000002</v>
      </c>
      <c r="J15" s="107">
        <f>TotalGrade!J14</f>
        <v>57.64</v>
      </c>
      <c r="K15" s="23">
        <f t="shared" si="0"/>
        <v>42.56</v>
      </c>
      <c r="L15" s="23">
        <f t="shared" si="1"/>
        <v>78.55001362769147</v>
      </c>
      <c r="M15" s="23">
        <f t="shared" si="2"/>
        <v>3.1420005451076589</v>
      </c>
      <c r="N15" s="12">
        <f t="shared" si="3"/>
        <v>3</v>
      </c>
      <c r="O15" s="90" t="str">
        <f t="shared" si="4"/>
        <v>BB</v>
      </c>
      <c r="P15" s="70" t="str">
        <f>AttendingList0!B13</f>
        <v>Banu Karaköse</v>
      </c>
      <c r="Q15" s="118">
        <f>AttendingList0!C13</f>
        <v>90010124</v>
      </c>
      <c r="R15" s="12" t="str">
        <f>TotalGrade!K14</f>
        <v>Girer</v>
      </c>
      <c r="S15" s="116">
        <f t="shared" si="7"/>
        <v>0.13749999999999574</v>
      </c>
      <c r="T15" s="116">
        <f t="shared" si="5"/>
        <v>0.18738075769964269</v>
      </c>
      <c r="U15" s="13">
        <v>1</v>
      </c>
      <c r="V15" s="13" t="s">
        <v>106</v>
      </c>
      <c r="W15" s="13">
        <f t="shared" si="17"/>
        <v>43</v>
      </c>
      <c r="X15" s="13">
        <v>38</v>
      </c>
      <c r="Y15" s="13" t="s">
        <v>35</v>
      </c>
      <c r="Z15" s="112">
        <f t="shared" si="16"/>
        <v>5</v>
      </c>
      <c r="AA15" s="13">
        <f t="shared" si="18"/>
        <v>65</v>
      </c>
      <c r="AB15" s="13">
        <f t="shared" si="8"/>
        <v>59</v>
      </c>
      <c r="AC15" s="13">
        <f t="shared" si="9"/>
        <v>57</v>
      </c>
      <c r="AD15" s="13">
        <f t="shared" si="10"/>
        <v>53</v>
      </c>
      <c r="AE15" s="13">
        <f t="shared" si="11"/>
        <v>48</v>
      </c>
      <c r="AF15" s="13">
        <f t="shared" si="12"/>
        <v>43</v>
      </c>
      <c r="AG15" s="13">
        <f t="shared" si="13"/>
        <v>38</v>
      </c>
      <c r="AH15" s="13">
        <f t="shared" si="14"/>
        <v>32</v>
      </c>
      <c r="AI15" s="13">
        <f t="shared" si="15"/>
        <v>0</v>
      </c>
    </row>
    <row r="16" spans="1:35" x14ac:dyDescent="0.25">
      <c r="A16" s="65">
        <f>TotalGrade!A16</f>
        <v>12</v>
      </c>
      <c r="B16" s="65" t="str">
        <f>TotalGrade!B16</f>
        <v>Fatih Taş</v>
      </c>
      <c r="C16" s="93">
        <f>TotalGrade!C16</f>
        <v>90010132</v>
      </c>
      <c r="D16" s="65">
        <f>TotalGrade!D16</f>
        <v>94.333333333333329</v>
      </c>
      <c r="E16" s="65">
        <f>TotalGrade!E16</f>
        <v>44.599999999999994</v>
      </c>
      <c r="F16" s="65">
        <f>TotalGrade!F16</f>
        <v>38.699999999999996</v>
      </c>
      <c r="G16" s="65">
        <f>TotalGrade!G16</f>
        <v>28.299999999999997</v>
      </c>
      <c r="H16" s="65">
        <f>TotalGrade!H16</f>
        <v>13.379999999999997</v>
      </c>
      <c r="I16" s="65">
        <f>TotalGrade!I16</f>
        <v>15.479999999999999</v>
      </c>
      <c r="J16" s="107">
        <f>TotalGrade!J16</f>
        <v>57.159999999999989</v>
      </c>
      <c r="K16" s="23">
        <f t="shared" si="0"/>
        <v>41.679999999999993</v>
      </c>
      <c r="L16" s="23">
        <f t="shared" si="1"/>
        <v>77.895884437176335</v>
      </c>
      <c r="M16" s="23">
        <f t="shared" si="2"/>
        <v>3.1158353774870533</v>
      </c>
      <c r="N16" s="12">
        <f t="shared" si="3"/>
        <v>3</v>
      </c>
      <c r="O16" s="90" t="str">
        <f t="shared" si="4"/>
        <v>BB</v>
      </c>
      <c r="P16" s="70" t="str">
        <f>AttendingList0!B15</f>
        <v>Fatih Taş</v>
      </c>
      <c r="Q16" s="118">
        <f>AttendingList0!C15</f>
        <v>90010132</v>
      </c>
      <c r="R16" s="12" t="str">
        <f>TotalGrade!K16</f>
        <v>Girer</v>
      </c>
      <c r="S16" s="116">
        <f t="shared" si="7"/>
        <v>0.48000000000001108</v>
      </c>
      <c r="T16" s="116">
        <f t="shared" si="5"/>
        <v>0.65412919051513541</v>
      </c>
      <c r="U16" s="13">
        <v>1</v>
      </c>
      <c r="V16" s="13" t="s">
        <v>107</v>
      </c>
      <c r="W16" s="13">
        <f t="shared" si="17"/>
        <v>38</v>
      </c>
      <c r="X16" s="13">
        <v>32</v>
      </c>
      <c r="Y16" s="13" t="s">
        <v>38</v>
      </c>
      <c r="Z16" s="112">
        <f t="shared" si="16"/>
        <v>6</v>
      </c>
      <c r="AA16" s="13">
        <f t="shared" si="18"/>
        <v>65</v>
      </c>
      <c r="AB16" s="13">
        <f t="shared" si="8"/>
        <v>59</v>
      </c>
      <c r="AC16" s="13">
        <f t="shared" si="9"/>
        <v>57</v>
      </c>
      <c r="AD16" s="13">
        <f t="shared" si="10"/>
        <v>53</v>
      </c>
      <c r="AE16" s="13">
        <f t="shared" si="11"/>
        <v>48</v>
      </c>
      <c r="AF16" s="13">
        <f t="shared" si="12"/>
        <v>43</v>
      </c>
      <c r="AG16" s="13">
        <f t="shared" si="13"/>
        <v>38</v>
      </c>
      <c r="AH16" s="13">
        <f t="shared" si="14"/>
        <v>32</v>
      </c>
      <c r="AI16" s="13">
        <f t="shared" si="15"/>
        <v>0</v>
      </c>
    </row>
    <row r="17" spans="1:35" x14ac:dyDescent="0.25">
      <c r="A17" s="65">
        <f>TotalGrade!A17</f>
        <v>13</v>
      </c>
      <c r="B17" s="65" t="str">
        <f>TotalGrade!B17</f>
        <v xml:space="preserve">Hande Bezci </v>
      </c>
      <c r="C17" s="93">
        <f>TotalGrade!C17</f>
        <v>90010135</v>
      </c>
      <c r="D17" s="65">
        <f>TotalGrade!D17</f>
        <v>93.333333333333329</v>
      </c>
      <c r="E17" s="65">
        <f>TotalGrade!E17</f>
        <v>39.624999999999993</v>
      </c>
      <c r="F17" s="65">
        <f>TotalGrade!F17</f>
        <v>43.099999999999994</v>
      </c>
      <c r="G17" s="65">
        <f>TotalGrade!G17</f>
        <v>27.999999999999996</v>
      </c>
      <c r="H17" s="65">
        <f>TotalGrade!H17</f>
        <v>11.887499999999998</v>
      </c>
      <c r="I17" s="65">
        <f>TotalGrade!I17</f>
        <v>17.239999999999998</v>
      </c>
      <c r="J17" s="107">
        <f>TotalGrade!J17</f>
        <v>57.127499999999998</v>
      </c>
      <c r="K17" s="23">
        <f t="shared" si="0"/>
        <v>39.887499999999996</v>
      </c>
      <c r="L17" s="23">
        <f t="shared" si="1"/>
        <v>77.851594439901888</v>
      </c>
      <c r="M17" s="23">
        <f t="shared" si="2"/>
        <v>3.1140637775960753</v>
      </c>
      <c r="N17" s="12">
        <f t="shared" si="3"/>
        <v>3</v>
      </c>
      <c r="O17" s="90" t="str">
        <f t="shared" si="4"/>
        <v>BB</v>
      </c>
      <c r="P17" s="70" t="str">
        <f>AttendingList0!B16</f>
        <v xml:space="preserve">Hande Bezci </v>
      </c>
      <c r="Q17" s="118">
        <f>AttendingList0!C16</f>
        <v>90010135</v>
      </c>
      <c r="R17" s="12" t="str">
        <f>TotalGrade!K17</f>
        <v>Girer</v>
      </c>
      <c r="S17" s="116">
        <f t="shared" si="7"/>
        <v>3.2499999999991758E-2</v>
      </c>
      <c r="T17" s="116">
        <f t="shared" si="5"/>
        <v>4.4289997274447046E-2</v>
      </c>
      <c r="U17" s="13">
        <v>1</v>
      </c>
      <c r="V17" s="13" t="s">
        <v>108</v>
      </c>
      <c r="W17" s="13">
        <f t="shared" si="17"/>
        <v>32</v>
      </c>
      <c r="X17" s="13">
        <v>0</v>
      </c>
      <c r="Z17" s="112">
        <f t="shared" si="16"/>
        <v>32</v>
      </c>
      <c r="AA17" s="13">
        <f t="shared" si="18"/>
        <v>65</v>
      </c>
      <c r="AB17" s="13">
        <f t="shared" si="8"/>
        <v>59</v>
      </c>
      <c r="AC17" s="13">
        <f t="shared" si="9"/>
        <v>57</v>
      </c>
      <c r="AD17" s="13">
        <f t="shared" si="10"/>
        <v>53</v>
      </c>
      <c r="AE17" s="13">
        <f t="shared" si="11"/>
        <v>48</v>
      </c>
      <c r="AF17" s="13">
        <f t="shared" si="12"/>
        <v>43</v>
      </c>
      <c r="AG17" s="13">
        <f t="shared" si="13"/>
        <v>38</v>
      </c>
      <c r="AH17" s="13">
        <f t="shared" si="14"/>
        <v>32</v>
      </c>
      <c r="AI17" s="13">
        <f t="shared" si="15"/>
        <v>0</v>
      </c>
    </row>
    <row r="18" spans="1:35" x14ac:dyDescent="0.25">
      <c r="A18" s="65">
        <f>TotalGrade!A18</f>
        <v>14</v>
      </c>
      <c r="B18" s="65" t="str">
        <f>TotalGrade!B29</f>
        <v>Salih Gökhan Topçu</v>
      </c>
      <c r="C18" s="93">
        <f>TotalGrade!C29</f>
        <v>90020119</v>
      </c>
      <c r="D18" s="65">
        <f>TotalGrade!D29</f>
        <v>90</v>
      </c>
      <c r="E18" s="65">
        <f>TotalGrade!E29</f>
        <v>50.825000000000003</v>
      </c>
      <c r="F18" s="65">
        <f>TotalGrade!F29</f>
        <v>35.700000000000003</v>
      </c>
      <c r="G18" s="65">
        <f>TotalGrade!G29</f>
        <v>27</v>
      </c>
      <c r="H18" s="65">
        <f>TotalGrade!H29</f>
        <v>15.2475</v>
      </c>
      <c r="I18" s="65">
        <f>TotalGrade!I29</f>
        <v>14.280000000000001</v>
      </c>
      <c r="J18" s="107">
        <f>TotalGrade!J29</f>
        <v>56.527500000000003</v>
      </c>
      <c r="K18" s="23">
        <f t="shared" si="0"/>
        <v>42.247500000000002</v>
      </c>
      <c r="L18" s="23">
        <f t="shared" si="1"/>
        <v>77.033932951757976</v>
      </c>
      <c r="M18" s="23">
        <f t="shared" si="2"/>
        <v>3.0813573180703191</v>
      </c>
      <c r="N18" s="12">
        <f t="shared" si="3"/>
        <v>2.5</v>
      </c>
      <c r="O18" s="90" t="str">
        <f t="shared" si="4"/>
        <v>CB</v>
      </c>
      <c r="P18" s="70" t="str">
        <f>AttendingList0!B28</f>
        <v>Salih Gökhan Topçu</v>
      </c>
      <c r="Q18" s="118">
        <f>AttendingList0!C28</f>
        <v>90020119</v>
      </c>
      <c r="R18" s="12" t="str">
        <f>TotalGrade!K29</f>
        <v>Girer</v>
      </c>
      <c r="S18" s="116">
        <f t="shared" si="7"/>
        <v>0.59999999999999432</v>
      </c>
      <c r="T18" s="116">
        <f t="shared" si="5"/>
        <v>0.81766148814391215</v>
      </c>
      <c r="U18" s="13">
        <v>1</v>
      </c>
      <c r="AA18" s="13">
        <f t="shared" si="18"/>
        <v>65</v>
      </c>
      <c r="AB18" s="13">
        <f t="shared" si="8"/>
        <v>59</v>
      </c>
      <c r="AC18" s="13">
        <f t="shared" si="9"/>
        <v>57</v>
      </c>
      <c r="AD18" s="13">
        <f t="shared" si="10"/>
        <v>53</v>
      </c>
      <c r="AE18" s="13">
        <f t="shared" si="11"/>
        <v>48</v>
      </c>
      <c r="AF18" s="13">
        <f t="shared" si="12"/>
        <v>43</v>
      </c>
      <c r="AG18" s="13">
        <f t="shared" si="13"/>
        <v>38</v>
      </c>
      <c r="AH18" s="13">
        <f t="shared" si="14"/>
        <v>32</v>
      </c>
      <c r="AI18" s="13">
        <f t="shared" si="15"/>
        <v>0</v>
      </c>
    </row>
    <row r="19" spans="1:35" x14ac:dyDescent="0.25">
      <c r="A19" s="65">
        <f>TotalGrade!A19</f>
        <v>15</v>
      </c>
      <c r="B19" s="65" t="str">
        <f>TotalGrade!B31</f>
        <v>Evren Coşkun Özüer</v>
      </c>
      <c r="C19" s="93">
        <f>TotalGrade!C31</f>
        <v>90020126</v>
      </c>
      <c r="D19" s="65">
        <f>TotalGrade!D31</f>
        <v>82.666666666666671</v>
      </c>
      <c r="E19" s="65">
        <f>TotalGrade!E31</f>
        <v>53.05</v>
      </c>
      <c r="F19" s="65">
        <f>TotalGrade!F31</f>
        <v>39.099999999999994</v>
      </c>
      <c r="G19" s="65">
        <f>TotalGrade!G31</f>
        <v>24.8</v>
      </c>
      <c r="H19" s="65">
        <f>TotalGrade!H31</f>
        <v>15.914999999999999</v>
      </c>
      <c r="I19" s="65">
        <f>TotalGrade!I31</f>
        <v>15.639999999999999</v>
      </c>
      <c r="J19" s="107">
        <f>TotalGrade!J31</f>
        <v>56.355000000000004</v>
      </c>
      <c r="K19" s="23">
        <f t="shared" si="0"/>
        <v>40.715000000000003</v>
      </c>
      <c r="L19" s="23">
        <f t="shared" si="1"/>
        <v>76.798855273916615</v>
      </c>
      <c r="M19" s="23">
        <f t="shared" si="2"/>
        <v>3.0719542109566644</v>
      </c>
      <c r="N19" s="12">
        <f t="shared" si="3"/>
        <v>2.5</v>
      </c>
      <c r="O19" s="90" t="str">
        <f t="shared" si="4"/>
        <v>CB</v>
      </c>
      <c r="P19" s="70" t="str">
        <f>AttendingList0!B30</f>
        <v>Evren Coşkun Özüer</v>
      </c>
      <c r="Q19" s="118">
        <f>AttendingList0!C30</f>
        <v>90020126</v>
      </c>
      <c r="R19" s="12" t="str">
        <f>TotalGrade!K31</f>
        <v>Girer</v>
      </c>
      <c r="S19" s="116">
        <f t="shared" si="7"/>
        <v>0.17249999999999943</v>
      </c>
      <c r="T19" s="116">
        <f t="shared" si="5"/>
        <v>0.23507767784136036</v>
      </c>
      <c r="U19" s="13">
        <v>1</v>
      </c>
      <c r="AA19" s="13">
        <f t="shared" si="18"/>
        <v>65</v>
      </c>
      <c r="AB19" s="13">
        <f t="shared" si="8"/>
        <v>59</v>
      </c>
      <c r="AC19" s="13">
        <f t="shared" si="9"/>
        <v>57</v>
      </c>
      <c r="AD19" s="13">
        <f t="shared" si="10"/>
        <v>53</v>
      </c>
      <c r="AE19" s="13">
        <f t="shared" si="11"/>
        <v>48</v>
      </c>
      <c r="AF19" s="13">
        <f t="shared" si="12"/>
        <v>43</v>
      </c>
      <c r="AG19" s="13">
        <f t="shared" si="13"/>
        <v>38</v>
      </c>
      <c r="AH19" s="13">
        <f t="shared" si="14"/>
        <v>32</v>
      </c>
      <c r="AI19" s="13">
        <f t="shared" si="15"/>
        <v>0</v>
      </c>
    </row>
    <row r="20" spans="1:35" x14ac:dyDescent="0.25">
      <c r="A20" s="65">
        <f>TotalGrade!A20</f>
        <v>16</v>
      </c>
      <c r="B20" s="65" t="str">
        <f>TotalGrade!B21</f>
        <v>Ayhan Boyacıoğlu</v>
      </c>
      <c r="C20" s="93">
        <f>TotalGrade!C21</f>
        <v>90010141</v>
      </c>
      <c r="D20" s="65">
        <f>TotalGrade!D21</f>
        <v>93.333333333333329</v>
      </c>
      <c r="E20" s="65">
        <f>TotalGrade!E21</f>
        <v>43.2</v>
      </c>
      <c r="F20" s="65">
        <f>TotalGrade!F21</f>
        <v>37.799999999999997</v>
      </c>
      <c r="G20" s="65">
        <f>TotalGrade!G21</f>
        <v>27.999999999999996</v>
      </c>
      <c r="H20" s="65">
        <f>TotalGrade!H21</f>
        <v>12.96</v>
      </c>
      <c r="I20" s="65">
        <f>TotalGrade!I21</f>
        <v>15.12</v>
      </c>
      <c r="J20" s="107">
        <f>TotalGrade!J21</f>
        <v>56.079999999999991</v>
      </c>
      <c r="K20" s="23">
        <f t="shared" si="0"/>
        <v>40.959999999999994</v>
      </c>
      <c r="L20" s="23">
        <f t="shared" si="1"/>
        <v>76.424093758517301</v>
      </c>
      <c r="M20" s="23">
        <f t="shared" si="2"/>
        <v>3.0569637503406919</v>
      </c>
      <c r="N20" s="12">
        <f t="shared" si="3"/>
        <v>2.5</v>
      </c>
      <c r="O20" s="90" t="str">
        <f t="shared" si="4"/>
        <v>CB</v>
      </c>
      <c r="P20" s="70" t="str">
        <f>AttendingList0!B20</f>
        <v>Ayhan Boyacıoğlu</v>
      </c>
      <c r="Q20" s="118">
        <f>AttendingList0!C20</f>
        <v>90010141</v>
      </c>
      <c r="R20" s="12" t="str">
        <f>TotalGrade!K21</f>
        <v>Girer</v>
      </c>
      <c r="S20" s="116">
        <f t="shared" si="7"/>
        <v>0.27500000000001279</v>
      </c>
      <c r="T20" s="116">
        <f t="shared" si="5"/>
        <v>0.37476151539931379</v>
      </c>
      <c r="U20" s="13">
        <v>1</v>
      </c>
      <c r="AA20" s="13">
        <f t="shared" si="18"/>
        <v>65</v>
      </c>
      <c r="AB20" s="13">
        <f t="shared" si="8"/>
        <v>59</v>
      </c>
      <c r="AC20" s="13">
        <f t="shared" si="9"/>
        <v>57</v>
      </c>
      <c r="AD20" s="13">
        <f t="shared" si="10"/>
        <v>53</v>
      </c>
      <c r="AE20" s="13">
        <f t="shared" si="11"/>
        <v>48</v>
      </c>
      <c r="AF20" s="13">
        <f t="shared" si="12"/>
        <v>43</v>
      </c>
      <c r="AG20" s="13">
        <f t="shared" si="13"/>
        <v>38</v>
      </c>
      <c r="AH20" s="13">
        <f t="shared" si="14"/>
        <v>32</v>
      </c>
      <c r="AI20" s="13">
        <f t="shared" si="15"/>
        <v>0</v>
      </c>
    </row>
    <row r="21" spans="1:35" x14ac:dyDescent="0.25">
      <c r="A21" s="65">
        <f>TotalGrade!A21</f>
        <v>17</v>
      </c>
      <c r="B21" s="65" t="str">
        <f>TotalGrade!B35</f>
        <v>Feride Duygu Taştan</v>
      </c>
      <c r="C21" s="93">
        <f>TotalGrade!C35</f>
        <v>90020135</v>
      </c>
      <c r="D21" s="65">
        <f>TotalGrade!D35</f>
        <v>89.333333333333329</v>
      </c>
      <c r="E21" s="65">
        <f>TotalGrade!E35</f>
        <v>62.525000000000013</v>
      </c>
      <c r="F21" s="65">
        <f>TotalGrade!F35</f>
        <v>22.7</v>
      </c>
      <c r="G21" s="65">
        <f>TotalGrade!G35</f>
        <v>26.799999999999997</v>
      </c>
      <c r="H21" s="65">
        <f>TotalGrade!H35</f>
        <v>18.757500000000004</v>
      </c>
      <c r="I21" s="65">
        <f>TotalGrade!I35</f>
        <v>9.08</v>
      </c>
      <c r="J21" s="107">
        <f>TotalGrade!J35</f>
        <v>54.637500000000003</v>
      </c>
      <c r="K21" s="23">
        <f t="shared" si="0"/>
        <v>45.557500000000005</v>
      </c>
      <c r="L21" s="23">
        <f t="shared" si="1"/>
        <v>74.458299264104667</v>
      </c>
      <c r="M21" s="23">
        <f t="shared" si="2"/>
        <v>2.9783319705641866</v>
      </c>
      <c r="N21" s="12">
        <f t="shared" si="3"/>
        <v>2.5</v>
      </c>
      <c r="O21" s="90" t="str">
        <f t="shared" si="4"/>
        <v>CB</v>
      </c>
      <c r="P21" s="119" t="str">
        <f>AttendingList0!B34</f>
        <v>Feride Duygu Taştan</v>
      </c>
      <c r="Q21" s="118">
        <f>AttendingList0!C34</f>
        <v>90020135</v>
      </c>
      <c r="R21" s="12" t="str">
        <f>TotalGrade!K35</f>
        <v>Girer</v>
      </c>
      <c r="S21" s="117">
        <f t="shared" si="7"/>
        <v>1.4424999999999883</v>
      </c>
      <c r="T21" s="116">
        <f t="shared" si="5"/>
        <v>1.9657944944126342</v>
      </c>
      <c r="U21" s="13">
        <v>1</v>
      </c>
      <c r="AA21" s="13">
        <f t="shared" si="18"/>
        <v>65</v>
      </c>
      <c r="AB21" s="13">
        <f t="shared" si="8"/>
        <v>59</v>
      </c>
      <c r="AC21" s="13">
        <f t="shared" si="9"/>
        <v>57</v>
      </c>
      <c r="AD21" s="13">
        <f t="shared" si="10"/>
        <v>53</v>
      </c>
      <c r="AE21" s="13">
        <f t="shared" si="11"/>
        <v>48</v>
      </c>
      <c r="AF21" s="13">
        <f t="shared" si="12"/>
        <v>43</v>
      </c>
      <c r="AG21" s="13">
        <f t="shared" si="13"/>
        <v>38</v>
      </c>
      <c r="AH21" s="13">
        <f t="shared" si="14"/>
        <v>32</v>
      </c>
      <c r="AI21" s="13">
        <f t="shared" si="15"/>
        <v>0</v>
      </c>
    </row>
    <row r="22" spans="1:35" x14ac:dyDescent="0.25">
      <c r="A22" s="65">
        <f>TotalGrade!A22</f>
        <v>18</v>
      </c>
      <c r="B22" s="65" t="str">
        <f>TotalGrade!B22</f>
        <v>İbrahim E Atamer</v>
      </c>
      <c r="C22" s="93">
        <f>TotalGrade!C22</f>
        <v>90020101</v>
      </c>
      <c r="D22" s="65">
        <f>TotalGrade!D22</f>
        <v>68.333333333333329</v>
      </c>
      <c r="E22" s="65">
        <f>TotalGrade!E22</f>
        <v>66.974999999999994</v>
      </c>
      <c r="F22" s="65">
        <f>TotalGrade!F22</f>
        <v>33.5</v>
      </c>
      <c r="G22" s="65">
        <f>TotalGrade!G22</f>
        <v>20.499999999999996</v>
      </c>
      <c r="H22" s="65">
        <f>TotalGrade!H22</f>
        <v>20.092499999999998</v>
      </c>
      <c r="I22" s="65">
        <f>TotalGrade!I22</f>
        <v>13.4</v>
      </c>
      <c r="J22" s="107">
        <f>TotalGrade!J22</f>
        <v>53.992499999999993</v>
      </c>
      <c r="K22" s="23">
        <f t="shared" si="0"/>
        <v>40.592499999999994</v>
      </c>
      <c r="L22" s="23">
        <f t="shared" si="1"/>
        <v>73.579313164349955</v>
      </c>
      <c r="M22" s="23">
        <f t="shared" si="2"/>
        <v>2.9431725265739983</v>
      </c>
      <c r="N22" s="12">
        <f t="shared" si="3"/>
        <v>2.5</v>
      </c>
      <c r="O22" s="90" t="str">
        <f t="shared" si="4"/>
        <v>CB</v>
      </c>
      <c r="P22" s="70" t="str">
        <f>AttendingList0!B21</f>
        <v>İbrahim E Atamer</v>
      </c>
      <c r="Q22" s="118">
        <f>AttendingList0!C21</f>
        <v>90020101</v>
      </c>
      <c r="R22" s="12" t="str">
        <f>TotalGrade!K22</f>
        <v>Girer</v>
      </c>
      <c r="S22" s="117">
        <f t="shared" si="7"/>
        <v>0.64500000000001023</v>
      </c>
      <c r="T22" s="116">
        <f t="shared" si="5"/>
        <v>0.87898609975471231</v>
      </c>
      <c r="U22" s="13">
        <v>1</v>
      </c>
      <c r="AA22" s="13">
        <f t="shared" si="18"/>
        <v>65</v>
      </c>
      <c r="AB22" s="13">
        <f t="shared" si="8"/>
        <v>59</v>
      </c>
      <c r="AC22" s="13">
        <f t="shared" si="9"/>
        <v>57</v>
      </c>
      <c r="AD22" s="13">
        <f t="shared" si="10"/>
        <v>53</v>
      </c>
      <c r="AE22" s="13">
        <f t="shared" si="11"/>
        <v>48</v>
      </c>
      <c r="AF22" s="13">
        <f t="shared" si="12"/>
        <v>43</v>
      </c>
      <c r="AG22" s="13">
        <f t="shared" si="13"/>
        <v>38</v>
      </c>
      <c r="AH22" s="13">
        <f t="shared" si="14"/>
        <v>32</v>
      </c>
      <c r="AI22" s="13">
        <f t="shared" si="15"/>
        <v>0</v>
      </c>
    </row>
    <row r="23" spans="1:35" x14ac:dyDescent="0.25">
      <c r="A23" s="65">
        <f>TotalGrade!A23</f>
        <v>19</v>
      </c>
      <c r="B23" s="65" t="str">
        <f>TotalGrade!B5</f>
        <v>Ayça Çatak</v>
      </c>
      <c r="C23" s="93">
        <f>TotalGrade!C5</f>
        <v>90010006</v>
      </c>
      <c r="D23" s="65">
        <f>TotalGrade!D5</f>
        <v>76.666666666666671</v>
      </c>
      <c r="E23" s="65">
        <f>TotalGrade!E5</f>
        <v>53.95</v>
      </c>
      <c r="F23" s="65">
        <f>TotalGrade!F5</f>
        <v>37</v>
      </c>
      <c r="G23" s="65">
        <f>TotalGrade!G5</f>
        <v>23</v>
      </c>
      <c r="H23" s="65">
        <f>TotalGrade!H5</f>
        <v>16.184999999999999</v>
      </c>
      <c r="I23" s="65">
        <f>TotalGrade!I5</f>
        <v>14.8</v>
      </c>
      <c r="J23" s="107">
        <f>TotalGrade!J5</f>
        <v>53.984999999999999</v>
      </c>
      <c r="K23" s="23">
        <f t="shared" si="0"/>
        <v>39.185000000000002</v>
      </c>
      <c r="L23" s="23">
        <f t="shared" si="1"/>
        <v>73.569092395748157</v>
      </c>
      <c r="M23" s="23">
        <f t="shared" si="2"/>
        <v>2.9427636958299264</v>
      </c>
      <c r="N23" s="12">
        <f t="shared" si="3"/>
        <v>2.5</v>
      </c>
      <c r="O23" s="90" t="str">
        <f t="shared" si="4"/>
        <v>CB</v>
      </c>
      <c r="P23" s="70" t="str">
        <f>AttendingList0!B4</f>
        <v>Ayça Çatak</v>
      </c>
      <c r="Q23" s="118">
        <f>AttendingList0!C4</f>
        <v>90010006</v>
      </c>
      <c r="R23" s="12" t="str">
        <f>TotalGrade!K5</f>
        <v>Girer</v>
      </c>
      <c r="S23" s="116">
        <f t="shared" si="7"/>
        <v>7.4999999999931788E-3</v>
      </c>
      <c r="T23" s="116">
        <f t="shared" si="5"/>
        <v>1.0220768601797658E-2</v>
      </c>
      <c r="U23" s="13">
        <v>1</v>
      </c>
      <c r="AA23" s="13">
        <f t="shared" si="18"/>
        <v>65</v>
      </c>
      <c r="AB23" s="13">
        <f t="shared" si="8"/>
        <v>59</v>
      </c>
      <c r="AC23" s="13">
        <f t="shared" si="9"/>
        <v>57</v>
      </c>
      <c r="AD23" s="13">
        <f t="shared" si="10"/>
        <v>53</v>
      </c>
      <c r="AE23" s="13">
        <f t="shared" si="11"/>
        <v>48</v>
      </c>
      <c r="AF23" s="13">
        <f t="shared" si="12"/>
        <v>43</v>
      </c>
      <c r="AG23" s="13">
        <f t="shared" si="13"/>
        <v>38</v>
      </c>
      <c r="AH23" s="13">
        <f t="shared" si="14"/>
        <v>32</v>
      </c>
      <c r="AI23" s="13">
        <f t="shared" si="15"/>
        <v>0</v>
      </c>
    </row>
    <row r="24" spans="1:35" x14ac:dyDescent="0.25">
      <c r="A24" s="65">
        <f>TotalGrade!A24</f>
        <v>20</v>
      </c>
      <c r="B24" s="65" t="str">
        <f>TotalGrade!B11</f>
        <v>Nazmiye Dönmez</v>
      </c>
      <c r="C24" s="93">
        <f>TotalGrade!C11</f>
        <v>90010119</v>
      </c>
      <c r="D24" s="65">
        <f>TotalGrade!D11</f>
        <v>70</v>
      </c>
      <c r="E24" s="65">
        <f>TotalGrade!E11</f>
        <v>57.2</v>
      </c>
      <c r="F24" s="65">
        <f>TotalGrade!F11</f>
        <v>39.099999999999994</v>
      </c>
      <c r="G24" s="65">
        <f>TotalGrade!G11</f>
        <v>21</v>
      </c>
      <c r="H24" s="65">
        <f>TotalGrade!H11</f>
        <v>17.16</v>
      </c>
      <c r="I24" s="65">
        <f>TotalGrade!I11</f>
        <v>15.639999999999999</v>
      </c>
      <c r="J24" s="107">
        <f>TotalGrade!J11</f>
        <v>53.8</v>
      </c>
      <c r="K24" s="23">
        <f t="shared" si="0"/>
        <v>38.159999999999997</v>
      </c>
      <c r="L24" s="23">
        <f t="shared" si="1"/>
        <v>73.316980103570444</v>
      </c>
      <c r="M24" s="23">
        <f t="shared" si="2"/>
        <v>2.9326792041428176</v>
      </c>
      <c r="N24" s="12">
        <f t="shared" si="3"/>
        <v>2.5</v>
      </c>
      <c r="O24" s="90" t="str">
        <f t="shared" si="4"/>
        <v>CB</v>
      </c>
      <c r="P24" s="70" t="str">
        <f>AttendingList0!B10</f>
        <v>Nazmiye Dönmez</v>
      </c>
      <c r="Q24" s="118">
        <f>AttendingList0!C10</f>
        <v>90010119</v>
      </c>
      <c r="R24" s="12" t="str">
        <f>TotalGrade!K11</f>
        <v>Girer</v>
      </c>
      <c r="S24" s="116">
        <f t="shared" si="7"/>
        <v>0.18500000000000227</v>
      </c>
      <c r="T24" s="116">
        <f t="shared" si="5"/>
        <v>0.25211229217771347</v>
      </c>
      <c r="U24" s="13">
        <v>1</v>
      </c>
      <c r="AA24" s="13">
        <f t="shared" si="18"/>
        <v>65</v>
      </c>
      <c r="AB24" s="13">
        <f t="shared" si="8"/>
        <v>59</v>
      </c>
      <c r="AC24" s="13">
        <f t="shared" si="9"/>
        <v>57</v>
      </c>
      <c r="AD24" s="13">
        <f t="shared" si="10"/>
        <v>53</v>
      </c>
      <c r="AE24" s="13">
        <f t="shared" si="11"/>
        <v>48</v>
      </c>
      <c r="AF24" s="13">
        <f t="shared" si="12"/>
        <v>43</v>
      </c>
      <c r="AG24" s="13">
        <f t="shared" si="13"/>
        <v>38</v>
      </c>
      <c r="AH24" s="13">
        <f t="shared" si="14"/>
        <v>32</v>
      </c>
      <c r="AI24" s="13">
        <f t="shared" si="15"/>
        <v>0</v>
      </c>
    </row>
    <row r="25" spans="1:35" x14ac:dyDescent="0.25">
      <c r="A25" s="65">
        <f>TotalGrade!A25</f>
        <v>21</v>
      </c>
      <c r="B25" s="65" t="str">
        <f>TotalGrade!B34</f>
        <v>Burçin Danacı</v>
      </c>
      <c r="C25" s="93">
        <f>TotalGrade!C34</f>
        <v>90020134</v>
      </c>
      <c r="D25" s="65">
        <f>TotalGrade!D34</f>
        <v>60</v>
      </c>
      <c r="E25" s="65">
        <f>TotalGrade!E34</f>
        <v>58.124999999999986</v>
      </c>
      <c r="F25" s="65">
        <f>TotalGrade!F34</f>
        <v>43</v>
      </c>
      <c r="G25" s="65">
        <f>TotalGrade!G34</f>
        <v>18</v>
      </c>
      <c r="H25" s="65">
        <f>TotalGrade!H34</f>
        <v>17.437499999999996</v>
      </c>
      <c r="I25" s="65">
        <f>TotalGrade!I34</f>
        <v>17.2</v>
      </c>
      <c r="J25" s="107">
        <f>TotalGrade!J34</f>
        <v>52.637500000000003</v>
      </c>
      <c r="K25" s="23">
        <f t="shared" si="0"/>
        <v>35.4375</v>
      </c>
      <c r="L25" s="23">
        <f t="shared" si="1"/>
        <v>71.732760970291636</v>
      </c>
      <c r="M25" s="23">
        <f t="shared" si="2"/>
        <v>2.8693104388116653</v>
      </c>
      <c r="N25" s="12">
        <f t="shared" si="3"/>
        <v>2</v>
      </c>
      <c r="O25" s="90" t="str">
        <f t="shared" si="4"/>
        <v>CC</v>
      </c>
      <c r="P25" s="70" t="str">
        <f>AttendingList0!B33</f>
        <v>Burçin Danacı</v>
      </c>
      <c r="Q25" s="118">
        <f>AttendingList0!C33</f>
        <v>90020134</v>
      </c>
      <c r="R25" s="12" t="str">
        <f>TotalGrade!K34</f>
        <v>Girer</v>
      </c>
      <c r="S25" s="116">
        <f t="shared" si="7"/>
        <v>1.1624999999999943</v>
      </c>
      <c r="T25" s="116">
        <f t="shared" si="5"/>
        <v>1.5842191332788076</v>
      </c>
      <c r="U25" s="13">
        <v>1</v>
      </c>
      <c r="AA25" s="13">
        <f t="shared" si="18"/>
        <v>65</v>
      </c>
      <c r="AB25" s="13">
        <f t="shared" si="8"/>
        <v>59</v>
      </c>
      <c r="AC25" s="13">
        <f t="shared" si="9"/>
        <v>57</v>
      </c>
      <c r="AD25" s="13">
        <f t="shared" si="10"/>
        <v>53</v>
      </c>
      <c r="AE25" s="13">
        <f t="shared" si="11"/>
        <v>48</v>
      </c>
      <c r="AF25" s="13">
        <f t="shared" si="12"/>
        <v>43</v>
      </c>
      <c r="AG25" s="13">
        <f t="shared" si="13"/>
        <v>38</v>
      </c>
      <c r="AH25" s="13">
        <f t="shared" si="14"/>
        <v>32</v>
      </c>
      <c r="AI25" s="13">
        <f t="shared" si="15"/>
        <v>0</v>
      </c>
    </row>
    <row r="26" spans="1:35" x14ac:dyDescent="0.25">
      <c r="A26" s="65">
        <f>TotalGrade!A26</f>
        <v>22</v>
      </c>
      <c r="B26" s="65" t="str">
        <f>TotalGrade!B6</f>
        <v>Ferda Tangüner</v>
      </c>
      <c r="C26" s="93">
        <f>TotalGrade!C6</f>
        <v>90010016</v>
      </c>
      <c r="D26" s="65">
        <f>TotalGrade!D6</f>
        <v>78.333333333333329</v>
      </c>
      <c r="E26" s="65">
        <f>TotalGrade!E6</f>
        <v>47.9</v>
      </c>
      <c r="F26" s="65">
        <f>TotalGrade!F6</f>
        <v>36.200000000000003</v>
      </c>
      <c r="G26" s="65">
        <f>TotalGrade!G6</f>
        <v>23.499999999999996</v>
      </c>
      <c r="H26" s="65">
        <f>TotalGrade!H6</f>
        <v>14.37</v>
      </c>
      <c r="I26" s="65">
        <f>TotalGrade!I6</f>
        <v>14.480000000000002</v>
      </c>
      <c r="J26" s="107">
        <f>TotalGrade!J6</f>
        <v>52.35</v>
      </c>
      <c r="K26" s="23">
        <f t="shared" si="0"/>
        <v>37.869999999999997</v>
      </c>
      <c r="L26" s="23">
        <f t="shared" si="1"/>
        <v>71.340964840556026</v>
      </c>
      <c r="M26" s="23">
        <f t="shared" si="2"/>
        <v>2.8536385936222413</v>
      </c>
      <c r="N26" s="12">
        <f t="shared" si="3"/>
        <v>2</v>
      </c>
      <c r="O26" s="90" t="str">
        <f t="shared" si="4"/>
        <v>CC</v>
      </c>
      <c r="P26" s="70" t="str">
        <f>AttendingList0!B5</f>
        <v>Ferda Tangüner</v>
      </c>
      <c r="Q26" s="118">
        <f>AttendingList0!C5</f>
        <v>90010016</v>
      </c>
      <c r="R26" s="12" t="str">
        <f>TotalGrade!K6</f>
        <v>Girer</v>
      </c>
      <c r="S26" s="116">
        <f t="shared" si="7"/>
        <v>0.28750000000000142</v>
      </c>
      <c r="T26" s="116">
        <f t="shared" si="5"/>
        <v>0.39179612973561007</v>
      </c>
      <c r="U26" s="13">
        <v>1</v>
      </c>
      <c r="AA26" s="13">
        <f t="shared" si="18"/>
        <v>65</v>
      </c>
      <c r="AB26" s="13">
        <f t="shared" si="8"/>
        <v>59</v>
      </c>
      <c r="AC26" s="13">
        <f t="shared" si="9"/>
        <v>57</v>
      </c>
      <c r="AD26" s="13">
        <f t="shared" si="10"/>
        <v>53</v>
      </c>
      <c r="AE26" s="13">
        <f t="shared" si="11"/>
        <v>48</v>
      </c>
      <c r="AF26" s="13">
        <f t="shared" si="12"/>
        <v>43</v>
      </c>
      <c r="AG26" s="13">
        <f t="shared" si="13"/>
        <v>38</v>
      </c>
      <c r="AH26" s="13">
        <f t="shared" si="14"/>
        <v>32</v>
      </c>
      <c r="AI26" s="13">
        <f t="shared" si="15"/>
        <v>0</v>
      </c>
    </row>
    <row r="27" spans="1:35" x14ac:dyDescent="0.25">
      <c r="A27" s="65">
        <f>TotalGrade!A27</f>
        <v>23</v>
      </c>
      <c r="B27" s="65" t="str">
        <f>TotalGrade!B27</f>
        <v>Cenk Nazlı</v>
      </c>
      <c r="C27" s="93">
        <f>TotalGrade!C27</f>
        <v>90020109</v>
      </c>
      <c r="D27" s="65">
        <f>TotalGrade!D27</f>
        <v>66.666666666666671</v>
      </c>
      <c r="E27" s="65">
        <f>TotalGrade!E27</f>
        <v>53.849999999999994</v>
      </c>
      <c r="F27" s="65">
        <f>TotalGrade!F27</f>
        <v>40.4</v>
      </c>
      <c r="G27" s="65">
        <f>TotalGrade!G27</f>
        <v>20</v>
      </c>
      <c r="H27" s="65">
        <f>TotalGrade!H27</f>
        <v>16.154999999999998</v>
      </c>
      <c r="I27" s="65">
        <f>TotalGrade!I27</f>
        <v>16.16</v>
      </c>
      <c r="J27" s="107">
        <f>TotalGrade!J27</f>
        <v>52.314999999999998</v>
      </c>
      <c r="K27" s="23">
        <f t="shared" si="0"/>
        <v>36.155000000000001</v>
      </c>
      <c r="L27" s="23">
        <f t="shared" si="1"/>
        <v>71.29326792041428</v>
      </c>
      <c r="M27" s="23">
        <f t="shared" si="2"/>
        <v>2.8517307168165713</v>
      </c>
      <c r="N27" s="12">
        <f t="shared" si="3"/>
        <v>2</v>
      </c>
      <c r="O27" s="90" t="str">
        <f t="shared" si="4"/>
        <v>CC</v>
      </c>
      <c r="P27" s="70" t="str">
        <f>AttendingList0!B26</f>
        <v>Cenk Nazlı</v>
      </c>
      <c r="Q27" s="118">
        <f>AttendingList0!C26</f>
        <v>90020109</v>
      </c>
      <c r="R27" s="12" t="str">
        <f>TotalGrade!K27</f>
        <v>Girer</v>
      </c>
      <c r="S27" s="116">
        <f t="shared" si="7"/>
        <v>3.5000000000003695E-2</v>
      </c>
      <c r="T27" s="116">
        <f t="shared" si="5"/>
        <v>4.7696920141746091E-2</v>
      </c>
      <c r="U27" s="13">
        <v>1</v>
      </c>
      <c r="AA27" s="13">
        <f t="shared" si="18"/>
        <v>65</v>
      </c>
      <c r="AB27" s="13">
        <f t="shared" si="8"/>
        <v>59</v>
      </c>
      <c r="AC27" s="13">
        <f t="shared" si="9"/>
        <v>57</v>
      </c>
      <c r="AD27" s="13">
        <f t="shared" si="10"/>
        <v>53</v>
      </c>
      <c r="AE27" s="13">
        <f t="shared" si="11"/>
        <v>48</v>
      </c>
      <c r="AF27" s="13">
        <f t="shared" si="12"/>
        <v>43</v>
      </c>
      <c r="AG27" s="13">
        <f t="shared" si="13"/>
        <v>38</v>
      </c>
      <c r="AH27" s="13">
        <f t="shared" si="14"/>
        <v>32</v>
      </c>
      <c r="AI27" s="13">
        <f t="shared" si="15"/>
        <v>0</v>
      </c>
    </row>
    <row r="28" spans="1:35" x14ac:dyDescent="0.25">
      <c r="A28" s="65">
        <f>TotalGrade!A28</f>
        <v>24</v>
      </c>
      <c r="B28" s="65" t="str">
        <f>TotalGrade!B9</f>
        <v>Mert Ali Minisker</v>
      </c>
      <c r="C28" s="93">
        <f>TotalGrade!C9</f>
        <v>90010112</v>
      </c>
      <c r="D28" s="65">
        <f>TotalGrade!D9</f>
        <v>62.333333333333336</v>
      </c>
      <c r="E28" s="65">
        <f>TotalGrade!E9</f>
        <v>37.875</v>
      </c>
      <c r="F28" s="65">
        <f>TotalGrade!F9</f>
        <v>45.699999999999996</v>
      </c>
      <c r="G28" s="65">
        <f>TotalGrade!G9</f>
        <v>18.7</v>
      </c>
      <c r="H28" s="65">
        <f>TotalGrade!H9</f>
        <v>11.362499999999999</v>
      </c>
      <c r="I28" s="65">
        <f>TotalGrade!I9</f>
        <v>18.279999999999998</v>
      </c>
      <c r="J28" s="107">
        <f>TotalGrade!J9</f>
        <v>48.342500000000001</v>
      </c>
      <c r="K28" s="23">
        <f t="shared" si="0"/>
        <v>30.0625</v>
      </c>
      <c r="L28" s="23">
        <f t="shared" si="1"/>
        <v>65.879667484328166</v>
      </c>
      <c r="M28" s="23">
        <f t="shared" si="2"/>
        <v>2.6351866993731266</v>
      </c>
      <c r="N28" s="12">
        <f t="shared" si="3"/>
        <v>2</v>
      </c>
      <c r="O28" s="90" t="str">
        <f t="shared" si="4"/>
        <v>CC</v>
      </c>
      <c r="P28" s="119" t="str">
        <f>AttendingList0!B8</f>
        <v>Mert Ali Minisker</v>
      </c>
      <c r="Q28" s="118">
        <f>AttendingList0!C8</f>
        <v>90010112</v>
      </c>
      <c r="R28" s="12" t="str">
        <f>TotalGrade!K9</f>
        <v>Girer</v>
      </c>
      <c r="S28" s="116">
        <f t="shared" si="7"/>
        <v>3.9724999999999966</v>
      </c>
      <c r="T28" s="116">
        <f t="shared" si="5"/>
        <v>5.4136004360861136</v>
      </c>
      <c r="U28" s="13">
        <v>1</v>
      </c>
      <c r="AA28" s="13">
        <f t="shared" si="18"/>
        <v>65</v>
      </c>
      <c r="AB28" s="13">
        <f t="shared" si="8"/>
        <v>59</v>
      </c>
      <c r="AC28" s="13">
        <f t="shared" si="9"/>
        <v>57</v>
      </c>
      <c r="AD28" s="13">
        <f t="shared" si="10"/>
        <v>53</v>
      </c>
      <c r="AE28" s="13">
        <f t="shared" si="11"/>
        <v>48</v>
      </c>
      <c r="AF28" s="13">
        <f t="shared" si="12"/>
        <v>43</v>
      </c>
      <c r="AG28" s="13">
        <f t="shared" si="13"/>
        <v>38</v>
      </c>
      <c r="AH28" s="13">
        <f t="shared" si="14"/>
        <v>32</v>
      </c>
      <c r="AI28" s="13">
        <f t="shared" si="15"/>
        <v>0</v>
      </c>
    </row>
    <row r="29" spans="1:35" x14ac:dyDescent="0.25">
      <c r="A29" s="65">
        <f>TotalGrade!A29</f>
        <v>25</v>
      </c>
      <c r="B29" s="65" t="str">
        <f>TotalGrade!B32</f>
        <v>Ceyhun Yavuz</v>
      </c>
      <c r="C29" s="93">
        <f>TotalGrade!C32</f>
        <v>90020131</v>
      </c>
      <c r="D29" s="65">
        <f>TotalGrade!D32</f>
        <v>41</v>
      </c>
      <c r="E29" s="65">
        <f>TotalGrade!E32</f>
        <v>43.924999999999997</v>
      </c>
      <c r="F29" s="65">
        <f>TotalGrade!F32</f>
        <v>47.5</v>
      </c>
      <c r="G29" s="65">
        <f>TotalGrade!G32</f>
        <v>12.299999999999999</v>
      </c>
      <c r="H29" s="65">
        <f>TotalGrade!H32</f>
        <v>13.177499999999998</v>
      </c>
      <c r="I29" s="65">
        <f>TotalGrade!I32</f>
        <v>19</v>
      </c>
      <c r="J29" s="107">
        <f>TotalGrade!J32</f>
        <v>44.477499999999999</v>
      </c>
      <c r="K29" s="23">
        <f t="shared" si="0"/>
        <v>25.477499999999999</v>
      </c>
      <c r="L29" s="23">
        <f t="shared" si="1"/>
        <v>60.612564731534476</v>
      </c>
      <c r="M29" s="23">
        <f t="shared" si="2"/>
        <v>2.4245025892613792</v>
      </c>
      <c r="N29" s="12">
        <f t="shared" si="3"/>
        <v>1.5</v>
      </c>
      <c r="O29" s="90" t="str">
        <f t="shared" si="4"/>
        <v>DC</v>
      </c>
      <c r="P29" s="70" t="str">
        <f>AttendingList0!B31</f>
        <v>Ceyhun Yavuz</v>
      </c>
      <c r="Q29" s="118">
        <f>AttendingList0!C31</f>
        <v>90020131</v>
      </c>
      <c r="R29" s="12" t="str">
        <f>TotalGrade!K32</f>
        <v>Girer</v>
      </c>
      <c r="S29" s="116">
        <f t="shared" si="7"/>
        <v>3.865000000000002</v>
      </c>
      <c r="T29" s="116">
        <f t="shared" si="5"/>
        <v>5.26710275279369</v>
      </c>
      <c r="U29" s="13">
        <v>1</v>
      </c>
      <c r="AA29" s="13">
        <f t="shared" si="18"/>
        <v>65</v>
      </c>
      <c r="AB29" s="13">
        <f t="shared" si="8"/>
        <v>59</v>
      </c>
      <c r="AC29" s="13">
        <f t="shared" si="9"/>
        <v>57</v>
      </c>
      <c r="AD29" s="13">
        <f t="shared" si="10"/>
        <v>53</v>
      </c>
      <c r="AE29" s="13">
        <f t="shared" si="11"/>
        <v>48</v>
      </c>
      <c r="AF29" s="13">
        <f t="shared" si="12"/>
        <v>43</v>
      </c>
      <c r="AG29" s="13">
        <f t="shared" si="13"/>
        <v>38</v>
      </c>
      <c r="AH29" s="13">
        <f t="shared" si="14"/>
        <v>32</v>
      </c>
      <c r="AI29" s="13">
        <f t="shared" si="15"/>
        <v>0</v>
      </c>
    </row>
    <row r="30" spans="1:35" x14ac:dyDescent="0.25">
      <c r="A30" s="65">
        <f>TotalGrade!A30</f>
        <v>26</v>
      </c>
      <c r="B30" s="65" t="str">
        <f>TotalGrade!B7</f>
        <v>Fatma Zara</v>
      </c>
      <c r="C30" s="93">
        <f>TotalGrade!C7</f>
        <v>90010106</v>
      </c>
      <c r="D30" s="65">
        <f>TotalGrade!D7</f>
        <v>70</v>
      </c>
      <c r="E30" s="65">
        <f>TotalGrade!E7</f>
        <v>55.65</v>
      </c>
      <c r="F30" s="65">
        <f>TotalGrade!F7</f>
        <v>16.799999999999997</v>
      </c>
      <c r="G30" s="65">
        <f>TotalGrade!G7</f>
        <v>21</v>
      </c>
      <c r="H30" s="65">
        <f>TotalGrade!H7</f>
        <v>16.695</v>
      </c>
      <c r="I30" s="65">
        <f>TotalGrade!I7</f>
        <v>6.7199999999999989</v>
      </c>
      <c r="J30" s="107">
        <f>TotalGrade!J7</f>
        <v>44.414999999999999</v>
      </c>
      <c r="K30" s="23">
        <f t="shared" si="0"/>
        <v>37.695</v>
      </c>
      <c r="L30" s="23">
        <f t="shared" si="1"/>
        <v>60.527391659852825</v>
      </c>
      <c r="M30" s="23">
        <f t="shared" si="2"/>
        <v>2.421095666394113</v>
      </c>
      <c r="N30" s="12">
        <f t="shared" si="3"/>
        <v>1.5</v>
      </c>
      <c r="O30" s="90" t="str">
        <f t="shared" si="4"/>
        <v>DC</v>
      </c>
      <c r="P30" s="70" t="str">
        <f>AttendingList0!B6</f>
        <v>Fatma Zara</v>
      </c>
      <c r="Q30" s="118">
        <f>AttendingList0!C6</f>
        <v>90010106</v>
      </c>
      <c r="R30" s="12" t="str">
        <f>TotalGrade!K7</f>
        <v>Girer</v>
      </c>
      <c r="S30" s="116">
        <f t="shared" si="7"/>
        <v>6.25E-2</v>
      </c>
      <c r="T30" s="116">
        <f t="shared" si="5"/>
        <v>8.5173071681651891E-2</v>
      </c>
      <c r="U30" s="13">
        <v>1</v>
      </c>
      <c r="AA30" s="13">
        <f t="shared" si="18"/>
        <v>65</v>
      </c>
      <c r="AB30" s="13">
        <f t="shared" si="8"/>
        <v>59</v>
      </c>
      <c r="AC30" s="13">
        <f t="shared" si="9"/>
        <v>57</v>
      </c>
      <c r="AD30" s="13">
        <f t="shared" si="10"/>
        <v>53</v>
      </c>
      <c r="AE30" s="13">
        <f t="shared" si="11"/>
        <v>48</v>
      </c>
      <c r="AF30" s="13">
        <f t="shared" si="12"/>
        <v>43</v>
      </c>
      <c r="AG30" s="13">
        <f t="shared" si="13"/>
        <v>38</v>
      </c>
      <c r="AH30" s="13">
        <f t="shared" si="14"/>
        <v>32</v>
      </c>
      <c r="AI30" s="13">
        <f t="shared" si="15"/>
        <v>0</v>
      </c>
    </row>
    <row r="31" spans="1:35" x14ac:dyDescent="0.25">
      <c r="A31" s="65">
        <f>TotalGrade!A31</f>
        <v>27</v>
      </c>
      <c r="B31" s="65" t="str">
        <f>TotalGrade!B23</f>
        <v>Bilal Arslan</v>
      </c>
      <c r="C31" s="93">
        <f>TotalGrade!C23</f>
        <v>90020105</v>
      </c>
      <c r="D31" s="65">
        <f>TotalGrade!D23</f>
        <v>63.333333333333336</v>
      </c>
      <c r="E31" s="65">
        <f>TotalGrade!E23</f>
        <v>45.499999999999993</v>
      </c>
      <c r="F31" s="65">
        <f>TotalGrade!F23</f>
        <v>27.2</v>
      </c>
      <c r="G31" s="65">
        <f>TotalGrade!G23</f>
        <v>19</v>
      </c>
      <c r="H31" s="65">
        <f>TotalGrade!H23</f>
        <v>13.649999999999997</v>
      </c>
      <c r="I31" s="65">
        <f>TotalGrade!I23</f>
        <v>10.88</v>
      </c>
      <c r="J31" s="107">
        <f>TotalGrade!J23</f>
        <v>43.53</v>
      </c>
      <c r="K31" s="23">
        <f t="shared" si="0"/>
        <v>32.65</v>
      </c>
      <c r="L31" s="23">
        <f t="shared" si="1"/>
        <v>59.321340964840566</v>
      </c>
      <c r="M31" s="23">
        <f t="shared" si="2"/>
        <v>2.3728536385936225</v>
      </c>
      <c r="N31" s="12">
        <f t="shared" si="3"/>
        <v>1.5</v>
      </c>
      <c r="O31" s="90" t="str">
        <f t="shared" si="4"/>
        <v>DC</v>
      </c>
      <c r="P31" s="119" t="str">
        <f>AttendingList0!B22</f>
        <v>Bilal Arslan</v>
      </c>
      <c r="Q31" s="118">
        <f>AttendingList0!C22</f>
        <v>90020105</v>
      </c>
      <c r="R31" s="12" t="str">
        <f>TotalGrade!K10</f>
        <v>Girer</v>
      </c>
      <c r="S31" s="116">
        <f t="shared" si="7"/>
        <v>0.88499999999999801</v>
      </c>
      <c r="T31" s="116">
        <f t="shared" si="5"/>
        <v>1.2060506950122587</v>
      </c>
      <c r="U31" s="13">
        <v>1</v>
      </c>
      <c r="V31" s="13">
        <f>COUNTIF(O5:O37,"AA")</f>
        <v>2</v>
      </c>
      <c r="X31" s="13" t="s">
        <v>30</v>
      </c>
      <c r="AA31" s="13">
        <f t="shared" si="18"/>
        <v>65</v>
      </c>
      <c r="AB31" s="13">
        <f t="shared" si="8"/>
        <v>59</v>
      </c>
      <c r="AC31" s="13">
        <f t="shared" si="9"/>
        <v>57</v>
      </c>
      <c r="AD31" s="13">
        <f t="shared" si="10"/>
        <v>53</v>
      </c>
      <c r="AE31" s="13">
        <f t="shared" si="11"/>
        <v>48</v>
      </c>
      <c r="AF31" s="13">
        <f t="shared" si="12"/>
        <v>43</v>
      </c>
      <c r="AG31" s="13">
        <f t="shared" si="13"/>
        <v>38</v>
      </c>
      <c r="AH31" s="13">
        <f t="shared" si="14"/>
        <v>32</v>
      </c>
      <c r="AI31" s="13">
        <f t="shared" si="15"/>
        <v>0</v>
      </c>
    </row>
    <row r="32" spans="1:35" x14ac:dyDescent="0.25">
      <c r="A32" s="65">
        <f>TotalGrade!A32</f>
        <v>28</v>
      </c>
      <c r="B32" s="65" t="str">
        <f>TotalGrade!B10</f>
        <v>Fatıma Rabia Özemre</v>
      </c>
      <c r="C32" s="93">
        <f>TotalGrade!C10</f>
        <v>90010117</v>
      </c>
      <c r="D32" s="65">
        <f>TotalGrade!D10</f>
        <v>63.333333333333336</v>
      </c>
      <c r="E32" s="65">
        <f>TotalGrade!E10</f>
        <v>35.525000000000006</v>
      </c>
      <c r="F32" s="65">
        <f>TotalGrade!F10</f>
        <v>25.599999999999998</v>
      </c>
      <c r="G32" s="65">
        <f>TotalGrade!G10</f>
        <v>19</v>
      </c>
      <c r="H32" s="65">
        <f>TotalGrade!H10</f>
        <v>10.657500000000001</v>
      </c>
      <c r="I32" s="65">
        <f>TotalGrade!I10</f>
        <v>10.24</v>
      </c>
      <c r="J32" s="107">
        <f>TotalGrade!J10</f>
        <v>39.897500000000001</v>
      </c>
      <c r="K32" s="23">
        <f t="shared" si="0"/>
        <v>29.657499999999999</v>
      </c>
      <c r="L32" s="23">
        <f t="shared" si="1"/>
        <v>54.371082038702646</v>
      </c>
      <c r="M32" s="23">
        <f t="shared" si="2"/>
        <v>2.1748432815481058</v>
      </c>
      <c r="N32" s="12">
        <f t="shared" si="3"/>
        <v>1</v>
      </c>
      <c r="O32" s="90" t="str">
        <f t="shared" si="4"/>
        <v>DD</v>
      </c>
      <c r="P32" s="70" t="str">
        <f>AttendingList0!B9</f>
        <v>Fatıma Rabia Özemre</v>
      </c>
      <c r="Q32" s="118">
        <f>AttendingList0!C9</f>
        <v>90010117</v>
      </c>
      <c r="R32" s="12" t="str">
        <f>TotalGrade!K23</f>
        <v>Girer</v>
      </c>
      <c r="S32" s="116">
        <f t="shared" si="7"/>
        <v>3.6325000000000003</v>
      </c>
      <c r="T32" s="116">
        <f t="shared" si="5"/>
        <v>4.95025892613792</v>
      </c>
      <c r="U32" s="13">
        <v>1</v>
      </c>
      <c r="V32" s="13">
        <f>COUNTIF(O5:O37,"BA")</f>
        <v>4</v>
      </c>
      <c r="X32" s="13" t="s">
        <v>31</v>
      </c>
      <c r="AA32" s="13">
        <f t="shared" si="18"/>
        <v>65</v>
      </c>
      <c r="AB32" s="13">
        <f t="shared" si="8"/>
        <v>59</v>
      </c>
      <c r="AC32" s="13">
        <f t="shared" si="9"/>
        <v>57</v>
      </c>
      <c r="AD32" s="13">
        <f t="shared" si="10"/>
        <v>53</v>
      </c>
      <c r="AE32" s="13">
        <f t="shared" si="11"/>
        <v>48</v>
      </c>
      <c r="AF32" s="13">
        <f t="shared" si="12"/>
        <v>43</v>
      </c>
      <c r="AG32" s="13">
        <f t="shared" si="13"/>
        <v>38</v>
      </c>
      <c r="AH32" s="13">
        <f t="shared" si="14"/>
        <v>32</v>
      </c>
      <c r="AI32" s="13">
        <f t="shared" si="15"/>
        <v>0</v>
      </c>
    </row>
    <row r="33" spans="1:35" x14ac:dyDescent="0.25">
      <c r="A33" s="65">
        <f>TotalGrade!A33</f>
        <v>29</v>
      </c>
      <c r="B33" s="65" t="str">
        <f>TotalGrade!B24</f>
        <v>Kristoffer İ İlhan</v>
      </c>
      <c r="C33" s="93">
        <f>TotalGrade!C24</f>
        <v>90020106</v>
      </c>
      <c r="D33" s="65">
        <f>TotalGrade!D24</f>
        <v>0</v>
      </c>
      <c r="E33" s="65">
        <f>TotalGrade!E24</f>
        <v>11.2</v>
      </c>
      <c r="F33" s="65">
        <f>TotalGrade!F24</f>
        <v>0</v>
      </c>
      <c r="G33" s="65">
        <f>TotalGrade!G24</f>
        <v>0</v>
      </c>
      <c r="H33" s="65">
        <f>TotalGrade!H24</f>
        <v>3.36</v>
      </c>
      <c r="I33" s="65">
        <f>TotalGrade!I24</f>
        <v>0</v>
      </c>
      <c r="J33" s="107">
        <f>TotalGrade!J24</f>
        <v>3.36</v>
      </c>
      <c r="K33" s="23">
        <f t="shared" si="0"/>
        <v>3.36</v>
      </c>
      <c r="L33" s="23">
        <f t="shared" si="1"/>
        <v>4.5789043336058866</v>
      </c>
      <c r="M33" s="23">
        <f t="shared" si="2"/>
        <v>0.18315617334423545</v>
      </c>
      <c r="N33" s="12">
        <f t="shared" si="3"/>
        <v>0</v>
      </c>
      <c r="O33" s="90" t="str">
        <f t="shared" si="4"/>
        <v>FF</v>
      </c>
      <c r="P33" s="119" t="str">
        <f>AttendingList0!B23</f>
        <v>Kristoffer İ İlhan</v>
      </c>
      <c r="Q33" s="118">
        <f>AttendingList0!C23</f>
        <v>90020106</v>
      </c>
      <c r="R33" s="12" t="str">
        <f>TotalGrade!K24</f>
        <v>Girer</v>
      </c>
      <c r="S33" s="116">
        <f t="shared" si="7"/>
        <v>36.537500000000001</v>
      </c>
      <c r="T33" s="116">
        <f t="shared" si="5"/>
        <v>49.792177705096762</v>
      </c>
      <c r="U33" s="13">
        <v>1</v>
      </c>
      <c r="V33" s="13">
        <f>COUNTIF(O5:O37,"BB")</f>
        <v>7</v>
      </c>
      <c r="X33" s="13" t="s">
        <v>32</v>
      </c>
      <c r="AA33" s="13">
        <f t="shared" si="18"/>
        <v>65</v>
      </c>
      <c r="AB33" s="13">
        <f t="shared" si="8"/>
        <v>59</v>
      </c>
      <c r="AC33" s="13">
        <f t="shared" si="9"/>
        <v>57</v>
      </c>
      <c r="AD33" s="13">
        <f t="shared" si="10"/>
        <v>53</v>
      </c>
      <c r="AE33" s="13">
        <f t="shared" si="11"/>
        <v>48</v>
      </c>
      <c r="AF33" s="13">
        <f t="shared" si="12"/>
        <v>43</v>
      </c>
      <c r="AG33" s="13">
        <f t="shared" si="13"/>
        <v>38</v>
      </c>
      <c r="AH33" s="13">
        <f t="shared" si="14"/>
        <v>32</v>
      </c>
      <c r="AI33" s="13">
        <f t="shared" si="15"/>
        <v>0</v>
      </c>
    </row>
    <row r="34" spans="1:35" x14ac:dyDescent="0.25">
      <c r="A34" s="65">
        <f>TotalGrade!A34</f>
        <v>30</v>
      </c>
      <c r="B34" s="65" t="str">
        <f>TotalGrade!B12</f>
        <v>Hakan Yurtcan</v>
      </c>
      <c r="C34" s="93">
        <f>TotalGrade!C12</f>
        <v>90010120</v>
      </c>
      <c r="D34" s="65">
        <f>TotalGrade!D12</f>
        <v>0</v>
      </c>
      <c r="E34" s="65">
        <f>TotalGrade!E12</f>
        <v>6.875</v>
      </c>
      <c r="F34" s="65">
        <f>TotalGrade!F12</f>
        <v>0</v>
      </c>
      <c r="G34" s="65">
        <f>TotalGrade!G12</f>
        <v>0</v>
      </c>
      <c r="H34" s="65">
        <f>TotalGrade!H12</f>
        <v>2.0625</v>
      </c>
      <c r="I34" s="65">
        <f>TotalGrade!I12</f>
        <v>0</v>
      </c>
      <c r="J34" s="107">
        <f>TotalGrade!J12</f>
        <v>2.0625</v>
      </c>
      <c r="K34" s="23">
        <f t="shared" si="0"/>
        <v>2.0625</v>
      </c>
      <c r="L34" s="23">
        <f t="shared" si="1"/>
        <v>2.8107113654946851</v>
      </c>
      <c r="M34" s="23">
        <f t="shared" si="2"/>
        <v>0.1124284546197874</v>
      </c>
      <c r="N34" s="12">
        <f t="shared" si="3"/>
        <v>0</v>
      </c>
      <c r="O34" s="90" t="str">
        <f t="shared" si="4"/>
        <v>FF</v>
      </c>
      <c r="P34" s="70" t="str">
        <f>AttendingList0!B11</f>
        <v>Hakan Yurtcan</v>
      </c>
      <c r="Q34" s="118">
        <f>AttendingList0!C11</f>
        <v>90010120</v>
      </c>
      <c r="R34" s="12" t="str">
        <f>TotalGrade!K12</f>
        <v>Girer</v>
      </c>
      <c r="S34" s="116">
        <f t="shared" si="7"/>
        <v>1.2974999999999999</v>
      </c>
      <c r="T34" s="116">
        <f t="shared" si="5"/>
        <v>1.7681929681112014</v>
      </c>
      <c r="U34" s="13">
        <v>1</v>
      </c>
      <c r="V34" s="13">
        <f>COUNTIF(O5:O37,"CB")</f>
        <v>7</v>
      </c>
      <c r="X34" s="13" t="s">
        <v>37</v>
      </c>
      <c r="AA34" s="13">
        <f t="shared" si="18"/>
        <v>65</v>
      </c>
      <c r="AB34" s="13">
        <f t="shared" si="8"/>
        <v>59</v>
      </c>
      <c r="AC34" s="13">
        <f t="shared" si="9"/>
        <v>57</v>
      </c>
      <c r="AD34" s="13">
        <f t="shared" si="10"/>
        <v>53</v>
      </c>
      <c r="AE34" s="13">
        <f t="shared" si="11"/>
        <v>48</v>
      </c>
      <c r="AF34" s="13">
        <f t="shared" si="12"/>
        <v>43</v>
      </c>
      <c r="AG34" s="13">
        <f t="shared" si="13"/>
        <v>38</v>
      </c>
      <c r="AH34" s="13">
        <f t="shared" si="14"/>
        <v>32</v>
      </c>
      <c r="AI34" s="13">
        <f t="shared" si="15"/>
        <v>0</v>
      </c>
    </row>
    <row r="35" spans="1:35" x14ac:dyDescent="0.25">
      <c r="A35" s="65">
        <f>TotalGrade!A35</f>
        <v>31</v>
      </c>
      <c r="B35" s="65" t="str">
        <f>TotalGrade!B20</f>
        <v>Volkan Gülşen</v>
      </c>
      <c r="C35" s="93">
        <f>TotalGrade!C20</f>
        <v>90010140</v>
      </c>
      <c r="D35" s="65">
        <f>TotalGrade!D20</f>
        <v>0</v>
      </c>
      <c r="E35" s="65">
        <f>TotalGrade!E20</f>
        <v>3.1999999999999997</v>
      </c>
      <c r="F35" s="65">
        <f>TotalGrade!F20</f>
        <v>0</v>
      </c>
      <c r="G35" s="65">
        <f>TotalGrade!G20</f>
        <v>0</v>
      </c>
      <c r="H35" s="65">
        <f>TotalGrade!H20</f>
        <v>0.95999999999999985</v>
      </c>
      <c r="I35" s="65">
        <f>TotalGrade!I20</f>
        <v>0</v>
      </c>
      <c r="J35" s="107">
        <f>TotalGrade!J20</f>
        <v>0.95999999999999985</v>
      </c>
      <c r="K35" s="23">
        <f t="shared" si="0"/>
        <v>0.95999999999999985</v>
      </c>
      <c r="L35" s="23">
        <f t="shared" si="1"/>
        <v>1.3082583810302533</v>
      </c>
      <c r="M35" s="23">
        <f t="shared" si="2"/>
        <v>5.2330335241210134E-2</v>
      </c>
      <c r="N35" s="12">
        <f t="shared" si="3"/>
        <v>0</v>
      </c>
      <c r="O35" s="90" t="str">
        <f t="shared" si="4"/>
        <v>FF</v>
      </c>
      <c r="P35" s="70" t="str">
        <f>AttendingList0!B19</f>
        <v>Volkan Gülşen</v>
      </c>
      <c r="Q35" s="118">
        <f>AttendingList0!C19</f>
        <v>90010140</v>
      </c>
      <c r="R35" s="12" t="str">
        <f>TotalGrade!K20</f>
        <v>Girer</v>
      </c>
      <c r="S35" s="116">
        <f t="shared" si="7"/>
        <v>1.1025</v>
      </c>
      <c r="T35" s="116">
        <f t="shared" si="5"/>
        <v>1.5024529844644319</v>
      </c>
      <c r="U35" s="13">
        <v>1</v>
      </c>
      <c r="V35" s="13">
        <f>COUNTIF(O5:O37,"CC")</f>
        <v>4</v>
      </c>
      <c r="X35" s="13" t="s">
        <v>33</v>
      </c>
      <c r="AA35" s="13">
        <f t="shared" si="18"/>
        <v>65</v>
      </c>
      <c r="AB35" s="13">
        <f t="shared" si="8"/>
        <v>59</v>
      </c>
      <c r="AC35" s="13">
        <f t="shared" si="9"/>
        <v>57</v>
      </c>
      <c r="AD35" s="13">
        <f t="shared" si="10"/>
        <v>53</v>
      </c>
      <c r="AE35" s="13">
        <f t="shared" si="11"/>
        <v>48</v>
      </c>
      <c r="AF35" s="13">
        <f t="shared" si="12"/>
        <v>43</v>
      </c>
      <c r="AG35" s="13">
        <f t="shared" si="13"/>
        <v>38</v>
      </c>
      <c r="AH35" s="13">
        <f t="shared" si="14"/>
        <v>32</v>
      </c>
      <c r="AI35" s="13">
        <f t="shared" si="15"/>
        <v>0</v>
      </c>
    </row>
    <row r="36" spans="1:35" x14ac:dyDescent="0.25">
      <c r="A36" s="65">
        <f>TotalGrade!A36</f>
        <v>32</v>
      </c>
      <c r="B36" s="65" t="str">
        <f>TotalGrade!B15</f>
        <v>Reşat Aydın</v>
      </c>
      <c r="C36" s="93">
        <f>TotalGrade!C15</f>
        <v>90010129</v>
      </c>
      <c r="D36" s="65">
        <f>TotalGrade!D15</f>
        <v>0</v>
      </c>
      <c r="E36" s="65">
        <f>TotalGrade!E15</f>
        <v>0</v>
      </c>
      <c r="F36" s="65">
        <f>TotalGrade!F15</f>
        <v>0</v>
      </c>
      <c r="G36" s="65">
        <f>TotalGrade!G15</f>
        <v>0</v>
      </c>
      <c r="H36" s="65">
        <f>TotalGrade!H15</f>
        <v>0</v>
      </c>
      <c r="I36" s="65">
        <f>TotalGrade!I15</f>
        <v>0</v>
      </c>
      <c r="J36" s="107">
        <f>TotalGrade!J15</f>
        <v>0</v>
      </c>
      <c r="K36" s="23">
        <f t="shared" si="0"/>
        <v>0</v>
      </c>
      <c r="L36" s="23">
        <f t="shared" si="1"/>
        <v>0</v>
      </c>
      <c r="M36" s="23">
        <f t="shared" si="2"/>
        <v>0</v>
      </c>
      <c r="N36" s="12">
        <f t="shared" si="3"/>
        <v>0</v>
      </c>
      <c r="O36" s="90" t="str">
        <f t="shared" si="4"/>
        <v>FF</v>
      </c>
      <c r="P36" s="70" t="str">
        <f>AttendingList0!B14</f>
        <v>Reşat Aydın</v>
      </c>
      <c r="Q36" s="118">
        <f>AttendingList0!C14</f>
        <v>90010129</v>
      </c>
      <c r="R36" s="12" t="str">
        <f>TotalGrade!K15</f>
        <v>Girer</v>
      </c>
      <c r="S36" s="116">
        <f t="shared" si="7"/>
        <v>0.95999999999999985</v>
      </c>
      <c r="T36" s="116">
        <f t="shared" si="5"/>
        <v>1.3082583810302533</v>
      </c>
      <c r="U36" s="13">
        <v>1</v>
      </c>
      <c r="V36" s="13">
        <f>COUNTIF(O5:O37,"DC")</f>
        <v>3</v>
      </c>
      <c r="X36" s="13" t="s">
        <v>34</v>
      </c>
      <c r="AA36" s="13">
        <f t="shared" si="18"/>
        <v>65</v>
      </c>
      <c r="AB36" s="13">
        <f t="shared" si="8"/>
        <v>59</v>
      </c>
      <c r="AC36" s="13">
        <f t="shared" si="9"/>
        <v>57</v>
      </c>
      <c r="AD36" s="13">
        <f t="shared" si="10"/>
        <v>53</v>
      </c>
      <c r="AE36" s="13">
        <f t="shared" si="11"/>
        <v>48</v>
      </c>
      <c r="AF36" s="13">
        <f t="shared" si="12"/>
        <v>43</v>
      </c>
      <c r="AG36" s="13">
        <f t="shared" si="13"/>
        <v>38</v>
      </c>
      <c r="AH36" s="13">
        <f t="shared" si="14"/>
        <v>32</v>
      </c>
      <c r="AI36" s="13">
        <f t="shared" si="15"/>
        <v>0</v>
      </c>
    </row>
    <row r="37" spans="1:35" x14ac:dyDescent="0.25">
      <c r="A37" s="65">
        <f>TotalGrade!A37</f>
        <v>33</v>
      </c>
      <c r="B37" s="65" t="str">
        <f>TotalGrade!B18</f>
        <v>Özge Velioğlu</v>
      </c>
      <c r="C37" s="93">
        <f>TotalGrade!C18</f>
        <v>90010136</v>
      </c>
      <c r="D37" s="65">
        <f>TotalGrade!D18</f>
        <v>0</v>
      </c>
      <c r="E37" s="65">
        <f>TotalGrade!E18</f>
        <v>0</v>
      </c>
      <c r="F37" s="65">
        <f>TotalGrade!F18</f>
        <v>0</v>
      </c>
      <c r="G37" s="65">
        <f>TotalGrade!G18</f>
        <v>0</v>
      </c>
      <c r="H37" s="65">
        <f>TotalGrade!H18</f>
        <v>0</v>
      </c>
      <c r="I37" s="65">
        <f>TotalGrade!I18</f>
        <v>0</v>
      </c>
      <c r="J37" s="107">
        <f>TotalGrade!J18</f>
        <v>0</v>
      </c>
      <c r="K37" s="23">
        <f t="shared" si="0"/>
        <v>0</v>
      </c>
      <c r="L37" s="23">
        <f t="shared" si="1"/>
        <v>0</v>
      </c>
      <c r="M37" s="23">
        <f t="shared" si="2"/>
        <v>0</v>
      </c>
      <c r="N37" s="12">
        <f t="shared" si="3"/>
        <v>0</v>
      </c>
      <c r="O37" s="90" t="str">
        <f t="shared" si="4"/>
        <v>FF</v>
      </c>
      <c r="P37" s="70" t="str">
        <f>AttendingList0!B17</f>
        <v>Özge Velioğlu</v>
      </c>
      <c r="Q37" s="118">
        <f>AttendingList0!C17</f>
        <v>90010136</v>
      </c>
      <c r="R37" s="12" t="str">
        <f>TotalGrade!K18</f>
        <v>Girer</v>
      </c>
      <c r="S37" s="116">
        <f t="shared" si="7"/>
        <v>0</v>
      </c>
      <c r="T37" s="116">
        <f t="shared" si="5"/>
        <v>0</v>
      </c>
      <c r="U37" s="13">
        <v>1</v>
      </c>
      <c r="V37" s="13">
        <f>COUNTIF(O5:O37,"DD")</f>
        <v>1</v>
      </c>
      <c r="X37" s="13" t="s">
        <v>35</v>
      </c>
      <c r="AA37" s="13">
        <f t="shared" si="18"/>
        <v>65</v>
      </c>
      <c r="AB37" s="13">
        <f t="shared" si="8"/>
        <v>59</v>
      </c>
      <c r="AC37" s="13">
        <f t="shared" si="9"/>
        <v>57</v>
      </c>
      <c r="AD37" s="13">
        <f t="shared" si="10"/>
        <v>53</v>
      </c>
      <c r="AE37" s="13">
        <f t="shared" si="11"/>
        <v>48</v>
      </c>
      <c r="AF37" s="13">
        <f t="shared" si="12"/>
        <v>43</v>
      </c>
      <c r="AG37" s="13">
        <f t="shared" si="13"/>
        <v>38</v>
      </c>
      <c r="AH37" s="13">
        <f t="shared" si="14"/>
        <v>32</v>
      </c>
      <c r="AI37" s="13">
        <f t="shared" si="15"/>
        <v>0</v>
      </c>
    </row>
    <row r="38" spans="1:35" x14ac:dyDescent="0.25">
      <c r="A38" s="65"/>
      <c r="B38" s="65"/>
      <c r="C38" s="66" t="str">
        <f>TotalGrade!C38</f>
        <v>Total</v>
      </c>
      <c r="D38" s="65">
        <f>TotalGrade!D38</f>
        <v>2266.9999999999995</v>
      </c>
      <c r="E38" s="65">
        <f>TotalGrade!E38</f>
        <v>1495.9749999999999</v>
      </c>
      <c r="F38" s="65">
        <f>TotalGrade!F38</f>
        <v>1084.8</v>
      </c>
      <c r="G38" s="65">
        <f>TotalGrade!G38</f>
        <v>680.0999999999998</v>
      </c>
      <c r="H38" s="65">
        <f>TotalGrade!H38</f>
        <v>448.79249999999996</v>
      </c>
      <c r="I38" s="65">
        <f>TotalGrade!I38</f>
        <v>433.91999999999996</v>
      </c>
      <c r="J38" s="68">
        <f>TotalGrade!J38</f>
        <v>1562.8125</v>
      </c>
      <c r="K38" s="23">
        <f>SUM(K5:K37)</f>
        <v>1128.8924999999999</v>
      </c>
      <c r="L38" s="23">
        <f>SUM(L5:L37)</f>
        <v>2129.7526573998362</v>
      </c>
      <c r="M38" s="23"/>
      <c r="N38" s="68">
        <f>SUM(N5:N37)</f>
        <v>74</v>
      </c>
      <c r="O38" s="12"/>
      <c r="P38" s="65"/>
      <c r="V38" s="13">
        <f>COUNTIF(O5:O37,"FF")</f>
        <v>5</v>
      </c>
      <c r="X38" s="13" t="s">
        <v>38</v>
      </c>
    </row>
    <row r="39" spans="1:35" x14ac:dyDescent="0.25">
      <c r="A39" s="65"/>
      <c r="B39" s="65"/>
      <c r="C39" s="66" t="str">
        <f>TotalGrade!C39</f>
        <v>Mean</v>
      </c>
      <c r="D39" s="65">
        <f>TotalGrade!D39</f>
        <v>68.696969696969688</v>
      </c>
      <c r="E39" s="65">
        <f>TotalGrade!E39</f>
        <v>45.332575757575754</v>
      </c>
      <c r="F39" s="65">
        <f>TotalGrade!F39</f>
        <v>32.872727272727275</v>
      </c>
      <c r="G39" s="65">
        <f>TotalGrade!G39</f>
        <v>20.609090909090902</v>
      </c>
      <c r="H39" s="65">
        <f>TotalGrade!H39</f>
        <v>13.599772727272725</v>
      </c>
      <c r="I39" s="65">
        <f>TotalGrade!I39</f>
        <v>13.149090909090908</v>
      </c>
      <c r="J39" s="68">
        <f>TotalGrade!J39</f>
        <v>47.357954545454547</v>
      </c>
      <c r="K39" s="23">
        <f>K38/33</f>
        <v>34.208863636363631</v>
      </c>
      <c r="L39" s="23">
        <f>L38/33</f>
        <v>64.537959315146551</v>
      </c>
      <c r="M39" s="23"/>
      <c r="N39" s="68">
        <f>N38/33</f>
        <v>2.2424242424242422</v>
      </c>
      <c r="O39" s="12">
        <f>N39/4*100</f>
        <v>56.060606060606055</v>
      </c>
      <c r="P39" s="65"/>
    </row>
    <row r="40" spans="1:35" x14ac:dyDescent="0.25">
      <c r="A40" s="65"/>
      <c r="B40" s="65"/>
      <c r="C40" s="66" t="str">
        <f>TotalGrade!C40</f>
        <v>Min</v>
      </c>
      <c r="D40" s="65">
        <f>TotalGrade!D40</f>
        <v>0</v>
      </c>
      <c r="E40" s="65">
        <f>TotalGrade!E40</f>
        <v>0</v>
      </c>
      <c r="F40" s="65">
        <f>TotalGrade!F40</f>
        <v>0</v>
      </c>
      <c r="G40" s="65">
        <f>TotalGrade!G40</f>
        <v>0</v>
      </c>
      <c r="H40" s="65">
        <f>TotalGrade!H40</f>
        <v>0</v>
      </c>
      <c r="I40" s="65">
        <f>TotalGrade!I40</f>
        <v>0</v>
      </c>
      <c r="J40" s="68">
        <f>TotalGrade!J40</f>
        <v>0</v>
      </c>
      <c r="K40" s="23">
        <f>MIN(K5:K37)</f>
        <v>0</v>
      </c>
      <c r="L40" s="23">
        <f>MIN(L5:L37)</f>
        <v>0</v>
      </c>
      <c r="M40" s="23"/>
      <c r="N40" s="68">
        <f>MIN(N5:N37)</f>
        <v>0</v>
      </c>
      <c r="O40" s="12">
        <f>N40/4*100</f>
        <v>0</v>
      </c>
      <c r="P40" s="65"/>
    </row>
    <row r="41" spans="1:35" x14ac:dyDescent="0.25">
      <c r="A41" s="65"/>
      <c r="B41" s="65"/>
      <c r="C41" s="66" t="str">
        <f>TotalGrade!C41</f>
        <v>Max</v>
      </c>
      <c r="D41" s="65">
        <f>TotalGrade!D41</f>
        <v>96.666666666666671</v>
      </c>
      <c r="E41" s="65">
        <f>TotalGrade!E41</f>
        <v>74.474999999999994</v>
      </c>
      <c r="F41" s="65">
        <f>TotalGrade!F41</f>
        <v>55.099999999999994</v>
      </c>
      <c r="G41" s="65">
        <f>TotalGrade!G41</f>
        <v>29</v>
      </c>
      <c r="H41" s="65">
        <f>TotalGrade!H41</f>
        <v>22.342499999999998</v>
      </c>
      <c r="I41" s="65">
        <f>TotalGrade!I41</f>
        <v>22.04</v>
      </c>
      <c r="J41" s="68">
        <f>TotalGrade!J41</f>
        <v>73.382499999999993</v>
      </c>
      <c r="K41" s="23">
        <f>MAX(K5:K37)</f>
        <v>51.342500000000001</v>
      </c>
      <c r="L41" s="23">
        <f>MAX(L5:L37)</f>
        <v>100.00340692286727</v>
      </c>
      <c r="M41" s="23"/>
      <c r="N41" s="68">
        <f>MAX(N5:N37)</f>
        <v>4</v>
      </c>
      <c r="O41" s="12">
        <f>N41/4*100</f>
        <v>100</v>
      </c>
      <c r="P41" s="65"/>
    </row>
    <row r="42" spans="1:35" x14ac:dyDescent="0.25">
      <c r="A42" s="65"/>
      <c r="B42" s="65"/>
      <c r="C42" s="66" t="str">
        <f>TotalGrade!C42</f>
        <v>St.Dev.</v>
      </c>
      <c r="D42" s="65">
        <f>TotalGrade!D42</f>
        <v>32.305546870249074</v>
      </c>
      <c r="E42" s="65">
        <f>TotalGrade!E42</f>
        <v>19.529075363784997</v>
      </c>
      <c r="F42" s="65">
        <f>TotalGrade!F42</f>
        <v>16.14501224696177</v>
      </c>
      <c r="G42" s="65">
        <f>TotalGrade!G42</f>
        <v>9.6916640610747393</v>
      </c>
      <c r="H42" s="65">
        <f>TotalGrade!H42</f>
        <v>5.8587226091354978</v>
      </c>
      <c r="I42" s="65">
        <f>TotalGrade!I42</f>
        <v>6.4580048987847096</v>
      </c>
      <c r="J42" s="68">
        <f>TotalGrade!J42</f>
        <v>20.84286639295161</v>
      </c>
      <c r="K42" s="23">
        <f>STDEVA(K5:K37)</f>
        <v>15.062536398956386</v>
      </c>
      <c r="L42" s="23">
        <f>STDEVA(L5:L37)</f>
        <v>28.404015253409138</v>
      </c>
      <c r="M42" s="23"/>
      <c r="N42" s="68">
        <f>STDEVA(N5:N32,N33:N37)</f>
        <v>1.1932178926725576</v>
      </c>
      <c r="O42" s="12">
        <f>N42/4*100</f>
        <v>29.830447316813942</v>
      </c>
      <c r="P42" s="65"/>
    </row>
    <row r="43" spans="1:35" x14ac:dyDescent="0.3">
      <c r="J43" s="108">
        <f>SUM(J5:J32)/28</f>
        <v>55.58678571428571</v>
      </c>
      <c r="K43" s="108"/>
      <c r="L43" s="108"/>
      <c r="M43" s="108"/>
      <c r="N43" s="108">
        <f>SUM(N5:N32)/28</f>
        <v>2.6428571428571428</v>
      </c>
    </row>
    <row r="44" spans="1:35" x14ac:dyDescent="0.3">
      <c r="J44" s="108">
        <f>STDEVA(J5:J32)</f>
        <v>7.1486851567893508</v>
      </c>
      <c r="K44" s="108"/>
      <c r="L44" s="108"/>
      <c r="M44" s="108"/>
      <c r="N44" s="108">
        <f>STDEVA(N5:N32)</f>
        <v>0.76808013250382245</v>
      </c>
    </row>
  </sheetData>
  <mergeCells count="1">
    <mergeCell ref="B1:D1"/>
  </mergeCells>
  <phoneticPr fontId="7" type="noConversion"/>
  <conditionalFormatting sqref="R5:T37 R2:R4">
    <cfRule type="cellIs" dxfId="12" priority="1" stopIfTrue="1" operator="equal">
      <formula>"Devamsiz"</formula>
    </cfRule>
    <cfRule type="cellIs" dxfId="11" priority="2" stopIfTrue="1" operator="equal">
      <formula>"Yoklamali"</formula>
    </cfRule>
  </conditionalFormatting>
  <conditionalFormatting sqref="O5:O17">
    <cfRule type="cellIs" dxfId="10" priority="3" stopIfTrue="1" operator="equal">
      <formula>"AA"</formula>
    </cfRule>
    <cfRule type="cellIs" dxfId="9" priority="4" stopIfTrue="1" operator="equal">
      <formula>"BA"</formula>
    </cfRule>
    <cfRule type="cellIs" dxfId="8" priority="5" stopIfTrue="1" operator="equal">
      <formula>"BB"</formula>
    </cfRule>
  </conditionalFormatting>
  <conditionalFormatting sqref="O18:O31">
    <cfRule type="cellIs" dxfId="7" priority="6" stopIfTrue="1" operator="equal">
      <formula>"CB"</formula>
    </cfRule>
    <cfRule type="cellIs" dxfId="6" priority="7" stopIfTrue="1" operator="equal">
      <formula>"CC"</formula>
    </cfRule>
    <cfRule type="cellIs" dxfId="5" priority="8" stopIfTrue="1" operator="equal">
      <formula>"DC"</formula>
    </cfRule>
  </conditionalFormatting>
  <conditionalFormatting sqref="O32:O37">
    <cfRule type="cellIs" dxfId="4" priority="9" stopIfTrue="1" operator="equal">
      <formula>"DD"</formula>
    </cfRule>
    <cfRule type="cellIs" dxfId="3" priority="10" stopIfTrue="1" operator="equal">
      <formula>"FF"</formula>
    </cfRule>
  </conditionalFormatting>
  <conditionalFormatting sqref="J5:J37">
    <cfRule type="cellIs" dxfId="2" priority="11" stopIfTrue="1" operator="lessThan">
      <formula>$J$39</formula>
    </cfRule>
    <cfRule type="cellIs" dxfId="1" priority="12" stopIfTrue="1" operator="between">
      <formula>$J$39</formula>
      <formula>$J$39+$J$42</formula>
    </cfRule>
    <cfRule type="cellIs" dxfId="0" priority="13" stopIfTrue="1" operator="greaterThanOrEqual">
      <formula>$J$39+$J$42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8" orientation="landscape" r:id="rId1"/>
  <headerFooter alignWithMargins="0"/>
  <rowBreaks count="1" manualBreakCount="1">
    <brk id="44" max="1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0"/>
  <sheetViews>
    <sheetView workbookViewId="0">
      <selection activeCell="I7" sqref="I7"/>
    </sheetView>
  </sheetViews>
  <sheetFormatPr defaultRowHeight="13.2" x14ac:dyDescent="0.25"/>
  <cols>
    <col min="2" max="2" width="9.109375" style="67" customWidth="1"/>
  </cols>
  <sheetData>
    <row r="1" spans="1:3" x14ac:dyDescent="0.25">
      <c r="A1" t="s">
        <v>30</v>
      </c>
      <c r="B1" s="67">
        <v>4</v>
      </c>
    </row>
    <row r="2" spans="1:3" x14ac:dyDescent="0.25">
      <c r="A2" t="s">
        <v>31</v>
      </c>
      <c r="B2" s="67">
        <v>3.5</v>
      </c>
    </row>
    <row r="3" spans="1:3" x14ac:dyDescent="0.25">
      <c r="A3" t="s">
        <v>32</v>
      </c>
      <c r="B3" s="67">
        <v>3</v>
      </c>
    </row>
    <row r="4" spans="1:3" x14ac:dyDescent="0.25">
      <c r="A4" t="s">
        <v>37</v>
      </c>
      <c r="B4" s="67">
        <v>2.5</v>
      </c>
    </row>
    <row r="5" spans="1:3" x14ac:dyDescent="0.25">
      <c r="A5" t="s">
        <v>33</v>
      </c>
      <c r="B5" s="67">
        <v>2</v>
      </c>
    </row>
    <row r="6" spans="1:3" x14ac:dyDescent="0.25">
      <c r="A6" t="s">
        <v>34</v>
      </c>
      <c r="B6" s="67">
        <v>1.5</v>
      </c>
    </row>
    <row r="7" spans="1:3" x14ac:dyDescent="0.25">
      <c r="A7" t="s">
        <v>35</v>
      </c>
      <c r="B7" s="67">
        <v>1</v>
      </c>
    </row>
    <row r="8" spans="1:3" x14ac:dyDescent="0.25">
      <c r="A8" t="s">
        <v>36</v>
      </c>
      <c r="C8" t="s">
        <v>29</v>
      </c>
    </row>
    <row r="9" spans="1:3" x14ac:dyDescent="0.25">
      <c r="A9" t="s">
        <v>38</v>
      </c>
      <c r="B9" s="67">
        <v>0</v>
      </c>
      <c r="C9" t="s">
        <v>40</v>
      </c>
    </row>
    <row r="10" spans="1:3" x14ac:dyDescent="0.25">
      <c r="A10" t="s">
        <v>39</v>
      </c>
      <c r="B10" s="67">
        <v>0</v>
      </c>
      <c r="C10" t="s">
        <v>41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AttendingList</vt:lpstr>
      <vt:lpstr>AttendingList0</vt:lpstr>
      <vt:lpstr>Homework</vt:lpstr>
      <vt:lpstr>Sinavlar</vt:lpstr>
      <vt:lpstr>Final</vt:lpstr>
      <vt:lpstr>TotalGrade</vt:lpstr>
      <vt:lpstr>TotalGrade (2)</vt:lpstr>
      <vt:lpstr>Sheet1</vt:lpstr>
      <vt:lpstr>Homework!Print_Area</vt:lpstr>
      <vt:lpstr>'TotalGrade (2)'!Print_Area</vt:lpstr>
    </vt:vector>
  </TitlesOfParts>
  <Company>i t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Aniket Gupta</cp:lastModifiedBy>
  <cp:lastPrinted>2003-01-16T09:38:26Z</cp:lastPrinted>
  <dcterms:created xsi:type="dcterms:W3CDTF">2002-02-19T11:07:32Z</dcterms:created>
  <dcterms:modified xsi:type="dcterms:W3CDTF">2024-02-03T22:20:30Z</dcterms:modified>
</cp:coreProperties>
</file>