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516E65A0-45BE-4656-92F2-2C30F741E381}" xr6:coauthVersionLast="47" xr6:coauthVersionMax="47" xr10:uidLastSave="{00000000-0000-0000-0000-000000000000}"/>
  <bookViews>
    <workbookView xWindow="3348" yWindow="3348" windowWidth="17280" windowHeight="8880" tabRatio="670" activeTab="2"/>
  </bookViews>
  <sheets>
    <sheet name="JoJo" sheetId="1" r:id="rId1"/>
    <sheet name="TillyWilly" sheetId="2" r:id="rId2"/>
    <sheet name="possibilities" sheetId="10" r:id="rId3"/>
    <sheet name="St_Listed" sheetId="5" r:id="rId4"/>
    <sheet name="last_unit_grades" sheetId="8" r:id="rId5"/>
    <sheet name="PivotTable" sheetId="9" r:id="rId6"/>
    <sheet name="Cells_Comments" sheetId="7" r:id="rId7"/>
    <sheet name="Sample_MSDE" sheetId="4" r:id="rId8"/>
    <sheet name="LookUp" sheetId="3" r:id="rId9"/>
  </sheets>
  <externalReferences>
    <externalReference r:id="rId10"/>
  </externalReferences>
  <definedNames>
    <definedName name="Reddic__Patricia">Sheet1([1]Sheet1!A2 [1]Sheet1!B2)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0" l="1"/>
  <c r="G18" i="10"/>
  <c r="F18" i="10"/>
  <c r="E18" i="10"/>
  <c r="D18" i="10"/>
  <c r="C18" i="10"/>
  <c r="B18" i="10"/>
  <c r="H17" i="10"/>
  <c r="G17" i="10"/>
  <c r="F17" i="10"/>
  <c r="E17" i="10"/>
  <c r="D17" i="10"/>
  <c r="C17" i="10"/>
  <c r="B17" i="10"/>
  <c r="H7" i="10"/>
  <c r="G7" i="10"/>
  <c r="F7" i="10"/>
  <c r="E7" i="10"/>
  <c r="D7" i="10"/>
  <c r="C7" i="10"/>
  <c r="B7" i="10"/>
  <c r="H6" i="10"/>
  <c r="G6" i="10"/>
  <c r="F6" i="10"/>
  <c r="E6" i="10"/>
  <c r="D6" i="10"/>
  <c r="C6" i="10"/>
  <c r="B6" i="10"/>
  <c r="H5" i="10"/>
  <c r="G5" i="10"/>
  <c r="F5" i="10"/>
  <c r="E5" i="10"/>
  <c r="D5" i="10"/>
  <c r="C5" i="10"/>
  <c r="B5" i="10"/>
  <c r="H3" i="10"/>
  <c r="G3" i="10"/>
  <c r="F3" i="10"/>
  <c r="E3" i="10"/>
  <c r="D3" i="10"/>
  <c r="C3" i="10"/>
  <c r="B3" i="10"/>
  <c r="T26" i="8"/>
  <c r="O25" i="8"/>
  <c r="P25" i="8"/>
  <c r="T25" i="8" s="1"/>
  <c r="U25" i="8" s="1"/>
  <c r="Q25" i="8"/>
  <c r="R25" i="8"/>
  <c r="S25" i="8"/>
  <c r="O24" i="8"/>
  <c r="T24" i="8" s="1"/>
  <c r="U24" i="8" s="1"/>
  <c r="P24" i="8"/>
  <c r="Q24" i="8"/>
  <c r="R24" i="8"/>
  <c r="S24" i="8"/>
  <c r="O23" i="8"/>
  <c r="P23" i="8"/>
  <c r="Q23" i="8"/>
  <c r="R23" i="8"/>
  <c r="S23" i="8"/>
  <c r="T23" i="8"/>
  <c r="U23" i="8" s="1"/>
  <c r="O22" i="8"/>
  <c r="P22" i="8"/>
  <c r="Q22" i="8"/>
  <c r="T22" i="8" s="1"/>
  <c r="U22" i="8" s="1"/>
  <c r="R22" i="8"/>
  <c r="S22" i="8"/>
  <c r="O21" i="8"/>
  <c r="P21" i="8"/>
  <c r="Q21" i="8"/>
  <c r="T21" i="8" s="1"/>
  <c r="U21" i="8" s="1"/>
  <c r="R21" i="8"/>
  <c r="S21" i="8"/>
  <c r="O20" i="8"/>
  <c r="T20" i="8" s="1"/>
  <c r="U20" i="8" s="1"/>
  <c r="P20" i="8"/>
  <c r="Q20" i="8"/>
  <c r="R20" i="8"/>
  <c r="S20" i="8"/>
  <c r="O19" i="8"/>
  <c r="P19" i="8"/>
  <c r="T19" i="8" s="1"/>
  <c r="U19" i="8" s="1"/>
  <c r="Q19" i="8"/>
  <c r="R19" i="8"/>
  <c r="S19" i="8"/>
  <c r="O18" i="8"/>
  <c r="P18" i="8"/>
  <c r="Q18" i="8"/>
  <c r="T18" i="8" s="1"/>
  <c r="U18" i="8" s="1"/>
  <c r="R18" i="8"/>
  <c r="S18" i="8"/>
  <c r="O17" i="8"/>
  <c r="P17" i="8"/>
  <c r="T17" i="8" s="1"/>
  <c r="U17" i="8" s="1"/>
  <c r="Q17" i="8"/>
  <c r="R17" i="8"/>
  <c r="S17" i="8"/>
  <c r="O16" i="8"/>
  <c r="T16" i="8" s="1"/>
  <c r="U16" i="8" s="1"/>
  <c r="P16" i="8"/>
  <c r="Q16" i="8"/>
  <c r="R16" i="8"/>
  <c r="S16" i="8"/>
  <c r="O15" i="8"/>
  <c r="P15" i="8"/>
  <c r="Q15" i="8"/>
  <c r="R15" i="8"/>
  <c r="S15" i="8"/>
  <c r="T15" i="8"/>
  <c r="U15" i="8" s="1"/>
  <c r="O14" i="8"/>
  <c r="P14" i="8"/>
  <c r="Q14" i="8"/>
  <c r="T14" i="8" s="1"/>
  <c r="U14" i="8" s="1"/>
  <c r="R14" i="8"/>
  <c r="S14" i="8"/>
  <c r="O13" i="8"/>
  <c r="P13" i="8"/>
  <c r="Q13" i="8"/>
  <c r="T13" i="8" s="1"/>
  <c r="U13" i="8" s="1"/>
  <c r="R13" i="8"/>
  <c r="S13" i="8"/>
  <c r="O12" i="8"/>
  <c r="T12" i="8" s="1"/>
  <c r="U12" i="8" s="1"/>
  <c r="P12" i="8"/>
  <c r="Q12" i="8"/>
  <c r="R12" i="8"/>
  <c r="S12" i="8"/>
  <c r="O11" i="8"/>
  <c r="P11" i="8"/>
  <c r="T11" i="8" s="1"/>
  <c r="U11" i="8" s="1"/>
  <c r="Q11" i="8"/>
  <c r="R11" i="8"/>
  <c r="S11" i="8"/>
  <c r="O10" i="8"/>
  <c r="P10" i="8"/>
  <c r="T10" i="8" s="1"/>
  <c r="U10" i="8" s="1"/>
  <c r="Q10" i="8"/>
  <c r="R10" i="8"/>
  <c r="S10" i="8"/>
  <c r="O9" i="8"/>
  <c r="P9" i="8"/>
  <c r="T9" i="8" s="1"/>
  <c r="U9" i="8" s="1"/>
  <c r="Q9" i="8"/>
  <c r="R9" i="8"/>
  <c r="S9" i="8"/>
  <c r="O8" i="8"/>
  <c r="T8" i="8" s="1"/>
  <c r="U8" i="8" s="1"/>
  <c r="P8" i="8"/>
  <c r="Q8" i="8"/>
  <c r="R8" i="8"/>
  <c r="S8" i="8"/>
  <c r="O7" i="8"/>
  <c r="P7" i="8"/>
  <c r="Q7" i="8"/>
  <c r="R7" i="8"/>
  <c r="S7" i="8"/>
  <c r="T7" i="8"/>
  <c r="U7" i="8" s="1"/>
  <c r="O6" i="8"/>
  <c r="P6" i="8"/>
  <c r="Q6" i="8"/>
  <c r="T6" i="8" s="1"/>
  <c r="U6" i="8" s="1"/>
  <c r="R6" i="8"/>
  <c r="S6" i="8"/>
  <c r="O5" i="8"/>
  <c r="P5" i="8"/>
  <c r="Q5" i="8"/>
  <c r="T5" i="8" s="1"/>
  <c r="U5" i="8" s="1"/>
  <c r="R5" i="8"/>
  <c r="S5" i="8"/>
  <c r="O4" i="8"/>
  <c r="T4" i="8" s="1"/>
  <c r="U4" i="8" s="1"/>
  <c r="P4" i="8"/>
  <c r="Q4" i="8"/>
  <c r="R4" i="8"/>
  <c r="S4" i="8"/>
  <c r="O3" i="8"/>
  <c r="P3" i="8"/>
  <c r="T3" i="8" s="1"/>
  <c r="U3" i="8" s="1"/>
  <c r="Q3" i="8"/>
  <c r="R3" i="8"/>
  <c r="S3" i="8"/>
  <c r="O2" i="8"/>
  <c r="P2" i="8"/>
  <c r="T2" i="8" s="1"/>
  <c r="U2" i="8" s="1"/>
  <c r="Q2" i="8"/>
  <c r="R2" i="8"/>
  <c r="S2" i="8"/>
  <c r="I8" i="4"/>
  <c r="H8" i="4"/>
  <c r="G8" i="4"/>
  <c r="F8" i="4"/>
  <c r="E8" i="4"/>
  <c r="D8" i="4"/>
  <c r="C8" i="4"/>
  <c r="B8" i="4"/>
  <c r="I7" i="4"/>
  <c r="H7" i="4"/>
  <c r="G7" i="4"/>
  <c r="F7" i="4"/>
  <c r="E7" i="4"/>
  <c r="D7" i="4"/>
  <c r="C7" i="4"/>
  <c r="B7" i="4"/>
  <c r="I6" i="4"/>
  <c r="H6" i="4"/>
  <c r="G6" i="4"/>
  <c r="F6" i="4"/>
  <c r="E6" i="4"/>
  <c r="D6" i="4"/>
  <c r="C6" i="4"/>
  <c r="B6" i="4"/>
  <c r="I5" i="4"/>
  <c r="H5" i="4"/>
  <c r="G5" i="4"/>
  <c r="F5" i="4"/>
  <c r="E5" i="4"/>
  <c r="D5" i="4"/>
  <c r="C5" i="4"/>
  <c r="B5" i="4"/>
  <c r="I4" i="4"/>
  <c r="H4" i="4"/>
  <c r="G4" i="4"/>
  <c r="F4" i="4"/>
  <c r="E4" i="4"/>
  <c r="D4" i="4"/>
  <c r="C4" i="4"/>
  <c r="B4" i="4"/>
  <c r="I3" i="4"/>
  <c r="H3" i="4"/>
  <c r="G3" i="4"/>
  <c r="F3" i="4"/>
  <c r="E3" i="4"/>
  <c r="D3" i="4"/>
  <c r="C3" i="4"/>
  <c r="B3" i="4"/>
  <c r="B12" i="2"/>
  <c r="B44" i="2"/>
  <c r="B21" i="2"/>
  <c r="B45" i="2"/>
  <c r="B50" i="2" s="1"/>
  <c r="B38" i="2"/>
  <c r="B46" i="2"/>
  <c r="B31" i="2"/>
  <c r="B47" i="2"/>
  <c r="B48" i="2"/>
  <c r="B37" i="2"/>
  <c r="B30" i="2"/>
  <c r="B20" i="2"/>
  <c r="B11" i="2"/>
</calcChain>
</file>

<file path=xl/comments1.xml><?xml version="1.0" encoding="utf-8"?>
<comments xmlns="http://schemas.openxmlformats.org/spreadsheetml/2006/main">
  <authors>
    <author>Davina Pruitt-Mentle</author>
  </authors>
  <commentList>
    <comment ref="B2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this addresses CS 2  and PS X,Y,Z and ES 1,2,3</t>
        </r>
      </text>
    </comment>
    <comment ref="C2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CS2
ES3
ES2
ES4</t>
        </r>
      </text>
    </comment>
    <comment ref="D2" authorId="0" shapeId="0">
      <text>
        <r>
          <rPr>
            <b/>
            <sz val="8"/>
            <color indexed="81"/>
            <rFont val="Tahoma"/>
          </rPr>
          <t>Davina Pruitt-Mentle:
CS2
ES4
ES5
ES6</t>
        </r>
        <r>
          <rPr>
            <sz val="8"/>
            <color indexed="81"/>
            <rFont val="Tahoma"/>
          </rPr>
          <t xml:space="preserve">
</t>
        </r>
      </text>
    </comment>
    <comment ref="E2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CS 2
ES1
ES2
</t>
        </r>
      </text>
    </comment>
    <comment ref="F2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hhh</t>
        </r>
      </text>
    </comment>
    <comment ref="G2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kkk
</t>
        </r>
      </text>
    </comment>
    <comment ref="H2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ggg</t>
        </r>
      </text>
    </comment>
  </commentList>
</comments>
</file>

<file path=xl/comments2.xml><?xml version="1.0" encoding="utf-8"?>
<comments xmlns="http://schemas.openxmlformats.org/spreadsheetml/2006/main">
  <authors>
    <author>Davina Pruitt-Mentle</author>
  </authors>
  <commentList>
    <comment ref="A2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behavior+, more focused</t>
        </r>
      </text>
    </comment>
    <comment ref="A3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capable, needs motivation</t>
        </r>
      </text>
    </comment>
    <comment ref="A4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capable, not serious</t>
        </r>
      </text>
    </comment>
    <comment ref="A5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capable+, needs attention</t>
        </r>
      </text>
    </comment>
    <comment ref="A6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capable+, turn around+</t>
        </r>
      </text>
    </comment>
    <comment ref="A7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capable+,.needs attention+</t>
        </r>
      </text>
    </comment>
    <comment ref="A8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outstanding, peer pressure-</t>
        </r>
      </text>
    </comment>
    <comment ref="A9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outstanding, peer pressure-</t>
        </r>
      </text>
    </comment>
    <comment ref="A10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not serious- needs attention</t>
        </r>
      </text>
    </comment>
    <comment ref="A11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attendance-, inattentive</t>
        </r>
      </text>
    </comment>
    <comment ref="A12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lacks confidence, shy</t>
        </r>
      </text>
    </comment>
    <comment ref="A13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serious behavior prob.-</t>
        </r>
      </text>
    </comment>
    <comment ref="C13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IEP- reads but comprehension low-use of graphical organizers to help tie together
more time</t>
        </r>
      </text>
    </comment>
    <comment ref="A14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 bright, seeks acceptance</t>
        </r>
      </text>
    </comment>
    <comment ref="A15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 bright, seeks acceptance</t>
        </r>
      </text>
    </comment>
    <comment ref="A16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behavior-needs motivation</t>
        </r>
      </text>
    </comment>
    <comment ref="C16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IEP - ADD  short chunks need--visual organizers needed--change gears often and hands on to keep awake</t>
        </r>
      </text>
    </comment>
    <comment ref="A17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outstanding !! In all !!</t>
        </r>
      </text>
    </comment>
    <comment ref="A18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bright, seeks acceptance</t>
        </r>
      </text>
    </comment>
    <comment ref="A19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strong student, capable</t>
        </r>
      </text>
    </comment>
    <comment ref="A20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outstanding, peer pressure-</t>
        </r>
      </text>
    </comment>
    <comment ref="A21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capable, peer pressure</t>
        </r>
      </text>
    </comment>
    <comment ref="A22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Sp. Ed., outstanding effort</t>
        </r>
      </text>
    </comment>
    <comment ref="C22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IEP--reading and writing difficulty--notes and outlines will help use other strategies besides writing/reading--more time needed</t>
        </r>
      </text>
    </comment>
    <comment ref="A23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capable, seeks acceptance-</t>
        </r>
      </text>
    </comment>
    <comment ref="A24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capable, not serious
</t>
        </r>
      </text>
    </comment>
    <comment ref="A25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behavior+, more focused</t>
        </r>
      </text>
    </comment>
  </commentList>
</comments>
</file>

<file path=xl/comments3.xml><?xml version="1.0" encoding="utf-8"?>
<comments xmlns="http://schemas.openxmlformats.org/spreadsheetml/2006/main">
  <authors>
    <author>Davina Pruitt-Mentle</author>
  </authors>
  <commentList>
    <comment ref="A1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CS2, PS1 &amp;2
Introduction and Hooke
ES1.1</t>
        </r>
      </text>
    </comment>
    <comment ref="B1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CS2
PS1 &amp;2
ES1.1,2.1,2.2</t>
        </r>
      </text>
    </comment>
    <comment ref="C1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CS2
PS1 &amp; 2
ES 1.1, 2.1, 2.2 TI 1,2,3</t>
        </r>
      </text>
    </comment>
    <comment ref="D1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CS2
PS 1 &amp; 2
ES 1.2, 1.2, 2.1, 2.2, 2.3</t>
        </r>
      </text>
    </comment>
    <comment ref="E1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CS2
PS 1&amp;2
Es Introduction
ES1.1, 1.2, 2.1, 2.2</t>
        </r>
      </text>
    </comment>
    <comment ref="F1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CS 2
PS 1&amp;2
ES 1.3</t>
        </r>
      </text>
    </comment>
    <comment ref="G1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CS 2
PS 1&amp;2
ES 1.1, 2.1,2.2,2.3</t>
        </r>
      </text>
    </comment>
    <comment ref="H1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Introduction ES 1.1,1.2,2.1,2.2,2.3</t>
        </r>
      </text>
    </comment>
    <comment ref="I1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CS2
PS 1&amp;2
ES 2.1
2.2</t>
        </r>
      </text>
    </comment>
    <comment ref="J1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CS 2
PS 1&amp;2
ES 1.2 2.3</t>
        </r>
      </text>
    </comment>
    <comment ref="K1" authorId="0" shapeId="0">
      <text>
        <r>
          <rPr>
            <b/>
            <sz val="8"/>
            <color indexed="81"/>
            <rFont val="Tahoma"/>
          </rPr>
          <t>Davina Pruitt-Mentle: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<sst xmlns="http://schemas.openxmlformats.org/spreadsheetml/2006/main" count="420" uniqueCount="231">
  <si>
    <t>Jo Jo BOB</t>
  </si>
  <si>
    <t>Grades</t>
  </si>
  <si>
    <t>Homework</t>
  </si>
  <si>
    <t>1..1</t>
  </si>
  <si>
    <t>1..2</t>
  </si>
  <si>
    <t>1..3</t>
  </si>
  <si>
    <t>1..4</t>
  </si>
  <si>
    <t>2..1</t>
  </si>
  <si>
    <t>2..2</t>
  </si>
  <si>
    <t>Total Homework</t>
  </si>
  <si>
    <t>Average Homework</t>
  </si>
  <si>
    <t>Quizzes</t>
  </si>
  <si>
    <t>Total Quizzes</t>
  </si>
  <si>
    <t>Average Quizzes</t>
  </si>
  <si>
    <t>Activites/Labs</t>
  </si>
  <si>
    <t>Total Lab</t>
  </si>
  <si>
    <t>Average Lab Grade</t>
  </si>
  <si>
    <t>Tests</t>
  </si>
  <si>
    <t>Total tests</t>
  </si>
  <si>
    <t>Avergae Test</t>
  </si>
  <si>
    <t>Project</t>
  </si>
  <si>
    <t>Homework 20%</t>
  </si>
  <si>
    <t>Quizzes 20%</t>
  </si>
  <si>
    <t>35%   Tests</t>
  </si>
  <si>
    <t>Labs15%</t>
  </si>
  <si>
    <t>Project 10%</t>
  </si>
  <si>
    <t>Total Grade</t>
  </si>
  <si>
    <t>Tilly Willy</t>
  </si>
  <si>
    <t>Mini Exercise</t>
  </si>
  <si>
    <t>Look-up table for Grades</t>
  </si>
  <si>
    <t>Student</t>
  </si>
  <si>
    <t>Exam Mark</t>
  </si>
  <si>
    <t>Letter Grade</t>
  </si>
  <si>
    <t>Number Grade</t>
  </si>
  <si>
    <t>Austin</t>
  </si>
  <si>
    <t>Fail</t>
  </si>
  <si>
    <t>Bennett</t>
  </si>
  <si>
    <t>D</t>
  </si>
  <si>
    <t>Brannan</t>
  </si>
  <si>
    <t>C</t>
  </si>
  <si>
    <t>Brothers</t>
  </si>
  <si>
    <t>B</t>
  </si>
  <si>
    <t>Cooper</t>
  </si>
  <si>
    <t>A</t>
  </si>
  <si>
    <t>Davidson</t>
  </si>
  <si>
    <t>Credit</t>
  </si>
  <si>
    <t>Davis</t>
  </si>
  <si>
    <t>Distinction</t>
  </si>
  <si>
    <t>Gurry</t>
  </si>
  <si>
    <t>Hudspith</t>
  </si>
  <si>
    <t>Jenkins</t>
  </si>
  <si>
    <t>Leung</t>
  </si>
  <si>
    <t>Lewis</t>
  </si>
  <si>
    <t>Mallinson</t>
  </si>
  <si>
    <t>Mason</t>
  </si>
  <si>
    <t>Meredith</t>
  </si>
  <si>
    <t>Mitha</t>
  </si>
  <si>
    <t>Mouland</t>
  </si>
  <si>
    <t>Parker</t>
  </si>
  <si>
    <t>Parsonage</t>
  </si>
  <si>
    <t>Pearson</t>
  </si>
  <si>
    <t>Rackind</t>
  </si>
  <si>
    <t>Redington</t>
  </si>
  <si>
    <t>Robinson</t>
  </si>
  <si>
    <t>Sheth</t>
  </si>
  <si>
    <t>Sillandy</t>
  </si>
  <si>
    <t>Strickland</t>
  </si>
  <si>
    <t>Threlfall</t>
  </si>
  <si>
    <t>Walker</t>
  </si>
  <si>
    <t>Way</t>
  </si>
  <si>
    <t>Wright</t>
  </si>
  <si>
    <t>Parameters:</t>
  </si>
  <si>
    <t>Average</t>
  </si>
  <si>
    <t>Minimum</t>
  </si>
  <si>
    <t>Maximum</t>
  </si>
  <si>
    <t>SD</t>
  </si>
  <si>
    <t>Variance</t>
  </si>
  <si>
    <t>Integrated Theme Skills Test Datasheet - Grades 3-6</t>
  </si>
  <si>
    <t>Name</t>
  </si>
  <si>
    <t xml:space="preserve">Strategy </t>
  </si>
  <si>
    <t>ComprehensionWritten Responses</t>
  </si>
  <si>
    <t>ComprehensionMultiple Choice</t>
  </si>
  <si>
    <t>Structural Analysis and Vocabulary</t>
  </si>
  <si>
    <t>Writing Fluency</t>
  </si>
  <si>
    <t>Language</t>
  </si>
  <si>
    <t>Writing Skills</t>
  </si>
  <si>
    <t>Total Score</t>
  </si>
  <si>
    <t>Support</t>
  </si>
  <si>
    <t>Adam</t>
  </si>
  <si>
    <t xml:space="preserve">1 = Independent     </t>
  </si>
  <si>
    <t>Bob</t>
  </si>
  <si>
    <t xml:space="preserve">2 = Partial             </t>
  </si>
  <si>
    <t>Caitlin</t>
  </si>
  <si>
    <t>3 = Full</t>
  </si>
  <si>
    <t>Davon</t>
  </si>
  <si>
    <t>4 = Alternative Test</t>
  </si>
  <si>
    <t>Eddie</t>
  </si>
  <si>
    <t>Felicia</t>
  </si>
  <si>
    <t>Directions</t>
  </si>
  <si>
    <t>To derive a percentage correct for each cell:                           1. Press =                              2. Enter the partial score divided by the total score possible.  (Example: =6/7)  Cells are formatted to produce a percentage and color code proficiency levels.</t>
  </si>
  <si>
    <r>
      <t xml:space="preserve">Color Coding                                       Blue -   advanced  90-100%                       Green - proficient  75-89%                    Red -    basic       0-74%     </t>
    </r>
    <r>
      <rPr>
        <sz val="10"/>
        <rFont val="Arial"/>
      </rPr>
      <t xml:space="preserve">                       </t>
    </r>
  </si>
  <si>
    <t>CS2</t>
  </si>
  <si>
    <t xml:space="preserve">Each student observes and investigates organisms, their characteristics, life cycles and environments </t>
  </si>
  <si>
    <t>PS1</t>
  </si>
  <si>
    <t>Students complete investigations that demonstrate understanding of life sciences</t>
  </si>
  <si>
    <t>PS2</t>
  </si>
  <si>
    <t>Students demonstrate an understanding of cells as the basic structure of all living things and have specialized parts that perform specific functions</t>
  </si>
  <si>
    <t>ES1.1</t>
  </si>
  <si>
    <t xml:space="preserve">The student can differentiate cell structure and function in plant and animal cells </t>
  </si>
  <si>
    <t>ES1.2</t>
  </si>
  <si>
    <t>The student can identify and investigate cellular processes including homeostasis, permeability, energy production, transport, disposal of wastes, cellular parts functions, and synthesis of new parts</t>
  </si>
  <si>
    <t>ES1.3</t>
  </si>
  <si>
    <t>The student compares the structures and functions of viruses and bacteria and their roles in causing diseases and maintaining health</t>
  </si>
  <si>
    <t>ES2.1</t>
  </si>
  <si>
    <t>The student compares cells from different parts of plants and animals to show specialization of structure and function</t>
  </si>
  <si>
    <t>ES2.2</t>
  </si>
  <si>
    <t>The student identifies cell differentiation in the development of organisms</t>
  </si>
  <si>
    <t>ES2.3</t>
  </si>
  <si>
    <t>The student sequences the levels of organization in multicellualr organisms to relate the parts to each and to the whole</t>
  </si>
  <si>
    <t>TI1</t>
  </si>
  <si>
    <t>The student uses CDROM, video tapes and the Internet to collect life science data and information</t>
  </si>
  <si>
    <t>TI2</t>
  </si>
  <si>
    <t>The student uses word processing/graphics softwarw to complete lab investigations</t>
  </si>
  <si>
    <t>TI3</t>
  </si>
  <si>
    <t>The student uses the microscope and other apparatus and equipment including probeware and digital cameras to make observations, and to collect and record data</t>
  </si>
  <si>
    <t>TI4</t>
  </si>
  <si>
    <t>The student uses word processing, spreadsheets, databases and graphing programs to communicate data from lab investigations</t>
  </si>
  <si>
    <t xml:space="preserve"> </t>
  </si>
  <si>
    <t>Learning Style</t>
  </si>
  <si>
    <t xml:space="preserve">Test-SI </t>
  </si>
  <si>
    <t>Unit Test</t>
  </si>
  <si>
    <t>HW#1</t>
  </si>
  <si>
    <t>HW#2</t>
  </si>
  <si>
    <t>HW#3</t>
  </si>
  <si>
    <t>HW#4</t>
  </si>
  <si>
    <t>Quiz1</t>
  </si>
  <si>
    <t>Quiz#2</t>
  </si>
  <si>
    <t>Quiz#3</t>
  </si>
  <si>
    <t>Warmup1</t>
  </si>
  <si>
    <t>warmup2</t>
  </si>
  <si>
    <t>warm3</t>
  </si>
  <si>
    <t>minilab1</t>
  </si>
  <si>
    <t>minilab2</t>
  </si>
  <si>
    <t>minilab3</t>
  </si>
  <si>
    <t>collage</t>
  </si>
  <si>
    <t>model hanging</t>
  </si>
  <si>
    <t>model</t>
  </si>
  <si>
    <t>skit</t>
  </si>
  <si>
    <t>KWL</t>
  </si>
  <si>
    <t>writing</t>
  </si>
  <si>
    <t>jello</t>
  </si>
  <si>
    <t>brochure</t>
  </si>
  <si>
    <t>M/F</t>
  </si>
  <si>
    <t>IEP</t>
  </si>
  <si>
    <t>Race</t>
  </si>
  <si>
    <t>Title1</t>
  </si>
  <si>
    <t>#1Quiz</t>
  </si>
  <si>
    <t>#2 Quiz</t>
  </si>
  <si>
    <t>Quiz #3</t>
  </si>
  <si>
    <t>HW AVE</t>
  </si>
  <si>
    <t>Investigation</t>
  </si>
  <si>
    <t>Notebook</t>
  </si>
  <si>
    <t xml:space="preserve"> Investigation</t>
  </si>
  <si>
    <t>HW</t>
  </si>
  <si>
    <t>Quizes</t>
  </si>
  <si>
    <t>GRADE%</t>
  </si>
  <si>
    <t>Adams, M.</t>
  </si>
  <si>
    <t>M</t>
  </si>
  <si>
    <t>Black</t>
  </si>
  <si>
    <t>Yes</t>
  </si>
  <si>
    <t>Listening</t>
  </si>
  <si>
    <t>Banks, S.</t>
  </si>
  <si>
    <t>F</t>
  </si>
  <si>
    <t>Hands-on</t>
  </si>
  <si>
    <t>Baxter, A.</t>
  </si>
  <si>
    <t>No</t>
  </si>
  <si>
    <t>Reading</t>
  </si>
  <si>
    <t>Campbell, C.</t>
  </si>
  <si>
    <t>Cooperative group</t>
  </si>
  <si>
    <t>Charity, Marlynn</t>
  </si>
  <si>
    <t>Dowdell, W.</t>
  </si>
  <si>
    <t>Foston, J.</t>
  </si>
  <si>
    <t>Head, D.</t>
  </si>
  <si>
    <t>Study</t>
  </si>
  <si>
    <t>Holt, S.</t>
  </si>
  <si>
    <t>Jackson, K.</t>
  </si>
  <si>
    <t>Assistance</t>
  </si>
  <si>
    <t>Jeffcoat, M.</t>
  </si>
  <si>
    <t>Jenkins, T.</t>
  </si>
  <si>
    <t>X</t>
  </si>
  <si>
    <t>Johnson, C.</t>
  </si>
  <si>
    <t>Johnson, K.</t>
  </si>
  <si>
    <t>Marshall, D.</t>
  </si>
  <si>
    <t>Attention</t>
  </si>
  <si>
    <t>McKoy, M.</t>
  </si>
  <si>
    <t>Powell, S.</t>
  </si>
  <si>
    <t>Plight, D.</t>
  </si>
  <si>
    <t>Queen, A.</t>
  </si>
  <si>
    <t>Reddic, P.</t>
  </si>
  <si>
    <t>Small, C.</t>
  </si>
  <si>
    <t>Sprigs, S.</t>
  </si>
  <si>
    <t>Wilcher-Simpson,M.</t>
  </si>
  <si>
    <t>Womack, B.</t>
  </si>
  <si>
    <t>Lookup For Grades</t>
  </si>
  <si>
    <t>Count of Letter Grade</t>
  </si>
  <si>
    <t>Grand Total</t>
  </si>
  <si>
    <t>F Total</t>
  </si>
  <si>
    <t>M Total</t>
  </si>
  <si>
    <t>Date</t>
  </si>
  <si>
    <t>Student Name</t>
  </si>
  <si>
    <t>Assessment1</t>
  </si>
  <si>
    <t>Gender</t>
  </si>
  <si>
    <t xml:space="preserve">Learning Style </t>
  </si>
  <si>
    <t>Female</t>
  </si>
  <si>
    <t>V</t>
  </si>
  <si>
    <t>Nora</t>
  </si>
  <si>
    <t>Male</t>
  </si>
  <si>
    <t>John</t>
  </si>
  <si>
    <t>K</t>
  </si>
  <si>
    <t>Inga</t>
  </si>
  <si>
    <t>Lori</t>
  </si>
  <si>
    <t>Kevin</t>
  </si>
  <si>
    <t>Oliver</t>
  </si>
  <si>
    <t>Melvin</t>
  </si>
  <si>
    <t>Paulette</t>
  </si>
  <si>
    <t>George</t>
  </si>
  <si>
    <t>Heidi</t>
  </si>
  <si>
    <t>Visual</t>
  </si>
  <si>
    <t>Auditory</t>
  </si>
  <si>
    <t>Kinesthetic &amp; Tactile</t>
  </si>
  <si>
    <t xml:space="preserve">VARK  http://www.vark-learn.com/english/index.asp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</si>
</sst>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_)"/>
    <numFmt numFmtId="170" formatCode="0.0%"/>
  </numFmts>
  <fonts count="22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</font>
    <font>
      <b/>
      <sz val="14"/>
      <name val="Arial"/>
    </font>
    <font>
      <sz val="12"/>
      <name val="Arial"/>
      <family val="2"/>
    </font>
    <font>
      <sz val="14"/>
      <name val="Arial"/>
      <family val="2"/>
    </font>
    <font>
      <sz val="8"/>
      <name val="Arial"/>
    </font>
    <font>
      <sz val="9"/>
      <name val="Arial"/>
    </font>
    <font>
      <sz val="12"/>
      <name val="Geneva"/>
    </font>
    <font>
      <sz val="10"/>
      <name val="Geneva"/>
    </font>
    <font>
      <b/>
      <sz val="10"/>
      <color indexed="12"/>
      <name val="Arial"/>
    </font>
    <font>
      <b/>
      <sz val="10"/>
      <name val="Arial"/>
    </font>
    <font>
      <b/>
      <sz val="9"/>
      <name val="Geneva"/>
    </font>
    <font>
      <b/>
      <sz val="9"/>
      <name val="Arial"/>
    </font>
    <font>
      <sz val="9"/>
      <name val="Geneva"/>
    </font>
    <font>
      <b/>
      <sz val="8"/>
      <name val="Arial"/>
    </font>
    <font>
      <b/>
      <sz val="8"/>
      <color indexed="81"/>
      <name val="Tahoma"/>
    </font>
    <font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vertical="top" wrapText="1"/>
    </xf>
    <xf numFmtId="0" fontId="0" fillId="0" borderId="1" xfId="0" applyBorder="1"/>
    <xf numFmtId="0" fontId="0" fillId="2" borderId="1" xfId="0" applyFill="1" applyBorder="1"/>
    <xf numFmtId="0" fontId="3" fillId="0" borderId="0" xfId="0" applyFont="1" applyAlignment="1">
      <alignment vertical="top" wrapText="1"/>
    </xf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 applyFill="1"/>
    <xf numFmtId="0" fontId="6" fillId="0" borderId="0" xfId="0" applyFont="1" applyFill="1"/>
    <xf numFmtId="164" fontId="7" fillId="0" borderId="0" xfId="0" applyNumberFormat="1" applyFont="1" applyFill="1"/>
    <xf numFmtId="0" fontId="6" fillId="0" borderId="0" xfId="0" applyFont="1" applyFill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 indent="3"/>
    </xf>
    <xf numFmtId="0" fontId="6" fillId="0" borderId="1" xfId="0" applyFont="1" applyBorder="1"/>
    <xf numFmtId="0" fontId="6" fillId="2" borderId="1" xfId="0" applyFont="1" applyFill="1" applyBorder="1"/>
    <xf numFmtId="0" fontId="7" fillId="0" borderId="0" xfId="0" applyFont="1" applyAlignment="1">
      <alignment vertical="top" wrapText="1"/>
    </xf>
    <xf numFmtId="2" fontId="7" fillId="2" borderId="0" xfId="0" applyNumberFormat="1" applyFont="1" applyFill="1"/>
    <xf numFmtId="0" fontId="0" fillId="0" borderId="0" xfId="0" applyAlignment="1" applyProtection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Alignment="1" applyProtection="1">
      <alignment horizontal="right"/>
    </xf>
    <xf numFmtId="0" fontId="0" fillId="0" borderId="4" xfId="0" applyBorder="1"/>
    <xf numFmtId="0" fontId="0" fillId="0" borderId="0" xfId="0" applyBorder="1" applyAlignment="1" applyProtection="1">
      <alignment horizontal="right"/>
    </xf>
    <xf numFmtId="0" fontId="0" fillId="0" borderId="0" xfId="0" applyProtection="1"/>
    <xf numFmtId="1" fontId="0" fillId="0" borderId="5" xfId="0" applyNumberFormat="1" applyBorder="1"/>
    <xf numFmtId="0" fontId="0" fillId="0" borderId="6" xfId="0" applyBorder="1" applyAlignment="1" applyProtection="1">
      <alignment horizontal="right"/>
    </xf>
    <xf numFmtId="165" fontId="0" fillId="0" borderId="0" xfId="0" applyNumberFormat="1" applyProtection="1"/>
    <xf numFmtId="0" fontId="0" fillId="0" borderId="0" xfId="0" applyAlignment="1" applyProtection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7" xfId="0" applyBorder="1" applyAlignment="1">
      <alignment textRotation="90" wrapText="1"/>
    </xf>
    <xf numFmtId="0" fontId="0" fillId="0" borderId="7" xfId="0" applyBorder="1" applyAlignment="1">
      <alignment textRotation="90"/>
    </xf>
    <xf numFmtId="0" fontId="0" fillId="0" borderId="0" xfId="0" applyBorder="1" applyAlignment="1">
      <alignment textRotation="90"/>
    </xf>
    <xf numFmtId="0" fontId="9" fillId="0" borderId="7" xfId="0" applyFont="1" applyBorder="1"/>
    <xf numFmtId="9" fontId="9" fillId="0" borderId="7" xfId="0" applyNumberFormat="1" applyFont="1" applyBorder="1"/>
    <xf numFmtId="2" fontId="0" fillId="0" borderId="7" xfId="0" applyNumberFormat="1" applyBorder="1"/>
    <xf numFmtId="0" fontId="0" fillId="0" borderId="7" xfId="0" applyNumberFormat="1" applyBorder="1"/>
    <xf numFmtId="2" fontId="0" fillId="0" borderId="0" xfId="0" applyNumberFormat="1" applyBorder="1"/>
    <xf numFmtId="0" fontId="0" fillId="0" borderId="0" xfId="0" applyBorder="1"/>
    <xf numFmtId="0" fontId="0" fillId="0" borderId="9" xfId="0" applyBorder="1"/>
    <xf numFmtId="9" fontId="0" fillId="0" borderId="7" xfId="0" applyNumberFormat="1" applyBorder="1"/>
    <xf numFmtId="0" fontId="3" fillId="3" borderId="0" xfId="0" applyFont="1" applyFill="1"/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3" fillId="4" borderId="0" xfId="0" applyFont="1" applyFill="1"/>
    <xf numFmtId="0" fontId="11" fillId="4" borderId="0" xfId="0" applyFont="1" applyFill="1" applyAlignment="1">
      <alignment horizontal="left"/>
    </xf>
    <xf numFmtId="0" fontId="3" fillId="5" borderId="0" xfId="0" applyFont="1" applyFill="1"/>
    <xf numFmtId="0" fontId="11" fillId="5" borderId="0" xfId="0" applyFont="1" applyFill="1" applyAlignment="1">
      <alignment horizontal="left"/>
    </xf>
    <xf numFmtId="0" fontId="15" fillId="0" borderId="0" xfId="0" applyFont="1" applyAlignment="1">
      <alignment horizontal="center"/>
    </xf>
    <xf numFmtId="0" fontId="15" fillId="5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9" fontId="0" fillId="0" borderId="0" xfId="0" applyNumberFormat="1"/>
    <xf numFmtId="9" fontId="0" fillId="5" borderId="0" xfId="1" applyFont="1" applyFill="1"/>
    <xf numFmtId="9" fontId="0" fillId="0" borderId="0" xfId="1" applyFont="1"/>
    <xf numFmtId="0" fontId="18" fillId="0" borderId="0" xfId="0" applyFont="1"/>
    <xf numFmtId="0" fontId="15" fillId="2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5" fillId="8" borderId="0" xfId="0" applyFont="1" applyFill="1" applyAlignment="1">
      <alignment horizontal="center"/>
    </xf>
    <xf numFmtId="0" fontId="12" fillId="0" borderId="0" xfId="0" applyFont="1"/>
    <xf numFmtId="0" fontId="13" fillId="0" borderId="0" xfId="0" applyFont="1"/>
    <xf numFmtId="0" fontId="1" fillId="0" borderId="0" xfId="0" applyFont="1"/>
    <xf numFmtId="9" fontId="0" fillId="8" borderId="0" xfId="0" applyNumberFormat="1" applyFill="1"/>
    <xf numFmtId="9" fontId="0" fillId="7" borderId="0" xfId="0" applyNumberFormat="1" applyFill="1"/>
    <xf numFmtId="9" fontId="0" fillId="2" borderId="0" xfId="0" applyNumberFormat="1" applyFill="1"/>
    <xf numFmtId="9" fontId="0" fillId="6" borderId="0" xfId="1" applyFont="1" applyFill="1"/>
    <xf numFmtId="170" fontId="16" fillId="0" borderId="0" xfId="0" applyNumberFormat="1" applyFont="1" applyAlignment="1">
      <alignment horizontal="center"/>
    </xf>
    <xf numFmtId="9" fontId="0" fillId="0" borderId="0" xfId="0" applyNumberFormat="1" applyFill="1"/>
    <xf numFmtId="9" fontId="1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6" xfId="0" applyNumberFormat="1" applyBorder="1"/>
    <xf numFmtId="0" fontId="0" fillId="0" borderId="0" xfId="0" applyNumberFormat="1"/>
    <xf numFmtId="0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0" borderId="18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10" xfId="0" pivotButton="1" applyBorder="1"/>
    <xf numFmtId="16" fontId="0" fillId="0" borderId="0" xfId="0" applyNumberFormat="1"/>
    <xf numFmtId="0" fontId="3" fillId="0" borderId="0" xfId="0" applyFont="1"/>
    <xf numFmtId="0" fontId="1" fillId="0" borderId="7" xfId="0" applyFont="1" applyBorder="1"/>
    <xf numFmtId="9" fontId="1" fillId="0" borderId="7" xfId="0" applyNumberFormat="1" applyFont="1" applyBorder="1"/>
    <xf numFmtId="0" fontId="1" fillId="0" borderId="7" xfId="0" applyFont="1" applyFill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5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2" xfId="0" applyFont="1" applyBorder="1" applyAlignment="1">
      <alignment vertical="top"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2" xfId="0" applyBorder="1" applyAlignment="1">
      <alignment wrapText="1"/>
    </xf>
    <xf numFmtId="2" fontId="8" fillId="0" borderId="0" xfId="0" applyNumberFormat="1" applyFont="1" applyBorder="1" applyAlignment="1"/>
    <xf numFmtId="0" fontId="8" fillId="0" borderId="9" xfId="0" applyFont="1" applyBorder="1" applyAlignment="1"/>
    <xf numFmtId="2" fontId="8" fillId="0" borderId="6" xfId="0" applyNumberFormat="1" applyFont="1" applyBorder="1" applyAlignment="1"/>
    <xf numFmtId="0" fontId="8" fillId="0" borderId="22" xfId="0" applyFont="1" applyBorder="1" applyAlignment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/>
    <xf numFmtId="0" fontId="0" fillId="0" borderId="9" xfId="0" applyBorder="1" applyAlignment="1"/>
    <xf numFmtId="0" fontId="0" fillId="0" borderId="6" xfId="0" applyBorder="1" applyAlignment="1"/>
    <xf numFmtId="0" fontId="0" fillId="0" borderId="22" xfId="0" applyBorder="1" applyAlignment="1"/>
    <xf numFmtId="0" fontId="0" fillId="0" borderId="7" xfId="0" applyBorder="1" applyAlignment="1">
      <alignment horizontal="center"/>
    </xf>
    <xf numFmtId="0" fontId="0" fillId="0" borderId="7" xfId="0" applyBorder="1" applyAlignment="1"/>
    <xf numFmtId="2" fontId="8" fillId="0" borderId="3" xfId="0" applyNumberFormat="1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ill>
        <patternFill>
          <bgColor indexed="4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83820</xdr:rowOff>
    </xdr:from>
    <xdr:to>
      <xdr:col>10</xdr:col>
      <xdr:colOff>304800</xdr:colOff>
      <xdr:row>29</xdr:row>
      <xdr:rowOff>45720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62009523-B416-F36E-08F7-E18EF8FDEFD7}"/>
            </a:ext>
          </a:extLst>
        </xdr:cNvPr>
        <xdr:cNvSpPr txBox="1">
          <a:spLocks noChangeArrowheads="1"/>
        </xdr:cNvSpPr>
      </xdr:nvSpPr>
      <xdr:spPr bwMode="auto">
        <a:xfrm>
          <a:off x="3467100" y="251460"/>
          <a:ext cx="3931920" cy="4716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JoJo Bob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Mr. Bob has contacted the principal and the guidance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counselor to set up a parent/teacher conference to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discuss JoJo’s current grade in your class.  At lunch a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note is delivered to you from the guidance counselor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which states, “ Mr. Bob says that JoJo had told him that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you had told his son that his son’s grade was currently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a B- or C+.”  He just doesn’t understand since “JoJo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does most of his homework and he brings home all A’s on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his Quizzes.”  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Since you are exceptionally competent with Excel, you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decide to schedule the conference after school that day.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Given the grades provided (see the Excel spreadsheet)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1. you calculate the current grades while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eating your tuna fish sandwich; and 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2. provide a visual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display to help Mr. Bob understand where the areas are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in which JoJo can improve.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3</xdr:row>
      <xdr:rowOff>45720</xdr:rowOff>
    </xdr:from>
    <xdr:to>
      <xdr:col>10</xdr:col>
      <xdr:colOff>7620</xdr:colOff>
      <xdr:row>12</xdr:row>
      <xdr:rowOff>182880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661B9601-69E8-7F77-A2CA-244D977D59A7}"/>
            </a:ext>
          </a:extLst>
        </xdr:cNvPr>
        <xdr:cNvSpPr txBox="1">
          <a:spLocks noChangeArrowheads="1"/>
        </xdr:cNvSpPr>
      </xdr:nvSpPr>
      <xdr:spPr bwMode="auto">
        <a:xfrm>
          <a:off x="3787140" y="708660"/>
          <a:ext cx="4229100" cy="2125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800000"/>
              </a:solidFill>
              <a:latin typeface="Arial"/>
              <a:cs typeface="Arial"/>
            </a:rPr>
            <a:t>Ms. Willy has called and is quite upset.  Her daughter 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800000"/>
              </a:solidFill>
              <a:latin typeface="Arial"/>
              <a:cs typeface="Arial"/>
            </a:rPr>
            <a:t>just received her report card which indicates a failing 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800000"/>
              </a:solidFill>
              <a:latin typeface="Arial"/>
              <a:cs typeface="Arial"/>
            </a:rPr>
            <a:t>grade of 41 in Ms. Alwaysout and she knows Tilly should 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800000"/>
              </a:solidFill>
              <a:latin typeface="Arial"/>
              <a:cs typeface="Arial"/>
            </a:rPr>
            <a:t>be passing and doing pretty well.  Ms. Alwaysout is out 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800000"/>
              </a:solidFill>
              <a:latin typeface="Arial"/>
              <a:cs typeface="Arial"/>
            </a:rPr>
            <a:t>sick.  Your principal, realizing how remarkable you are 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800000"/>
              </a:solidFill>
              <a:latin typeface="Arial"/>
              <a:cs typeface="Arial"/>
            </a:rPr>
            <a:t>at Excel, has asked you to look over Ms. Alwaysout to 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800000"/>
              </a:solidFill>
              <a:latin typeface="Arial"/>
              <a:cs typeface="Arial"/>
            </a:rPr>
            <a:t>see if there could be an area of confusion.  He would 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800000"/>
              </a:solidFill>
              <a:latin typeface="Arial"/>
              <a:cs typeface="Arial"/>
            </a:rPr>
            <a:t>like you to report back with your findings before the 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800000"/>
              </a:solidFill>
              <a:latin typeface="Arial"/>
              <a:cs typeface="Arial"/>
            </a:rPr>
            <a:t>end of the day.  He has dropped off her grading file 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800000"/>
              </a:solidFill>
              <a:latin typeface="Arial"/>
              <a:cs typeface="Arial"/>
            </a:rPr>
            <a:t>(see attached).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0</xdr:rowOff>
    </xdr:from>
    <xdr:to>
      <xdr:col>11</xdr:col>
      <xdr:colOff>601980</xdr:colOff>
      <xdr:row>37</xdr:row>
      <xdr:rowOff>160020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77FC1E06-D928-1843-ACB9-22D3552B7654}"/>
            </a:ext>
          </a:extLst>
        </xdr:cNvPr>
        <xdr:cNvSpPr txBox="1">
          <a:spLocks noChangeArrowheads="1"/>
        </xdr:cNvSpPr>
      </xdr:nvSpPr>
      <xdr:spPr bwMode="auto">
        <a:xfrm>
          <a:off x="2956560" y="2179320"/>
          <a:ext cx="5913120" cy="418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This mini-assignment asks you to find some specific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statistics about the grades for this particular class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and assignment (later we can analyze an entire class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grade book-let's just start with analyzing one set of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grades).   When you have completed this mini-activity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you should be able to: 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    * Use some common statistical functions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    * Use a vertical look-up table to calculate the value (letter grade) to be inserted in a cell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    * Sort data in a worksheet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    * Summarize data using a pivot table.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 After reading the attached file for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directions and Excel spreadsheet for the data (data is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also included as word document for those who use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something other than Excel), answer the questions below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AND attach your Excel (or other version) file with the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completed activities. 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   1. What was the class Average?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   2. Class high and low score?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   3. Standard deviation and variance? And what does this mean?</a:t>
          </a:r>
        </a:p>
      </xdr:txBody>
    </xdr:sp>
    <xdr:clientData/>
  </xdr:twoCellAnchor>
  <xdr:oneCellAnchor>
    <xdr:from>
      <xdr:col>7</xdr:col>
      <xdr:colOff>30480</xdr:colOff>
      <xdr:row>31</xdr:row>
      <xdr:rowOff>91440</xdr:rowOff>
    </xdr:from>
    <xdr:ext cx="76200" cy="198120"/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6F6C85AF-AE79-2B5C-9E87-7C083602D15A}"/>
            </a:ext>
          </a:extLst>
        </xdr:cNvPr>
        <xdr:cNvSpPr txBox="1">
          <a:spLocks noChangeArrowheads="1"/>
        </xdr:cNvSpPr>
      </xdr:nvSpPr>
      <xdr:spPr bwMode="auto">
        <a:xfrm>
          <a:off x="5692140" y="5288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OCUME~1\DAVINA~1\LOCALS~1\TEMP\Mr.%20Wooten's%20Class%20-Advisory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DavinasDocuments\EdTechOutreach\Counties\DCPS\2003\instruction_by_design_data_course\session11\excel_for_unit_v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ert Mentle" refreshedDate="38025.672136805559" createdVersion="1" refreshedVersion="1" recordCount="24" upgradeOnRefresh="1">
  <cacheSource type="worksheet">
    <worksheetSource ref="A1:U25" sheet="last Units grades" r:id="rId2"/>
  </cacheSource>
  <cacheFields count="21">
    <cacheField name="Name" numFmtId="0">
      <sharedItems count="24">
        <s v="Adams, M."/>
        <s v="Banks, S."/>
        <s v="Baxter, A."/>
        <s v="Campbell, C."/>
        <s v="Charity, Marlynn"/>
        <s v="Dowdell, W."/>
        <s v="Foston, J."/>
        <s v="Head, D."/>
        <s v="Holt, S."/>
        <s v="Jackson, K."/>
        <s v="Jeffcoat, M."/>
        <s v="Jenkins, T."/>
        <s v="Johnson, C."/>
        <s v="Johnson, K."/>
        <s v="Marshall, D."/>
        <s v="McKoy, M."/>
        <s v="Powell, S."/>
        <s v="Plight, D."/>
        <s v="Queen, A."/>
        <s v="Reddic, P."/>
        <s v="Small, C."/>
        <s v="Sprigs, S."/>
        <s v="Wilcher-Simpson,M."/>
        <s v="Womack, B."/>
      </sharedItems>
    </cacheField>
    <cacheField name="M/F" numFmtId="0">
      <sharedItems count="2">
        <s v="M"/>
        <s v="F"/>
      </sharedItems>
    </cacheField>
    <cacheField name="IEP" numFmtId="0">
      <sharedItems containsBlank="1" count="2">
        <m/>
        <s v="X"/>
      </sharedItems>
    </cacheField>
    <cacheField name="Race" numFmtId="0">
      <sharedItems count="1">
        <s v="Black"/>
      </sharedItems>
    </cacheField>
    <cacheField name="Title1" numFmtId="0">
      <sharedItems count="2">
        <s v="Yes"/>
        <s v="No"/>
      </sharedItems>
    </cacheField>
    <cacheField name="Learning Style" numFmtId="0">
      <sharedItems count="7">
        <s v="Listening"/>
        <s v="Hands-on"/>
        <s v="Reading"/>
        <s v="Cooperative group"/>
        <s v="Study"/>
        <s v="Assistance"/>
        <s v="Attention"/>
      </sharedItems>
    </cacheField>
    <cacheField name="Test-SI " numFmtId="0">
      <sharedItems containsSemiMixedTypes="0" containsString="0" containsNumber="1" minValue="0" maxValue="1" count="9">
        <n v="0"/>
        <n v="0.5"/>
        <n v="0.8"/>
        <n v="0.9"/>
        <n v="1"/>
        <n v="0.7"/>
        <n v="0.6"/>
        <n v="0.35"/>
        <n v="0.55000000000000004"/>
      </sharedItems>
    </cacheField>
    <cacheField name="#1Quiz" numFmtId="0">
      <sharedItems containsSemiMixedTypes="0" containsString="0" containsNumber="1" minValue="0" maxValue="1" count="11">
        <n v="0.6"/>
        <n v="0.75"/>
        <n v="0.45"/>
        <n v="1"/>
        <n v="0.8"/>
        <n v="0.82"/>
        <n v="0"/>
        <n v="0.7"/>
        <n v="0.68"/>
        <n v="0.44"/>
        <n v="0.5"/>
      </sharedItems>
    </cacheField>
    <cacheField name="#2 Quiz" numFmtId="0">
      <sharedItems containsSemiMixedTypes="0" containsString="0" containsNumber="1" minValue="0" maxValue="1" count="11">
        <n v="0.55000000000000004"/>
        <n v="0.85"/>
        <n v="0.7"/>
        <n v="1"/>
        <n v="0.8"/>
        <n v="0.6"/>
        <n v="0"/>
        <n v="0.45"/>
        <n v="0.75"/>
        <n v="0.98"/>
        <n v="0.5"/>
      </sharedItems>
    </cacheField>
    <cacheField name="Quiz #3" numFmtId="0">
      <sharedItems containsSemiMixedTypes="0" containsString="0" containsNumber="1" minValue="0" maxValue="1" count="10">
        <n v="0.65"/>
        <n v="0.68"/>
        <n v="0.8"/>
        <n v="1"/>
        <n v="0.7"/>
        <n v="0.82"/>
        <n v="0.6"/>
        <n v="0"/>
        <n v="0.9"/>
        <n v="0.45"/>
      </sharedItems>
    </cacheField>
    <cacheField name="HW AVE" numFmtId="0">
      <sharedItems containsSemiMixedTypes="0" containsString="0" containsNumber="1" minValue="0" maxValue="1" count="17">
        <n v="0"/>
        <n v="0.74"/>
        <n v="0.76"/>
        <n v="0.9"/>
        <n v="0.79"/>
        <n v="0.85"/>
        <n v="0.95"/>
        <n v="0.68"/>
        <n v="0.45"/>
        <n v="0.65"/>
        <n v="0.98"/>
        <n v="0.88"/>
        <n v="0.72"/>
        <n v="1"/>
        <n v="0.5"/>
        <n v="0.8"/>
        <n v="0.35"/>
      </sharedItems>
    </cacheField>
    <cacheField name="Unit Test" numFmtId="0">
      <sharedItems containsSemiMixedTypes="0" containsString="0" containsNumber="1" minValue="0" maxValue="1.05" count="15">
        <n v="0.5"/>
        <n v="0.9"/>
        <n v="0"/>
        <n v="0.98"/>
        <n v="0.99"/>
        <n v="0.86"/>
        <n v="0.75"/>
        <n v="0.65"/>
        <n v="0.7"/>
        <n v="0.69"/>
        <n v="1.05"/>
        <n v="0.8"/>
        <n v="0.68"/>
        <n v="0.55000000000000004"/>
        <n v="0.63"/>
      </sharedItems>
    </cacheField>
    <cacheField name="Investigation" numFmtId="0">
      <sharedItems containsSemiMixedTypes="0" containsString="0" containsNumber="1" minValue="0" maxValue="1" count="9">
        <n v="0.55000000000000004"/>
        <n v="0.8"/>
        <n v="0.5"/>
        <n v="0.98"/>
        <n v="0.7"/>
        <n v="1"/>
        <n v="0"/>
        <n v="0.85"/>
        <n v="0.65"/>
      </sharedItems>
    </cacheField>
    <cacheField name="Notebook" numFmtId="0">
      <sharedItems containsSemiMixedTypes="0" containsString="0" containsNumber="1" minValue="0" maxValue="1.1000000000000001" count="12">
        <n v="0.63"/>
        <n v="0.85"/>
        <n v="0.5"/>
        <n v="0.98"/>
        <n v="0.9"/>
        <n v="0.78"/>
        <n v="0"/>
        <n v="1"/>
        <n v="0.95"/>
        <n v="1.1000000000000001"/>
        <n v="0.7"/>
        <n v="0.8"/>
      </sharedItems>
    </cacheField>
    <cacheField name="Notebook2" numFmtId="0">
      <sharedItems containsSemiMixedTypes="0" containsString="0" containsNumber="1" minValue="0" maxValue="1.1000000000000001" count="12">
        <n v="0.63"/>
        <n v="0.85"/>
        <n v="0.5"/>
        <n v="0.98"/>
        <n v="0.9"/>
        <n v="0.78"/>
        <n v="0"/>
        <n v="1"/>
        <n v="0.95"/>
        <n v="1.1000000000000001"/>
        <n v="0.7"/>
        <n v="0.8"/>
      </sharedItems>
    </cacheField>
    <cacheField name=" Investigation" numFmtId="0">
      <sharedItems containsSemiMixedTypes="0" containsString="0" containsNumber="1" minValue="0" maxValue="1" count="9">
        <n v="0.55000000000000004"/>
        <n v="0.8"/>
        <n v="0.5"/>
        <n v="0.98"/>
        <n v="0.7"/>
        <n v="1"/>
        <n v="0"/>
        <n v="0.85"/>
        <n v="0.65"/>
      </sharedItems>
    </cacheField>
    <cacheField name="Unit Test2" numFmtId="0">
      <sharedItems containsSemiMixedTypes="0" containsString="0" containsNumber="1" minValue="0" maxValue="0.97500000000000009" count="19">
        <n v="0.25"/>
        <n v="0.7"/>
        <n v="0.89"/>
        <n v="0.745"/>
        <n v="0.88"/>
        <n v="0.875"/>
        <n v="0.35"/>
        <n v="0.625"/>
        <n v="0.6"/>
        <n v="0.52"/>
        <n v="0.27500000000000002"/>
        <n v="0"/>
        <n v="0.97500000000000009"/>
        <n v="0.65"/>
        <n v="0.79"/>
        <n v="0.75"/>
        <n v="0.375"/>
        <n v="0.67500000000000004"/>
        <n v="0.315"/>
      </sharedItems>
    </cacheField>
    <cacheField name="HW" numFmtId="0">
      <sharedItems containsSemiMixedTypes="0" containsString="0" containsNumber="1" minValue="0" maxValue="1" count="17">
        <n v="0"/>
        <n v="0.74"/>
        <n v="0.76"/>
        <n v="0.9"/>
        <n v="0.79"/>
        <n v="0.85"/>
        <n v="0.95"/>
        <n v="0.68"/>
        <n v="0.45"/>
        <n v="0.65"/>
        <n v="0.98"/>
        <n v="0.88"/>
        <n v="0.72"/>
        <n v="1"/>
        <n v="0.5"/>
        <n v="0.8"/>
        <n v="0.35"/>
      </sharedItems>
    </cacheField>
    <cacheField name="Quizes" numFmtId="0">
      <sharedItems containsSemiMixedTypes="0" containsString="0" containsNumber="1" minValue="0.19999999999999998" maxValue="1" count="20">
        <n v="0.6"/>
        <n v="0.76000000000000012"/>
        <n v="0.75"/>
        <n v="0.81666666666666676"/>
        <n v="0.8666666666666667"/>
        <n v="0.69999999999999984"/>
        <n v="1"/>
        <n v="0.77999999999999992"/>
        <n v="0.19999999999999998"/>
        <n v="0.35000000000000003"/>
        <n v="0.9"/>
        <n v="0.86"/>
        <n v="0.63"/>
        <n v="0.76666666666666661"/>
        <n v="0.71666666666666667"/>
        <n v="0.63333333333333341"/>
        <n v="0.43333333333333329"/>
        <n v="0.54999999999999993"/>
        <n v="0.73333333333333339"/>
        <n v="0.51666666666666672"/>
      </sharedItems>
    </cacheField>
    <cacheField name="GRADE%" numFmtId="0">
      <sharedItems containsSemiMixedTypes="0" containsString="0" containsNumber="1" minValue="0.15" maxValue="0.98000000000000009" count="23">
        <n v="0.43100000000000005"/>
        <n v="0.77500000000000002"/>
        <n v="0.52649999999999997"/>
        <n v="0.9255000000000001"/>
        <n v="0.78749999999999998"/>
        <n v="0.72849999999999993"/>
        <n v="0.96350000000000002"/>
        <n v="0.66500000000000004"/>
        <n v="0.26749999999999996"/>
        <n v="0.52500000000000002"/>
        <n v="0.15"/>
        <n v="0.58600000000000008"/>
        <n v="0.71599999999999997"/>
        <n v="0.5575"/>
        <n v="0.98000000000000009"/>
        <n v="0.81749999999999989"/>
        <n v="0.95800000000000007"/>
        <n v="0.94900000000000007"/>
        <n v="0.40749999999999997"/>
        <n v="0.71499999999999997"/>
        <n v="0.54999999999999993"/>
        <n v="0.41500000000000004"/>
        <n v="0.70499999999999996"/>
      </sharedItems>
    </cacheField>
    <cacheField name="Letter Grade" numFmtId="0">
      <sharedItems count="5">
        <s v="F"/>
        <s v="C"/>
        <s v="A"/>
        <s v="D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x v="1"/>
    <x v="1"/>
    <x v="1"/>
    <x v="1"/>
    <x v="1"/>
    <x v="1"/>
    <x v="1"/>
    <x v="1"/>
    <x v="1"/>
    <x v="1"/>
    <x v="1"/>
    <x v="1"/>
    <x v="1"/>
    <x v="1"/>
    <x v="1"/>
    <x v="1"/>
  </r>
  <r>
    <x v="2"/>
    <x v="1"/>
    <x v="0"/>
    <x v="0"/>
    <x v="1"/>
    <x v="2"/>
    <x v="1"/>
    <x v="1"/>
    <x v="2"/>
    <x v="2"/>
    <x v="2"/>
    <x v="2"/>
    <x v="2"/>
    <x v="2"/>
    <x v="2"/>
    <x v="2"/>
    <x v="0"/>
    <x v="2"/>
    <x v="2"/>
    <x v="2"/>
    <x v="0"/>
  </r>
  <r>
    <x v="3"/>
    <x v="1"/>
    <x v="0"/>
    <x v="0"/>
    <x v="0"/>
    <x v="3"/>
    <x v="2"/>
    <x v="2"/>
    <x v="3"/>
    <x v="3"/>
    <x v="3"/>
    <x v="3"/>
    <x v="3"/>
    <x v="3"/>
    <x v="3"/>
    <x v="3"/>
    <x v="2"/>
    <x v="3"/>
    <x v="3"/>
    <x v="3"/>
    <x v="2"/>
  </r>
  <r>
    <x v="4"/>
    <x v="1"/>
    <x v="0"/>
    <x v="0"/>
    <x v="0"/>
    <x v="1"/>
    <x v="1"/>
    <x v="3"/>
    <x v="4"/>
    <x v="2"/>
    <x v="4"/>
    <x v="4"/>
    <x v="4"/>
    <x v="4"/>
    <x v="4"/>
    <x v="4"/>
    <x v="3"/>
    <x v="4"/>
    <x v="4"/>
    <x v="4"/>
    <x v="1"/>
  </r>
  <r>
    <x v="5"/>
    <x v="1"/>
    <x v="0"/>
    <x v="0"/>
    <x v="0"/>
    <x v="3"/>
    <x v="3"/>
    <x v="4"/>
    <x v="5"/>
    <x v="4"/>
    <x v="5"/>
    <x v="5"/>
    <x v="2"/>
    <x v="1"/>
    <x v="1"/>
    <x v="2"/>
    <x v="4"/>
    <x v="5"/>
    <x v="5"/>
    <x v="5"/>
    <x v="1"/>
  </r>
  <r>
    <x v="6"/>
    <x v="1"/>
    <x v="0"/>
    <x v="0"/>
    <x v="0"/>
    <x v="2"/>
    <x v="4"/>
    <x v="3"/>
    <x v="3"/>
    <x v="3"/>
    <x v="6"/>
    <x v="6"/>
    <x v="5"/>
    <x v="3"/>
    <x v="3"/>
    <x v="5"/>
    <x v="5"/>
    <x v="6"/>
    <x v="6"/>
    <x v="6"/>
    <x v="2"/>
  </r>
  <r>
    <x v="7"/>
    <x v="0"/>
    <x v="0"/>
    <x v="0"/>
    <x v="0"/>
    <x v="4"/>
    <x v="0"/>
    <x v="5"/>
    <x v="2"/>
    <x v="5"/>
    <x v="7"/>
    <x v="0"/>
    <x v="1"/>
    <x v="5"/>
    <x v="5"/>
    <x v="1"/>
    <x v="0"/>
    <x v="7"/>
    <x v="7"/>
    <x v="7"/>
    <x v="3"/>
  </r>
  <r>
    <x v="8"/>
    <x v="1"/>
    <x v="0"/>
    <x v="0"/>
    <x v="0"/>
    <x v="0"/>
    <x v="5"/>
    <x v="6"/>
    <x v="6"/>
    <x v="6"/>
    <x v="8"/>
    <x v="2"/>
    <x v="6"/>
    <x v="2"/>
    <x v="2"/>
    <x v="6"/>
    <x v="6"/>
    <x v="8"/>
    <x v="8"/>
    <x v="8"/>
    <x v="0"/>
  </r>
  <r>
    <x v="9"/>
    <x v="1"/>
    <x v="0"/>
    <x v="0"/>
    <x v="0"/>
    <x v="5"/>
    <x v="6"/>
    <x v="0"/>
    <x v="7"/>
    <x v="7"/>
    <x v="9"/>
    <x v="7"/>
    <x v="2"/>
    <x v="2"/>
    <x v="2"/>
    <x v="2"/>
    <x v="7"/>
    <x v="9"/>
    <x v="9"/>
    <x v="9"/>
    <x v="0"/>
  </r>
  <r>
    <x v="10"/>
    <x v="0"/>
    <x v="0"/>
    <x v="0"/>
    <x v="0"/>
    <x v="0"/>
    <x v="1"/>
    <x v="6"/>
    <x v="5"/>
    <x v="7"/>
    <x v="0"/>
    <x v="8"/>
    <x v="6"/>
    <x v="6"/>
    <x v="6"/>
    <x v="6"/>
    <x v="8"/>
    <x v="0"/>
    <x v="8"/>
    <x v="10"/>
    <x v="0"/>
  </r>
  <r>
    <x v="11"/>
    <x v="1"/>
    <x v="1"/>
    <x v="0"/>
    <x v="0"/>
    <x v="1"/>
    <x v="7"/>
    <x v="7"/>
    <x v="3"/>
    <x v="3"/>
    <x v="10"/>
    <x v="9"/>
    <x v="6"/>
    <x v="7"/>
    <x v="7"/>
    <x v="6"/>
    <x v="9"/>
    <x v="10"/>
    <x v="10"/>
    <x v="11"/>
    <x v="0"/>
  </r>
  <r>
    <x v="12"/>
    <x v="1"/>
    <x v="0"/>
    <x v="0"/>
    <x v="0"/>
    <x v="0"/>
    <x v="8"/>
    <x v="8"/>
    <x v="3"/>
    <x v="8"/>
    <x v="11"/>
    <x v="2"/>
    <x v="5"/>
    <x v="2"/>
    <x v="2"/>
    <x v="5"/>
    <x v="10"/>
    <x v="11"/>
    <x v="11"/>
    <x v="12"/>
    <x v="1"/>
  </r>
  <r>
    <x v="13"/>
    <x v="1"/>
    <x v="0"/>
    <x v="0"/>
    <x v="1"/>
    <x v="5"/>
    <x v="0"/>
    <x v="9"/>
    <x v="8"/>
    <x v="4"/>
    <x v="12"/>
    <x v="2"/>
    <x v="7"/>
    <x v="2"/>
    <x v="2"/>
    <x v="7"/>
    <x v="11"/>
    <x v="12"/>
    <x v="12"/>
    <x v="13"/>
    <x v="0"/>
  </r>
  <r>
    <x v="14"/>
    <x v="1"/>
    <x v="1"/>
    <x v="0"/>
    <x v="0"/>
    <x v="6"/>
    <x v="3"/>
    <x v="7"/>
    <x v="3"/>
    <x v="3"/>
    <x v="13"/>
    <x v="10"/>
    <x v="5"/>
    <x v="7"/>
    <x v="7"/>
    <x v="5"/>
    <x v="12"/>
    <x v="13"/>
    <x v="10"/>
    <x v="14"/>
    <x v="2"/>
  </r>
  <r>
    <x v="15"/>
    <x v="1"/>
    <x v="0"/>
    <x v="0"/>
    <x v="1"/>
    <x v="2"/>
    <x v="1"/>
    <x v="0"/>
    <x v="4"/>
    <x v="8"/>
    <x v="5"/>
    <x v="11"/>
    <x v="7"/>
    <x v="8"/>
    <x v="8"/>
    <x v="7"/>
    <x v="13"/>
    <x v="5"/>
    <x v="13"/>
    <x v="15"/>
    <x v="4"/>
  </r>
  <r>
    <x v="16"/>
    <x v="1"/>
    <x v="0"/>
    <x v="0"/>
    <x v="0"/>
    <x v="3"/>
    <x v="3"/>
    <x v="7"/>
    <x v="3"/>
    <x v="8"/>
    <x v="13"/>
    <x v="12"/>
    <x v="5"/>
    <x v="9"/>
    <x v="9"/>
    <x v="5"/>
    <x v="14"/>
    <x v="13"/>
    <x v="4"/>
    <x v="16"/>
    <x v="2"/>
  </r>
  <r>
    <x v="17"/>
    <x v="1"/>
    <x v="0"/>
    <x v="0"/>
    <x v="0"/>
    <x v="2"/>
    <x v="2"/>
    <x v="0"/>
    <x v="9"/>
    <x v="3"/>
    <x v="13"/>
    <x v="8"/>
    <x v="5"/>
    <x v="9"/>
    <x v="9"/>
    <x v="5"/>
    <x v="15"/>
    <x v="13"/>
    <x v="11"/>
    <x v="17"/>
    <x v="2"/>
  </r>
  <r>
    <x v="18"/>
    <x v="0"/>
    <x v="0"/>
    <x v="0"/>
    <x v="0"/>
    <x v="2"/>
    <x v="0"/>
    <x v="0"/>
    <x v="1"/>
    <x v="4"/>
    <x v="14"/>
    <x v="6"/>
    <x v="2"/>
    <x v="6"/>
    <x v="6"/>
    <x v="2"/>
    <x v="16"/>
    <x v="14"/>
    <x v="14"/>
    <x v="18"/>
    <x v="0"/>
  </r>
  <r>
    <x v="19"/>
    <x v="1"/>
    <x v="0"/>
    <x v="0"/>
    <x v="0"/>
    <x v="2"/>
    <x v="1"/>
    <x v="10"/>
    <x v="5"/>
    <x v="2"/>
    <x v="15"/>
    <x v="8"/>
    <x v="1"/>
    <x v="10"/>
    <x v="10"/>
    <x v="1"/>
    <x v="8"/>
    <x v="15"/>
    <x v="15"/>
    <x v="19"/>
    <x v="1"/>
  </r>
  <r>
    <x v="20"/>
    <x v="0"/>
    <x v="1"/>
    <x v="0"/>
    <x v="0"/>
    <x v="6"/>
    <x v="2"/>
    <x v="0"/>
    <x v="6"/>
    <x v="4"/>
    <x v="0"/>
    <x v="13"/>
    <x v="4"/>
    <x v="10"/>
    <x v="10"/>
    <x v="4"/>
    <x v="17"/>
    <x v="0"/>
    <x v="16"/>
    <x v="20"/>
    <x v="0"/>
  </r>
  <r>
    <x v="21"/>
    <x v="1"/>
    <x v="0"/>
    <x v="0"/>
    <x v="1"/>
    <x v="3"/>
    <x v="0"/>
    <x v="7"/>
    <x v="10"/>
    <x v="9"/>
    <x v="8"/>
    <x v="8"/>
    <x v="8"/>
    <x v="6"/>
    <x v="6"/>
    <x v="8"/>
    <x v="6"/>
    <x v="8"/>
    <x v="17"/>
    <x v="21"/>
    <x v="0"/>
  </r>
  <r>
    <x v="22"/>
    <x v="1"/>
    <x v="0"/>
    <x v="0"/>
    <x v="1"/>
    <x v="4"/>
    <x v="0"/>
    <x v="7"/>
    <x v="4"/>
    <x v="4"/>
    <x v="11"/>
    <x v="14"/>
    <x v="1"/>
    <x v="11"/>
    <x v="11"/>
    <x v="1"/>
    <x v="18"/>
    <x v="11"/>
    <x v="18"/>
    <x v="22"/>
    <x v="1"/>
  </r>
  <r>
    <x v="23"/>
    <x v="1"/>
    <x v="0"/>
    <x v="0"/>
    <x v="0"/>
    <x v="3"/>
    <x v="0"/>
    <x v="10"/>
    <x v="5"/>
    <x v="9"/>
    <x v="16"/>
    <x v="6"/>
    <x v="4"/>
    <x v="6"/>
    <x v="6"/>
    <x v="4"/>
    <x v="16"/>
    <x v="16"/>
    <x v="19"/>
    <x v="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A3:H18" firstHeaderRow="1" firstDataRow="2" firstDataCol="2"/>
  <pivotFields count="21"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">
        <item x="5"/>
        <item x="6"/>
        <item x="3"/>
        <item x="1"/>
        <item x="0"/>
        <item x="2"/>
        <item x="4"/>
        <item t="default"/>
      </items>
    </pivotField>
    <pivotField compact="0" numFmtId="9" outline="0" subtotalTop="0" showAll="0" includeNewItemsInFilter="1"/>
    <pivotField compact="0" numFmtId="9" outline="0" subtotalTop="0" showAll="0" includeNewItemsInFilter="1"/>
    <pivotField compact="0" numFmtId="9" outline="0" subtotalTop="0" showAll="0" includeNewItemsInFilter="1"/>
    <pivotField compact="0" numFmtId="9" outline="0" subtotalTop="0" showAll="0" includeNewItemsInFilter="1"/>
    <pivotField compact="0" numFmtId="9" outline="0" subtotalTop="0" showAll="0" includeNewItemsInFilter="1"/>
    <pivotField compact="0" numFmtId="9" outline="0" subtotalTop="0" showAll="0" includeNewItemsInFilter="1"/>
    <pivotField compact="0" numFmtId="9" outline="0" subtotalTop="0" showAll="0" includeNewItemsInFilter="1"/>
    <pivotField compact="0" numFmtId="9" outline="0" subtotalTop="0" showAll="0" includeNewItemsInFilter="1"/>
    <pivotField compact="0" numFmtId="9" outline="0" subtotalTop="0" showAll="0" includeNewItemsInFilter="1"/>
    <pivotField compact="0" numFmtId="9" outline="0" subtotalTop="0" showAll="0" includeNewItemsInFilter="1"/>
    <pivotField compact="0" numFmtId="9" outline="0" subtotalTop="0" showAll="0" includeNewItemsInFilter="1"/>
    <pivotField compact="0" numFmtId="9" outline="0" subtotalTop="0" showAll="0" includeNewItemsInFilter="1"/>
    <pivotField compact="0" numFmtId="9" outline="0" subtotalTop="0" showAll="0" includeNewItemsInFilter="1"/>
    <pivotField compact="0" numFmtId="9" outline="0" subtotalTop="0" showAll="0" includeNewItemsInFilter="1"/>
    <pivotField axis="axisCol" dataField="1" compact="0" outline="0" subtotalTop="0" showAll="0" includeNewItemsInFilter="1">
      <items count="6">
        <item x="2"/>
        <item x="4"/>
        <item x="1"/>
        <item x="3"/>
        <item x="0"/>
        <item t="default"/>
      </items>
    </pivotField>
  </pivotFields>
  <rowFields count="2">
    <field x="1"/>
    <field x="5"/>
  </rowFields>
  <row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 v="1"/>
    </i>
    <i r="1">
      <x v="4"/>
    </i>
    <i r="1">
      <x v="5"/>
    </i>
    <i r="1">
      <x v="6"/>
    </i>
    <i t="default">
      <x v="1"/>
    </i>
    <i t="grand">
      <x/>
    </i>
  </rowItems>
  <colFields count="1">
    <field x="2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etter Grade" fld="2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L21" sqref="L21"/>
    </sheetView>
  </sheetViews>
  <sheetFormatPr defaultRowHeight="13.2"/>
  <cols>
    <col min="1" max="1" width="20.33203125" bestFit="1" customWidth="1"/>
    <col min="2" max="2" width="12" bestFit="1" customWidth="1"/>
  </cols>
  <sheetData>
    <row r="1" spans="1:2">
      <c r="B1" t="s">
        <v>0</v>
      </c>
    </row>
    <row r="2" spans="1:2" ht="15.6">
      <c r="A2" s="1" t="s">
        <v>1</v>
      </c>
      <c r="B2" s="2"/>
    </row>
    <row r="3" spans="1:2">
      <c r="A3" s="2"/>
      <c r="B3" s="2"/>
    </row>
    <row r="4" spans="1:2">
      <c r="A4" s="3" t="s">
        <v>2</v>
      </c>
      <c r="B4" s="2"/>
    </row>
    <row r="5" spans="1:2">
      <c r="A5" s="2" t="s">
        <v>3</v>
      </c>
      <c r="B5" s="2">
        <v>65</v>
      </c>
    </row>
    <row r="6" spans="1:2">
      <c r="A6" s="2" t="s">
        <v>4</v>
      </c>
      <c r="B6" s="2">
        <v>100</v>
      </c>
    </row>
    <row r="7" spans="1:2">
      <c r="A7" s="2" t="s">
        <v>5</v>
      </c>
      <c r="B7" s="2">
        <v>100</v>
      </c>
    </row>
    <row r="8" spans="1:2">
      <c r="A8" s="2" t="s">
        <v>6</v>
      </c>
      <c r="B8" s="2">
        <v>100</v>
      </c>
    </row>
    <row r="9" spans="1:2">
      <c r="A9" s="2" t="s">
        <v>7</v>
      </c>
      <c r="B9" s="2">
        <v>0</v>
      </c>
    </row>
    <row r="10" spans="1:2">
      <c r="A10" s="2" t="s">
        <v>8</v>
      </c>
      <c r="B10" s="2">
        <v>0</v>
      </c>
    </row>
    <row r="11" spans="1:2">
      <c r="A11" s="4">
        <v>2.2999999999999998</v>
      </c>
      <c r="B11" s="2"/>
    </row>
    <row r="12" spans="1:2">
      <c r="A12" s="5">
        <v>2.4</v>
      </c>
      <c r="B12" s="2"/>
    </row>
    <row r="13" spans="1:2">
      <c r="A13" s="5">
        <v>2.5</v>
      </c>
      <c r="B13" s="2"/>
    </row>
    <row r="14" spans="1:2">
      <c r="A14" s="3" t="s">
        <v>9</v>
      </c>
      <c r="B14" s="3"/>
    </row>
    <row r="15" spans="1:2">
      <c r="A15" s="3" t="s">
        <v>10</v>
      </c>
      <c r="B15" s="3"/>
    </row>
    <row r="16" spans="1:2">
      <c r="A16" s="3"/>
      <c r="B16" s="3"/>
    </row>
    <row r="17" spans="1:2">
      <c r="A17" s="3" t="s">
        <v>11</v>
      </c>
      <c r="B17" s="2"/>
    </row>
    <row r="18" spans="1:2">
      <c r="A18" s="5">
        <v>1</v>
      </c>
      <c r="B18" s="2">
        <v>100</v>
      </c>
    </row>
    <row r="19" spans="1:2">
      <c r="A19" s="5">
        <v>2</v>
      </c>
      <c r="B19" s="2">
        <v>100</v>
      </c>
    </row>
    <row r="20" spans="1:2">
      <c r="A20" s="5">
        <v>3</v>
      </c>
      <c r="B20" s="2">
        <v>100</v>
      </c>
    </row>
    <row r="21" spans="1:2">
      <c r="A21" s="5">
        <v>4</v>
      </c>
      <c r="B21" s="2">
        <v>100</v>
      </c>
    </row>
    <row r="22" spans="1:2">
      <c r="A22" s="5">
        <v>5</v>
      </c>
      <c r="B22" s="2">
        <v>100</v>
      </c>
    </row>
    <row r="23" spans="1:2">
      <c r="A23" s="5">
        <v>6</v>
      </c>
      <c r="B23" s="2"/>
    </row>
    <row r="24" spans="1:2">
      <c r="A24" s="5">
        <v>7</v>
      </c>
      <c r="B24" s="2"/>
    </row>
    <row r="25" spans="1:2">
      <c r="A25" s="5">
        <v>8</v>
      </c>
      <c r="B25" s="2"/>
    </row>
    <row r="26" spans="1:2">
      <c r="A26" s="3" t="s">
        <v>12</v>
      </c>
      <c r="B26" s="2"/>
    </row>
    <row r="27" spans="1:2">
      <c r="A27" s="3" t="s">
        <v>13</v>
      </c>
      <c r="B27" s="2"/>
    </row>
    <row r="28" spans="1:2">
      <c r="A28" s="2"/>
      <c r="B28" s="2"/>
    </row>
    <row r="29" spans="1:2" ht="15.6">
      <c r="A29" s="1" t="s">
        <v>14</v>
      </c>
      <c r="B29" s="2"/>
    </row>
    <row r="30" spans="1:2">
      <c r="A30" s="5">
        <v>1</v>
      </c>
      <c r="B30" s="2">
        <v>80</v>
      </c>
    </row>
    <row r="31" spans="1:2">
      <c r="A31" s="5">
        <v>2</v>
      </c>
      <c r="B31" s="2">
        <v>90</v>
      </c>
    </row>
    <row r="32" spans="1:2">
      <c r="A32" s="5">
        <v>3</v>
      </c>
      <c r="B32" s="2">
        <v>98</v>
      </c>
    </row>
    <row r="33" spans="1:2">
      <c r="A33" s="5">
        <v>4</v>
      </c>
      <c r="B33" s="2">
        <v>100</v>
      </c>
    </row>
    <row r="34" spans="1:2">
      <c r="A34" s="5">
        <v>5</v>
      </c>
      <c r="B34" s="2">
        <v>98</v>
      </c>
    </row>
    <row r="35" spans="1:2" ht="13.8" thickBot="1">
      <c r="A35" s="6">
        <v>6</v>
      </c>
      <c r="B35" s="7"/>
    </row>
    <row r="36" spans="1:2">
      <c r="A36" s="3" t="s">
        <v>15</v>
      </c>
      <c r="B36" s="3"/>
    </row>
    <row r="37" spans="1:2">
      <c r="A37" s="3" t="s">
        <v>16</v>
      </c>
      <c r="B37" s="2"/>
    </row>
    <row r="38" spans="1:2">
      <c r="A38" s="2"/>
      <c r="B38" s="2"/>
    </row>
    <row r="39" spans="1:2" ht="15.6">
      <c r="A39" s="1" t="s">
        <v>17</v>
      </c>
      <c r="B39" s="2"/>
    </row>
    <row r="40" spans="1:2">
      <c r="A40" s="5">
        <v>1</v>
      </c>
      <c r="B40" s="2">
        <v>70</v>
      </c>
    </row>
    <row r="41" spans="1:2">
      <c r="A41" s="5">
        <v>2</v>
      </c>
      <c r="B41" s="2">
        <v>75</v>
      </c>
    </row>
    <row r="42" spans="1:2">
      <c r="A42" s="5">
        <v>3</v>
      </c>
      <c r="B42" s="2">
        <v>92</v>
      </c>
    </row>
    <row r="43" spans="1:2">
      <c r="A43" s="3" t="s">
        <v>18</v>
      </c>
      <c r="B43" s="2"/>
    </row>
    <row r="44" spans="1:2" ht="15.6">
      <c r="A44" s="1" t="s">
        <v>19</v>
      </c>
      <c r="B44" s="2"/>
    </row>
    <row r="45" spans="1:2" ht="15.6">
      <c r="A45" s="1"/>
      <c r="B45" s="2"/>
    </row>
    <row r="46" spans="1:2">
      <c r="A46" s="3" t="s">
        <v>20</v>
      </c>
      <c r="B46" s="2">
        <v>75</v>
      </c>
    </row>
    <row r="47" spans="1:2">
      <c r="A47" s="2"/>
      <c r="B47" s="2"/>
    </row>
    <row r="48" spans="1:2">
      <c r="A48" s="2"/>
      <c r="B48" s="2"/>
    </row>
    <row r="49" spans="1:2" ht="13.8" thickBot="1">
      <c r="A49" s="7"/>
      <c r="B49" s="7"/>
    </row>
    <row r="50" spans="1:2">
      <c r="A50" s="8" t="s">
        <v>21</v>
      </c>
      <c r="B50" s="8"/>
    </row>
    <row r="51" spans="1:2">
      <c r="A51" s="8" t="s">
        <v>22</v>
      </c>
      <c r="B51" s="8"/>
    </row>
    <row r="52" spans="1:2">
      <c r="A52" s="8" t="s">
        <v>23</v>
      </c>
      <c r="B52" s="8"/>
    </row>
    <row r="53" spans="1:2">
      <c r="A53" s="8" t="s">
        <v>24</v>
      </c>
      <c r="B53" s="8"/>
    </row>
    <row r="54" spans="1:2">
      <c r="A54" s="8" t="s">
        <v>25</v>
      </c>
      <c r="B54" s="8"/>
    </row>
    <row r="55" spans="1:2" ht="13.8" thickBot="1">
      <c r="A55" s="9"/>
      <c r="B55" s="10"/>
    </row>
    <row r="56" spans="1:2">
      <c r="A56" s="11" t="s">
        <v>26</v>
      </c>
      <c r="B56" s="12"/>
    </row>
    <row r="57" spans="1:2" ht="17.399999999999999">
      <c r="B57" s="13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H18" sqref="H18"/>
    </sheetView>
  </sheetViews>
  <sheetFormatPr defaultRowHeight="13.2"/>
  <cols>
    <col min="1" max="1" width="27.6640625" bestFit="1" customWidth="1"/>
    <col min="2" max="2" width="18" bestFit="1" customWidth="1"/>
  </cols>
  <sheetData>
    <row r="1" spans="1:3" ht="17.399999999999999">
      <c r="A1" s="14"/>
      <c r="B1" s="14" t="s">
        <v>27</v>
      </c>
      <c r="C1" s="14"/>
    </row>
    <row r="2" spans="1:3" ht="17.399999999999999">
      <c r="A2" s="15" t="s">
        <v>1</v>
      </c>
      <c r="B2" s="16"/>
      <c r="C2" s="14"/>
    </row>
    <row r="3" spans="1:3" ht="17.399999999999999">
      <c r="A3" s="16"/>
      <c r="B3" s="16"/>
      <c r="C3" s="14"/>
    </row>
    <row r="4" spans="1:3" ht="17.399999999999999">
      <c r="A4" s="15" t="s">
        <v>2</v>
      </c>
      <c r="B4" s="16"/>
      <c r="C4" s="14"/>
    </row>
    <row r="5" spans="1:3" ht="17.399999999999999">
      <c r="A5" s="16" t="s">
        <v>3</v>
      </c>
      <c r="B5" s="16">
        <v>65</v>
      </c>
      <c r="C5" s="14"/>
    </row>
    <row r="6" spans="1:3" ht="17.399999999999999">
      <c r="A6" s="16" t="s">
        <v>4</v>
      </c>
      <c r="B6" s="16">
        <v>100</v>
      </c>
      <c r="C6" s="14"/>
    </row>
    <row r="7" spans="1:3" ht="17.399999999999999">
      <c r="A7" s="16" t="s">
        <v>5</v>
      </c>
      <c r="B7" s="16">
        <v>100</v>
      </c>
      <c r="C7" s="14"/>
    </row>
    <row r="8" spans="1:3" ht="17.399999999999999">
      <c r="A8" s="16" t="s">
        <v>6</v>
      </c>
      <c r="B8" s="16">
        <v>90</v>
      </c>
      <c r="C8" s="14"/>
    </row>
    <row r="9" spans="1:3" ht="17.399999999999999">
      <c r="A9" s="16" t="s">
        <v>7</v>
      </c>
      <c r="B9" s="16">
        <v>65</v>
      </c>
      <c r="C9" s="14"/>
    </row>
    <row r="10" spans="1:3" ht="17.399999999999999">
      <c r="A10" s="16" t="s">
        <v>8</v>
      </c>
      <c r="B10" s="16">
        <v>78</v>
      </c>
      <c r="C10" s="14"/>
    </row>
    <row r="11" spans="1:3" ht="17.399999999999999">
      <c r="A11" s="15" t="s">
        <v>9</v>
      </c>
      <c r="B11" s="15">
        <f>SUM(B5:B10)</f>
        <v>498</v>
      </c>
      <c r="C11" s="14"/>
    </row>
    <row r="12" spans="1:3" ht="17.399999999999999">
      <c r="A12" s="15" t="s">
        <v>10</v>
      </c>
      <c r="B12" s="17">
        <f>AVERAGE(B5:B10)</f>
        <v>83</v>
      </c>
      <c r="C12" s="14"/>
    </row>
    <row r="13" spans="1:3" ht="17.399999999999999">
      <c r="A13" s="15"/>
      <c r="B13" s="15"/>
      <c r="C13" s="14"/>
    </row>
    <row r="14" spans="1:3" ht="17.399999999999999">
      <c r="A14" s="15" t="s">
        <v>11</v>
      </c>
      <c r="B14" s="16"/>
      <c r="C14" s="14"/>
    </row>
    <row r="15" spans="1:3" ht="17.399999999999999">
      <c r="A15" s="18">
        <v>1</v>
      </c>
      <c r="B15" s="16">
        <v>100</v>
      </c>
      <c r="C15" s="14"/>
    </row>
    <row r="16" spans="1:3" ht="17.399999999999999">
      <c r="A16" s="18">
        <v>2</v>
      </c>
      <c r="B16" s="16">
        <v>100</v>
      </c>
      <c r="C16" s="14"/>
    </row>
    <row r="17" spans="1:3" ht="17.399999999999999">
      <c r="A17" s="18">
        <v>3</v>
      </c>
      <c r="B17" s="16">
        <v>100</v>
      </c>
      <c r="C17" s="14"/>
    </row>
    <row r="18" spans="1:3" ht="17.399999999999999">
      <c r="A18" s="18">
        <v>4</v>
      </c>
      <c r="B18" s="16">
        <v>90</v>
      </c>
      <c r="C18" s="14"/>
    </row>
    <row r="19" spans="1:3" ht="17.399999999999999">
      <c r="A19" s="18">
        <v>5</v>
      </c>
      <c r="B19" s="16">
        <v>100</v>
      </c>
      <c r="C19" s="14"/>
    </row>
    <row r="20" spans="1:3" ht="17.399999999999999">
      <c r="A20" s="15" t="s">
        <v>12</v>
      </c>
      <c r="B20" s="15">
        <f>SUM(B15:B19)</f>
        <v>490</v>
      </c>
      <c r="C20" s="14"/>
    </row>
    <row r="21" spans="1:3" ht="17.399999999999999">
      <c r="A21" s="15" t="s">
        <v>13</v>
      </c>
      <c r="B21" s="15">
        <f>AVERAGE(B15:B19)</f>
        <v>98</v>
      </c>
      <c r="C21" s="14"/>
    </row>
    <row r="22" spans="1:3" ht="17.399999999999999">
      <c r="A22" s="16"/>
      <c r="B22" s="16"/>
      <c r="C22" s="14"/>
    </row>
    <row r="23" spans="1:3" ht="17.399999999999999">
      <c r="A23" s="15" t="s">
        <v>14</v>
      </c>
      <c r="B23" s="16"/>
      <c r="C23" s="14"/>
    </row>
    <row r="24" spans="1:3" ht="17.399999999999999">
      <c r="A24" s="18">
        <v>1</v>
      </c>
      <c r="B24" s="16">
        <v>80</v>
      </c>
      <c r="C24" s="14"/>
    </row>
    <row r="25" spans="1:3" ht="17.399999999999999">
      <c r="A25" s="18">
        <v>2</v>
      </c>
      <c r="B25" s="16">
        <v>90</v>
      </c>
      <c r="C25" s="14"/>
    </row>
    <row r="26" spans="1:3" ht="17.399999999999999">
      <c r="A26" s="18">
        <v>3</v>
      </c>
      <c r="B26" s="16">
        <v>98</v>
      </c>
      <c r="C26" s="14"/>
    </row>
    <row r="27" spans="1:3" ht="17.399999999999999">
      <c r="A27" s="18">
        <v>4</v>
      </c>
      <c r="B27" s="16">
        <v>100</v>
      </c>
      <c r="C27" s="14"/>
    </row>
    <row r="28" spans="1:3" ht="17.399999999999999">
      <c r="A28" s="18">
        <v>5</v>
      </c>
      <c r="B28" s="16">
        <v>98</v>
      </c>
      <c r="C28" s="14"/>
    </row>
    <row r="29" spans="1:3" ht="18" thickBot="1">
      <c r="A29" s="19">
        <v>6</v>
      </c>
      <c r="B29" s="20">
        <v>80</v>
      </c>
      <c r="C29" s="14"/>
    </row>
    <row r="30" spans="1:3" ht="17.399999999999999">
      <c r="A30" s="15" t="s">
        <v>15</v>
      </c>
      <c r="B30" s="15">
        <f>SUM(B24:B29)</f>
        <v>546</v>
      </c>
      <c r="C30" s="14"/>
    </row>
    <row r="31" spans="1:3" ht="17.399999999999999">
      <c r="A31" s="15" t="s">
        <v>16</v>
      </c>
      <c r="B31" s="15">
        <f>AVERAGE(B24:B29)</f>
        <v>91</v>
      </c>
      <c r="C31" s="14"/>
    </row>
    <row r="32" spans="1:3" ht="17.399999999999999">
      <c r="A32" s="16"/>
      <c r="B32" s="16"/>
      <c r="C32" s="14"/>
    </row>
    <row r="33" spans="1:3" ht="17.399999999999999">
      <c r="A33" s="15" t="s">
        <v>17</v>
      </c>
      <c r="B33" s="16"/>
      <c r="C33" s="14"/>
    </row>
    <row r="34" spans="1:3" ht="17.399999999999999">
      <c r="A34" s="18">
        <v>1</v>
      </c>
      <c r="B34" s="16">
        <v>70</v>
      </c>
      <c r="C34" s="14"/>
    </row>
    <row r="35" spans="1:3" ht="17.399999999999999">
      <c r="A35" s="18">
        <v>2</v>
      </c>
      <c r="B35" s="16">
        <v>72</v>
      </c>
      <c r="C35" s="14"/>
    </row>
    <row r="36" spans="1:3" ht="17.399999999999999">
      <c r="A36" s="18">
        <v>3</v>
      </c>
      <c r="B36" s="16">
        <v>55</v>
      </c>
      <c r="C36" s="14"/>
    </row>
    <row r="37" spans="1:3" ht="17.399999999999999">
      <c r="A37" s="15" t="s">
        <v>18</v>
      </c>
      <c r="B37" s="15">
        <f>SUM(B34:B36)</f>
        <v>197</v>
      </c>
      <c r="C37" s="14"/>
    </row>
    <row r="38" spans="1:3" ht="17.399999999999999">
      <c r="A38" s="15" t="s">
        <v>19</v>
      </c>
      <c r="B38" s="17">
        <f>AVERAGE(B34:B36)</f>
        <v>65.666666666666671</v>
      </c>
      <c r="C38" s="14"/>
    </row>
    <row r="39" spans="1:3" ht="17.399999999999999">
      <c r="A39" s="15"/>
      <c r="B39" s="16"/>
      <c r="C39" s="14"/>
    </row>
    <row r="40" spans="1:3" ht="17.399999999999999">
      <c r="A40" s="15" t="s">
        <v>20</v>
      </c>
      <c r="B40" s="15">
        <v>75</v>
      </c>
      <c r="C40" s="14"/>
    </row>
    <row r="41" spans="1:3" ht="17.399999999999999">
      <c r="A41" s="16"/>
      <c r="B41" s="16"/>
      <c r="C41" s="14"/>
    </row>
    <row r="42" spans="1:3" ht="17.399999999999999">
      <c r="A42" s="16"/>
      <c r="B42" s="16"/>
      <c r="C42" s="14"/>
    </row>
    <row r="43" spans="1:3" ht="18" thickBot="1">
      <c r="A43" s="20"/>
      <c r="B43" s="20"/>
      <c r="C43" s="14"/>
    </row>
    <row r="44" spans="1:3" ht="17.399999999999999">
      <c r="A44" s="21" t="s">
        <v>21</v>
      </c>
      <c r="B44" s="22">
        <f>B12*0.02</f>
        <v>1.6600000000000001</v>
      </c>
      <c r="C44" s="14"/>
    </row>
    <row r="45" spans="1:3" ht="17.399999999999999">
      <c r="A45" s="21" t="s">
        <v>22</v>
      </c>
      <c r="B45" s="21">
        <f>B21*0.02</f>
        <v>1.96</v>
      </c>
      <c r="C45" s="14"/>
    </row>
    <row r="46" spans="1:3" ht="17.399999999999999">
      <c r="A46" s="21" t="s">
        <v>23</v>
      </c>
      <c r="B46" s="21">
        <f>B38*0.35</f>
        <v>22.983333333333334</v>
      </c>
      <c r="C46" s="14"/>
    </row>
    <row r="47" spans="1:3" ht="17.399999999999999">
      <c r="A47" s="21" t="s">
        <v>24</v>
      </c>
      <c r="B47" s="21">
        <f>B31*0.15</f>
        <v>13.65</v>
      </c>
      <c r="C47" s="14"/>
    </row>
    <row r="48" spans="1:3" ht="17.399999999999999">
      <c r="A48" s="21" t="s">
        <v>25</v>
      </c>
      <c r="B48" s="21">
        <f>B40*0.01</f>
        <v>0.75</v>
      </c>
      <c r="C48" s="14"/>
    </row>
    <row r="49" spans="1:3" ht="18" thickBot="1">
      <c r="A49" s="23"/>
      <c r="B49" s="24"/>
      <c r="C49" s="14"/>
    </row>
    <row r="50" spans="1:3" ht="17.399999999999999">
      <c r="A50" s="25" t="s">
        <v>26</v>
      </c>
      <c r="B50" s="26">
        <f>SUM(B44:B49)</f>
        <v>41.003333333333337</v>
      </c>
      <c r="C50" s="14"/>
    </row>
    <row r="51" spans="1:3" ht="17.399999999999999">
      <c r="A51" s="14"/>
      <c r="B51" s="14"/>
      <c r="C51" s="14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C29" sqref="C29"/>
    </sheetView>
  </sheetViews>
  <sheetFormatPr defaultRowHeight="13.2"/>
  <cols>
    <col min="1" max="1" width="14" bestFit="1" customWidth="1"/>
    <col min="2" max="8" width="12.44140625" bestFit="1" customWidth="1"/>
    <col min="9" max="9" width="7.6640625" bestFit="1" customWidth="1"/>
    <col min="10" max="10" width="15" bestFit="1" customWidth="1"/>
  </cols>
  <sheetData>
    <row r="1" spans="1:10">
      <c r="A1" t="s">
        <v>208</v>
      </c>
      <c r="B1" s="106">
        <v>38021</v>
      </c>
      <c r="C1" s="106">
        <v>38021</v>
      </c>
      <c r="D1" s="106">
        <v>38021</v>
      </c>
      <c r="E1" s="106">
        <v>38022</v>
      </c>
      <c r="F1" s="106">
        <v>38023</v>
      </c>
      <c r="G1" s="106">
        <v>38023</v>
      </c>
      <c r="H1" s="106">
        <v>38023</v>
      </c>
      <c r="I1" s="106">
        <v>38023</v>
      </c>
    </row>
    <row r="2" spans="1:10">
      <c r="A2" s="107" t="s">
        <v>209</v>
      </c>
      <c r="B2" s="107" t="s">
        <v>210</v>
      </c>
      <c r="C2" s="107" t="s">
        <v>210</v>
      </c>
      <c r="D2" s="107" t="s">
        <v>210</v>
      </c>
      <c r="E2" s="107" t="s">
        <v>210</v>
      </c>
      <c r="F2" s="107" t="s">
        <v>210</v>
      </c>
      <c r="G2" s="107" t="s">
        <v>210</v>
      </c>
      <c r="H2" s="107" t="s">
        <v>210</v>
      </c>
      <c r="I2" s="107" t="s">
        <v>211</v>
      </c>
      <c r="J2" s="107" t="s">
        <v>212</v>
      </c>
    </row>
    <row r="3" spans="1:10">
      <c r="A3" s="108" t="s">
        <v>92</v>
      </c>
      <c r="B3" s="109">
        <f>6/8</f>
        <v>0.75</v>
      </c>
      <c r="C3" s="109">
        <f>7/12</f>
        <v>0.58333333333333337</v>
      </c>
      <c r="D3" s="109">
        <f>18/24</f>
        <v>0.75</v>
      </c>
      <c r="E3" s="109">
        <f>12/18</f>
        <v>0.66666666666666663</v>
      </c>
      <c r="F3" s="109">
        <f>18/24</f>
        <v>0.75</v>
      </c>
      <c r="G3" s="109">
        <f>8/11</f>
        <v>0.72727272727272729</v>
      </c>
      <c r="H3" s="109">
        <f>6/6</f>
        <v>1</v>
      </c>
      <c r="I3" s="108" t="s">
        <v>213</v>
      </c>
      <c r="J3" t="s">
        <v>214</v>
      </c>
    </row>
    <row r="4" spans="1:10">
      <c r="A4" s="110" t="s">
        <v>215</v>
      </c>
      <c r="B4" s="109">
        <v>0.87</v>
      </c>
      <c r="C4" s="109">
        <v>1</v>
      </c>
      <c r="D4" s="109">
        <v>1</v>
      </c>
      <c r="E4" s="109">
        <v>1</v>
      </c>
      <c r="F4" s="109">
        <v>1</v>
      </c>
      <c r="G4" s="109">
        <v>0.95</v>
      </c>
      <c r="H4" s="109">
        <v>1</v>
      </c>
      <c r="I4" s="110" t="s">
        <v>213</v>
      </c>
      <c r="J4" t="s">
        <v>214</v>
      </c>
    </row>
    <row r="5" spans="1:10">
      <c r="A5" s="108" t="s">
        <v>88</v>
      </c>
      <c r="B5" s="109">
        <f>7/8</f>
        <v>0.875</v>
      </c>
      <c r="C5" s="109">
        <f>10/12</f>
        <v>0.83333333333333337</v>
      </c>
      <c r="D5" s="109">
        <f>20/24</f>
        <v>0.83333333333333337</v>
      </c>
      <c r="E5" s="109">
        <f>15/18</f>
        <v>0.83333333333333337</v>
      </c>
      <c r="F5" s="109">
        <f>18/24</f>
        <v>0.75</v>
      </c>
      <c r="G5" s="109">
        <f>9/11</f>
        <v>0.81818181818181823</v>
      </c>
      <c r="H5" s="109">
        <f>6/6</f>
        <v>1</v>
      </c>
      <c r="I5" s="108" t="s">
        <v>216</v>
      </c>
      <c r="J5" t="s">
        <v>214</v>
      </c>
    </row>
    <row r="6" spans="1:10">
      <c r="A6" s="108" t="s">
        <v>94</v>
      </c>
      <c r="B6" s="109">
        <f>6/8</f>
        <v>0.75</v>
      </c>
      <c r="C6" s="109">
        <f>9/12</f>
        <v>0.75</v>
      </c>
      <c r="D6" s="109">
        <f>19/24</f>
        <v>0.79166666666666663</v>
      </c>
      <c r="E6" s="109">
        <f>16/18</f>
        <v>0.88888888888888884</v>
      </c>
      <c r="F6" s="109">
        <f>18/24</f>
        <v>0.75</v>
      </c>
      <c r="G6" s="109">
        <f>9/11</f>
        <v>0.81818181818181823</v>
      </c>
      <c r="H6" s="109">
        <f>6/6</f>
        <v>1</v>
      </c>
      <c r="I6" s="108" t="s">
        <v>216</v>
      </c>
      <c r="J6" t="s">
        <v>43</v>
      </c>
    </row>
    <row r="7" spans="1:10">
      <c r="A7" s="108" t="s">
        <v>96</v>
      </c>
      <c r="B7" s="109">
        <f>8/8</f>
        <v>1</v>
      </c>
      <c r="C7" s="109">
        <f>11/12</f>
        <v>0.91666666666666663</v>
      </c>
      <c r="D7" s="109">
        <f>22/24</f>
        <v>0.91666666666666663</v>
      </c>
      <c r="E7" s="109">
        <f>17/18</f>
        <v>0.94444444444444442</v>
      </c>
      <c r="F7" s="109">
        <f>24/24</f>
        <v>1</v>
      </c>
      <c r="G7" s="109">
        <f>11/11</f>
        <v>1</v>
      </c>
      <c r="H7" s="109">
        <f>6/6</f>
        <v>1</v>
      </c>
      <c r="I7" s="108" t="s">
        <v>216</v>
      </c>
      <c r="J7" t="s">
        <v>43</v>
      </c>
    </row>
    <row r="8" spans="1:10">
      <c r="A8" s="110" t="s">
        <v>217</v>
      </c>
      <c r="B8" s="109">
        <v>0.88</v>
      </c>
      <c r="C8" s="109">
        <v>0.5</v>
      </c>
      <c r="D8" s="109">
        <v>0.88</v>
      </c>
      <c r="E8" s="109">
        <v>1</v>
      </c>
      <c r="F8" s="109">
        <v>1</v>
      </c>
      <c r="G8" s="109">
        <v>0.86</v>
      </c>
      <c r="H8" s="109">
        <v>0.96</v>
      </c>
      <c r="I8" s="110" t="s">
        <v>216</v>
      </c>
      <c r="J8" t="s">
        <v>218</v>
      </c>
    </row>
    <row r="9" spans="1:10">
      <c r="A9" s="110" t="s">
        <v>219</v>
      </c>
      <c r="B9" s="109">
        <v>0.88</v>
      </c>
      <c r="C9" s="109">
        <v>1</v>
      </c>
      <c r="D9" s="109">
        <v>0.96</v>
      </c>
      <c r="E9" s="109">
        <v>0.87</v>
      </c>
      <c r="F9" s="109">
        <v>0.87</v>
      </c>
      <c r="G9" s="109">
        <v>0.77</v>
      </c>
      <c r="H9" s="109">
        <v>0.92</v>
      </c>
      <c r="I9" s="110" t="s">
        <v>213</v>
      </c>
      <c r="J9" t="s">
        <v>214</v>
      </c>
    </row>
    <row r="10" spans="1:10">
      <c r="A10" s="110" t="s">
        <v>220</v>
      </c>
      <c r="B10" s="109">
        <v>0.9</v>
      </c>
      <c r="C10" s="109">
        <v>0.9</v>
      </c>
      <c r="D10" s="109">
        <v>1</v>
      </c>
      <c r="E10" s="109">
        <v>0.87</v>
      </c>
      <c r="F10" s="109">
        <v>0.87</v>
      </c>
      <c r="G10" s="109">
        <v>0.86</v>
      </c>
      <c r="H10" s="109">
        <v>0.92</v>
      </c>
      <c r="I10" s="110" t="s">
        <v>213</v>
      </c>
      <c r="J10" t="s">
        <v>214</v>
      </c>
    </row>
    <row r="11" spans="1:10">
      <c r="A11" s="110" t="s">
        <v>221</v>
      </c>
      <c r="B11" s="109">
        <v>0.92</v>
      </c>
      <c r="C11" s="109">
        <v>0.86</v>
      </c>
      <c r="D11" s="109">
        <v>1</v>
      </c>
      <c r="E11" s="109">
        <v>0.93</v>
      </c>
      <c r="F11" s="109">
        <v>0.93</v>
      </c>
      <c r="G11" s="109">
        <v>0.91</v>
      </c>
      <c r="H11" s="109">
        <v>0.92</v>
      </c>
      <c r="I11" s="110" t="s">
        <v>216</v>
      </c>
      <c r="J11" t="s">
        <v>218</v>
      </c>
    </row>
    <row r="12" spans="1:10">
      <c r="A12" s="110" t="s">
        <v>222</v>
      </c>
      <c r="B12" s="109">
        <v>0</v>
      </c>
      <c r="C12" s="109">
        <v>1</v>
      </c>
      <c r="D12" s="109">
        <v>0.88</v>
      </c>
      <c r="E12" s="109">
        <v>0.96</v>
      </c>
      <c r="F12" s="109">
        <v>0.93</v>
      </c>
      <c r="G12" s="109">
        <v>0.82</v>
      </c>
      <c r="H12" s="109">
        <v>0.92</v>
      </c>
      <c r="I12" s="110" t="s">
        <v>216</v>
      </c>
      <c r="J12" t="s">
        <v>218</v>
      </c>
    </row>
    <row r="13" spans="1:10">
      <c r="A13" s="110" t="s">
        <v>223</v>
      </c>
      <c r="B13" s="109">
        <v>0.88</v>
      </c>
      <c r="C13" s="109">
        <v>0.97</v>
      </c>
      <c r="D13" s="109">
        <v>1</v>
      </c>
      <c r="E13" s="109">
        <v>0.93</v>
      </c>
      <c r="F13" s="109">
        <v>0.93</v>
      </c>
      <c r="G13" s="109">
        <v>1</v>
      </c>
      <c r="H13" s="109">
        <v>0.88</v>
      </c>
      <c r="I13" s="110" t="s">
        <v>216</v>
      </c>
      <c r="J13" t="s">
        <v>218</v>
      </c>
    </row>
    <row r="14" spans="1:10">
      <c r="A14" s="110" t="s">
        <v>224</v>
      </c>
      <c r="B14" s="109">
        <v>0.96</v>
      </c>
      <c r="C14" s="109">
        <v>1</v>
      </c>
      <c r="D14" s="109">
        <v>1</v>
      </c>
      <c r="E14" s="109">
        <v>0.88</v>
      </c>
      <c r="F14" s="109">
        <v>1</v>
      </c>
      <c r="G14" s="109">
        <v>0.91</v>
      </c>
      <c r="H14" s="109">
        <v>0.83</v>
      </c>
      <c r="I14" s="110" t="s">
        <v>213</v>
      </c>
      <c r="J14" t="s">
        <v>218</v>
      </c>
    </row>
    <row r="15" spans="1:10">
      <c r="A15" s="110" t="s">
        <v>225</v>
      </c>
      <c r="B15" s="109">
        <v>0.75</v>
      </c>
      <c r="C15" s="109">
        <v>0.8</v>
      </c>
      <c r="D15" s="109">
        <v>0.8</v>
      </c>
      <c r="E15" s="109">
        <v>0.8</v>
      </c>
      <c r="F15" s="109">
        <v>0.8</v>
      </c>
      <c r="G15" s="109">
        <v>0.8</v>
      </c>
      <c r="H15" s="109">
        <v>0.8</v>
      </c>
      <c r="I15" s="110" t="s">
        <v>216</v>
      </c>
      <c r="J15" t="s">
        <v>218</v>
      </c>
    </row>
    <row r="16" spans="1:10">
      <c r="A16" s="110" t="s">
        <v>226</v>
      </c>
      <c r="B16" s="109">
        <v>0.93</v>
      </c>
      <c r="C16" s="109">
        <v>0.93</v>
      </c>
      <c r="D16" s="109">
        <v>0.91</v>
      </c>
      <c r="E16" s="109">
        <v>0.72</v>
      </c>
      <c r="F16" s="109">
        <v>0.72</v>
      </c>
      <c r="G16" s="109">
        <v>0.88</v>
      </c>
      <c r="H16" s="109">
        <v>0.78</v>
      </c>
      <c r="I16" s="110" t="s">
        <v>213</v>
      </c>
      <c r="J16" t="s">
        <v>218</v>
      </c>
    </row>
    <row r="17" spans="1:10">
      <c r="A17" s="108" t="s">
        <v>97</v>
      </c>
      <c r="B17" s="109">
        <f>3/8</f>
        <v>0.375</v>
      </c>
      <c r="C17" s="109">
        <f>5/12</f>
        <v>0.41666666666666669</v>
      </c>
      <c r="D17" s="109">
        <f>10/24</f>
        <v>0.41666666666666669</v>
      </c>
      <c r="E17" s="109">
        <f>9/18</f>
        <v>0.5</v>
      </c>
      <c r="F17" s="109">
        <f>6/24</f>
        <v>0.25</v>
      </c>
      <c r="G17" s="109">
        <f>2/11</f>
        <v>0.18181818181818182</v>
      </c>
      <c r="H17" s="109">
        <f>3/6</f>
        <v>0.5</v>
      </c>
      <c r="I17" s="108" t="s">
        <v>213</v>
      </c>
      <c r="J17" t="s">
        <v>218</v>
      </c>
    </row>
    <row r="18" spans="1:10">
      <c r="A18" s="108" t="s">
        <v>90</v>
      </c>
      <c r="B18" s="109">
        <f>4/8</f>
        <v>0.5</v>
      </c>
      <c r="C18" s="109">
        <f>8/12</f>
        <v>0.66666666666666663</v>
      </c>
      <c r="D18" s="109">
        <f>24/24</f>
        <v>1</v>
      </c>
      <c r="E18" s="109">
        <f>10/18</f>
        <v>0.55555555555555558</v>
      </c>
      <c r="F18" s="109">
        <f>10/24</f>
        <v>0.41666666666666669</v>
      </c>
      <c r="G18" s="109">
        <f>6/11</f>
        <v>0.54545454545454541</v>
      </c>
      <c r="H18" s="109">
        <f>3/6</f>
        <v>0.5</v>
      </c>
      <c r="I18" s="108" t="s">
        <v>216</v>
      </c>
      <c r="J18" t="s">
        <v>218</v>
      </c>
    </row>
    <row r="24" spans="1:10">
      <c r="E24" t="s">
        <v>214</v>
      </c>
      <c r="F24" t="s">
        <v>227</v>
      </c>
    </row>
    <row r="25" spans="1:10">
      <c r="E25" t="s">
        <v>43</v>
      </c>
      <c r="F25" s="111" t="s">
        <v>228</v>
      </c>
    </row>
    <row r="26" spans="1:10">
      <c r="E26" t="s">
        <v>218</v>
      </c>
      <c r="F26" s="112" t="s">
        <v>229</v>
      </c>
      <c r="G26" s="112"/>
    </row>
    <row r="28" spans="1:10">
      <c r="F28" s="113" t="s">
        <v>230</v>
      </c>
      <c r="G28" s="113"/>
      <c r="H28" s="113"/>
      <c r="I28" s="113"/>
    </row>
  </sheetData>
  <mergeCells count="2">
    <mergeCell ref="F26:G26"/>
    <mergeCell ref="F28:I28"/>
  </mergeCells>
  <phoneticPr fontId="1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G28" sqref="G28"/>
    </sheetView>
  </sheetViews>
  <sheetFormatPr defaultRowHeight="13.2"/>
  <sheetData>
    <row r="1" spans="1:19">
      <c r="A1" s="56" t="s">
        <v>101</v>
      </c>
      <c r="B1" s="116" t="s">
        <v>102</v>
      </c>
      <c r="C1" s="116"/>
      <c r="D1" s="116"/>
      <c r="E1" s="116"/>
      <c r="F1" s="116"/>
      <c r="G1" s="116"/>
      <c r="H1" s="116"/>
      <c r="I1" s="116"/>
      <c r="J1" s="116"/>
      <c r="K1" s="116"/>
      <c r="L1" s="57"/>
      <c r="M1" s="57"/>
      <c r="N1" s="57"/>
      <c r="O1" s="57"/>
      <c r="P1" s="57"/>
      <c r="Q1" s="57"/>
      <c r="R1" s="57"/>
      <c r="S1" s="57"/>
    </row>
    <row r="2" spans="1:19">
      <c r="A2" s="12" t="s">
        <v>103</v>
      </c>
      <c r="B2" s="117" t="s">
        <v>104</v>
      </c>
      <c r="C2" s="117"/>
      <c r="D2" s="117"/>
      <c r="E2" s="117"/>
      <c r="F2" s="117"/>
      <c r="G2" s="117"/>
      <c r="H2" s="117"/>
      <c r="I2" s="117"/>
      <c r="J2" s="117"/>
      <c r="K2" s="117"/>
      <c r="L2" s="58"/>
      <c r="M2" s="58"/>
      <c r="N2" s="58"/>
      <c r="O2" s="57"/>
      <c r="P2" s="57"/>
      <c r="Q2" s="57"/>
      <c r="R2" s="57"/>
      <c r="S2" s="57"/>
    </row>
    <row r="3" spans="1:19">
      <c r="A3" s="12" t="s">
        <v>105</v>
      </c>
      <c r="B3" s="58" t="s">
        <v>106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7"/>
      <c r="P3" s="57"/>
      <c r="Q3" s="57"/>
      <c r="R3" s="57"/>
      <c r="S3" s="57"/>
    </row>
    <row r="4" spans="1:19">
      <c r="A4" s="59" t="s">
        <v>107</v>
      </c>
      <c r="B4" s="115" t="s">
        <v>108</v>
      </c>
      <c r="C4" s="115"/>
      <c r="D4" s="115"/>
      <c r="E4" s="115"/>
      <c r="F4" s="115"/>
      <c r="G4" s="115"/>
      <c r="H4" s="115"/>
      <c r="I4" s="115"/>
      <c r="J4" s="60"/>
      <c r="K4" s="60"/>
      <c r="L4" s="60"/>
      <c r="M4" s="60"/>
      <c r="N4" s="60"/>
      <c r="O4" s="60"/>
      <c r="P4" s="60"/>
      <c r="Q4" s="60"/>
      <c r="R4" s="60"/>
      <c r="S4" s="60"/>
    </row>
    <row r="5" spans="1:19">
      <c r="A5" s="59" t="s">
        <v>109</v>
      </c>
      <c r="B5" s="115" t="s">
        <v>110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</row>
    <row r="6" spans="1:19">
      <c r="A6" s="59" t="s">
        <v>111</v>
      </c>
      <c r="B6" s="60" t="s">
        <v>112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</row>
    <row r="7" spans="1:19">
      <c r="A7" s="59" t="s">
        <v>113</v>
      </c>
      <c r="B7" s="60" t="s">
        <v>114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</row>
    <row r="8" spans="1:19">
      <c r="A8" s="59" t="s">
        <v>115</v>
      </c>
      <c r="B8" s="115" t="s">
        <v>116</v>
      </c>
      <c r="C8" s="115"/>
      <c r="D8" s="115"/>
      <c r="E8" s="115"/>
      <c r="F8" s="115"/>
      <c r="G8" s="115"/>
      <c r="H8" s="115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</row>
    <row r="9" spans="1:19">
      <c r="A9" s="59" t="s">
        <v>117</v>
      </c>
      <c r="B9" s="115" t="s">
        <v>118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60"/>
      <c r="N9" s="60"/>
      <c r="O9" s="60"/>
      <c r="P9" s="60"/>
      <c r="Q9" s="60"/>
      <c r="R9" s="60"/>
      <c r="S9" s="60"/>
    </row>
    <row r="10" spans="1:19">
      <c r="A10" s="61" t="s">
        <v>119</v>
      </c>
      <c r="B10" s="114" t="s">
        <v>120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62"/>
      <c r="N10" s="62"/>
      <c r="O10" s="62"/>
      <c r="P10" s="62"/>
      <c r="Q10" s="57"/>
      <c r="R10" s="57"/>
      <c r="S10" s="57"/>
    </row>
    <row r="11" spans="1:19">
      <c r="A11" s="61" t="s">
        <v>121</v>
      </c>
      <c r="B11" s="114" t="s">
        <v>122</v>
      </c>
      <c r="C11" s="114"/>
      <c r="D11" s="114"/>
      <c r="E11" s="114"/>
      <c r="F11" s="114"/>
      <c r="G11" s="114"/>
      <c r="H11" s="114"/>
      <c r="I11" s="114"/>
      <c r="J11" s="114"/>
      <c r="K11" s="114"/>
      <c r="L11" s="62"/>
      <c r="M11" s="62"/>
      <c r="N11" s="62"/>
      <c r="O11" s="62"/>
      <c r="P11" s="62"/>
      <c r="Q11" s="57"/>
      <c r="R11" s="57"/>
      <c r="S11" s="57"/>
    </row>
    <row r="12" spans="1:19">
      <c r="A12" s="61" t="s">
        <v>123</v>
      </c>
      <c r="B12" s="62" t="s">
        <v>124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57"/>
      <c r="R12" s="57"/>
      <c r="S12" s="57"/>
    </row>
    <row r="13" spans="1:19">
      <c r="A13" s="61" t="s">
        <v>125</v>
      </c>
      <c r="B13" s="114" t="s">
        <v>126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62"/>
      <c r="O13" s="62"/>
      <c r="P13" s="62"/>
      <c r="Q13" s="57"/>
      <c r="R13" s="57"/>
      <c r="S13" s="57"/>
    </row>
  </sheetData>
  <mergeCells count="9">
    <mergeCell ref="B13:M13"/>
    <mergeCell ref="B8:H8"/>
    <mergeCell ref="B9:L9"/>
    <mergeCell ref="B10:L10"/>
    <mergeCell ref="B11:K11"/>
    <mergeCell ref="B1:K1"/>
    <mergeCell ref="B2:K2"/>
    <mergeCell ref="B4:I4"/>
    <mergeCell ref="B5:S5"/>
  </mergeCells>
  <phoneticPr fontId="1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0"/>
  <sheetViews>
    <sheetView workbookViewId="0">
      <selection activeCell="C10" sqref="C10"/>
    </sheetView>
  </sheetViews>
  <sheetFormatPr defaultRowHeight="13.2"/>
  <sheetData>
    <row r="1" spans="1:21">
      <c r="A1" s="63" t="s">
        <v>78</v>
      </c>
      <c r="B1" s="63" t="s">
        <v>152</v>
      </c>
      <c r="C1" s="63" t="s">
        <v>153</v>
      </c>
      <c r="D1" s="63" t="s">
        <v>154</v>
      </c>
      <c r="E1" s="63" t="s">
        <v>155</v>
      </c>
      <c r="F1" s="63" t="s">
        <v>128</v>
      </c>
      <c r="G1" s="71" t="s">
        <v>129</v>
      </c>
      <c r="H1" s="64" t="s">
        <v>156</v>
      </c>
      <c r="I1" s="64" t="s">
        <v>157</v>
      </c>
      <c r="J1" s="64" t="s">
        <v>158</v>
      </c>
      <c r="K1" s="72" t="s">
        <v>159</v>
      </c>
      <c r="L1" s="71" t="s">
        <v>130</v>
      </c>
      <c r="M1" s="73" t="s">
        <v>160</v>
      </c>
      <c r="N1" s="75" t="s">
        <v>161</v>
      </c>
      <c r="O1" s="75" t="s">
        <v>161</v>
      </c>
      <c r="P1" s="73" t="s">
        <v>162</v>
      </c>
      <c r="Q1" s="71" t="s">
        <v>130</v>
      </c>
      <c r="R1" s="72" t="s">
        <v>163</v>
      </c>
      <c r="S1" s="64" t="s">
        <v>164</v>
      </c>
      <c r="T1" s="65" t="s">
        <v>165</v>
      </c>
      <c r="U1" s="66" t="s">
        <v>32</v>
      </c>
    </row>
    <row r="2" spans="1:21" ht="15">
      <c r="A2" s="76" t="s">
        <v>166</v>
      </c>
      <c r="B2" s="76" t="s">
        <v>167</v>
      </c>
      <c r="C2" s="76"/>
      <c r="D2" s="77" t="s">
        <v>168</v>
      </c>
      <c r="E2" s="78" t="s">
        <v>169</v>
      </c>
      <c r="F2" t="s">
        <v>170</v>
      </c>
      <c r="G2" s="69">
        <v>0</v>
      </c>
      <c r="H2" s="69">
        <v>0.6</v>
      </c>
      <c r="I2" s="69">
        <v>0.55000000000000004</v>
      </c>
      <c r="J2" s="69">
        <v>0.65</v>
      </c>
      <c r="K2" s="69">
        <v>0</v>
      </c>
      <c r="L2" s="69">
        <v>0.5</v>
      </c>
      <c r="M2" s="69">
        <v>0.55000000000000004</v>
      </c>
      <c r="N2" s="69">
        <v>0.63</v>
      </c>
      <c r="O2" s="79">
        <f>AVERAGE(N2)</f>
        <v>0.63</v>
      </c>
      <c r="P2" s="80">
        <f>AVERAGE(M2)</f>
        <v>0.55000000000000004</v>
      </c>
      <c r="Q2" s="81">
        <f>AVERAGE(G2,L2)</f>
        <v>0.25</v>
      </c>
      <c r="R2" s="82">
        <f>AVERAGE(K2)</f>
        <v>0</v>
      </c>
      <c r="S2" s="68">
        <f>AVERAGE(H2:J2)</f>
        <v>0.6</v>
      </c>
      <c r="T2" s="69">
        <f>$O$26*O2+$P$26*P2+$Q$26*Q2+$R$26*R2+$S$26*S2</f>
        <v>0.43100000000000005</v>
      </c>
      <c r="U2" s="83" t="str">
        <f>LOOKUP(T2,$G$29:$G$33,$F$29:$F$33)</f>
        <v>F</v>
      </c>
    </row>
    <row r="3" spans="1:21" ht="15">
      <c r="A3" s="76" t="s">
        <v>171</v>
      </c>
      <c r="B3" s="76" t="s">
        <v>172</v>
      </c>
      <c r="C3" s="76"/>
      <c r="D3" s="77" t="s">
        <v>168</v>
      </c>
      <c r="E3" s="78" t="s">
        <v>169</v>
      </c>
      <c r="F3" s="70" t="s">
        <v>173</v>
      </c>
      <c r="G3" s="69">
        <v>0.5</v>
      </c>
      <c r="H3" s="69">
        <v>0.75</v>
      </c>
      <c r="I3" s="69">
        <v>0.85</v>
      </c>
      <c r="J3" s="69">
        <v>0.68</v>
      </c>
      <c r="K3" s="69">
        <v>0.74</v>
      </c>
      <c r="L3" s="69">
        <v>0.9</v>
      </c>
      <c r="M3" s="69">
        <v>0.8</v>
      </c>
      <c r="N3" s="69">
        <v>0.85</v>
      </c>
      <c r="O3" s="79">
        <f t="shared" ref="O3:O25" si="0">AVERAGE(N3)</f>
        <v>0.85</v>
      </c>
      <c r="P3" s="80">
        <f t="shared" ref="P3:P25" si="1">AVERAGE(M3)</f>
        <v>0.8</v>
      </c>
      <c r="Q3" s="81">
        <f t="shared" ref="Q3:Q25" si="2">AVERAGE(G3,L3)</f>
        <v>0.7</v>
      </c>
      <c r="R3" s="82">
        <f t="shared" ref="R3:R25" si="3">AVERAGE(K3)</f>
        <v>0.74</v>
      </c>
      <c r="S3" s="68">
        <f t="shared" ref="S3:S25" si="4">AVERAGE(H3:J3)</f>
        <v>0.76000000000000012</v>
      </c>
      <c r="T3" s="69">
        <f t="shared" ref="T3:T25" si="5">$O$26*O3+$P$26*P3+$Q$26*Q3+$R$26*R3+$S$26*S3</f>
        <v>0.77500000000000002</v>
      </c>
      <c r="U3" s="83" t="str">
        <f t="shared" ref="U3:U25" si="6">LOOKUP(T3,$G$29:$G$33,$F$29:$F$33)</f>
        <v>C</v>
      </c>
    </row>
    <row r="4" spans="1:21" ht="15">
      <c r="A4" s="76" t="s">
        <v>174</v>
      </c>
      <c r="B4" s="76" t="s">
        <v>172</v>
      </c>
      <c r="C4" s="76"/>
      <c r="D4" s="77" t="s">
        <v>168</v>
      </c>
      <c r="E4" s="78" t="s">
        <v>175</v>
      </c>
      <c r="F4" t="s">
        <v>176</v>
      </c>
      <c r="G4" s="69">
        <v>0.5</v>
      </c>
      <c r="H4" s="69">
        <v>0.75</v>
      </c>
      <c r="I4" s="69">
        <v>0.7</v>
      </c>
      <c r="J4" s="69">
        <v>0.8</v>
      </c>
      <c r="K4" s="69">
        <v>0.76</v>
      </c>
      <c r="L4" s="69">
        <v>0</v>
      </c>
      <c r="M4" s="69">
        <v>0.5</v>
      </c>
      <c r="N4" s="69">
        <v>0.5</v>
      </c>
      <c r="O4" s="79">
        <f t="shared" si="0"/>
        <v>0.5</v>
      </c>
      <c r="P4" s="80">
        <f t="shared" si="1"/>
        <v>0.5</v>
      </c>
      <c r="Q4" s="81">
        <f t="shared" si="2"/>
        <v>0.25</v>
      </c>
      <c r="R4" s="82">
        <f t="shared" si="3"/>
        <v>0.76</v>
      </c>
      <c r="S4" s="68">
        <f t="shared" si="4"/>
        <v>0.75</v>
      </c>
      <c r="T4" s="69">
        <f t="shared" si="5"/>
        <v>0.52649999999999997</v>
      </c>
      <c r="U4" s="83" t="str">
        <f t="shared" si="6"/>
        <v>F</v>
      </c>
    </row>
    <row r="5" spans="1:21" ht="15">
      <c r="A5" s="76" t="s">
        <v>177</v>
      </c>
      <c r="B5" s="76" t="s">
        <v>172</v>
      </c>
      <c r="C5" s="76"/>
      <c r="D5" s="77" t="s">
        <v>168</v>
      </c>
      <c r="E5" s="78" t="s">
        <v>169</v>
      </c>
      <c r="F5" t="s">
        <v>178</v>
      </c>
      <c r="G5" s="69">
        <v>0.8</v>
      </c>
      <c r="H5" s="69">
        <v>0.45</v>
      </c>
      <c r="I5" s="69">
        <v>1</v>
      </c>
      <c r="J5" s="69">
        <v>1</v>
      </c>
      <c r="K5" s="69">
        <v>0.9</v>
      </c>
      <c r="L5" s="69">
        <v>0.98</v>
      </c>
      <c r="M5" s="69">
        <v>0.98</v>
      </c>
      <c r="N5" s="69">
        <v>0.98</v>
      </c>
      <c r="O5" s="79">
        <f t="shared" si="0"/>
        <v>0.98</v>
      </c>
      <c r="P5" s="80">
        <f t="shared" si="1"/>
        <v>0.98</v>
      </c>
      <c r="Q5" s="81">
        <f t="shared" si="2"/>
        <v>0.89</v>
      </c>
      <c r="R5" s="82">
        <f t="shared" si="3"/>
        <v>0.9</v>
      </c>
      <c r="S5" s="68">
        <f t="shared" si="4"/>
        <v>0.81666666666666676</v>
      </c>
      <c r="T5" s="69">
        <f t="shared" si="5"/>
        <v>0.9255000000000001</v>
      </c>
      <c r="U5" s="83" t="str">
        <f t="shared" si="6"/>
        <v>A</v>
      </c>
    </row>
    <row r="6" spans="1:21" ht="15">
      <c r="A6" s="76" t="s">
        <v>179</v>
      </c>
      <c r="B6" s="76" t="s">
        <v>172</v>
      </c>
      <c r="C6" s="76"/>
      <c r="D6" s="77" t="s">
        <v>168</v>
      </c>
      <c r="E6" s="78" t="s">
        <v>169</v>
      </c>
      <c r="F6" t="s">
        <v>173</v>
      </c>
      <c r="G6" s="69">
        <v>0.5</v>
      </c>
      <c r="H6" s="69">
        <v>1</v>
      </c>
      <c r="I6" s="69">
        <v>0.8</v>
      </c>
      <c r="J6" s="69">
        <v>0.8</v>
      </c>
      <c r="K6" s="69">
        <v>0.79</v>
      </c>
      <c r="L6" s="69">
        <v>0.99</v>
      </c>
      <c r="M6" s="69">
        <v>0.7</v>
      </c>
      <c r="N6" s="69">
        <v>0.9</v>
      </c>
      <c r="O6" s="79">
        <f t="shared" si="0"/>
        <v>0.9</v>
      </c>
      <c r="P6" s="80">
        <f t="shared" si="1"/>
        <v>0.7</v>
      </c>
      <c r="Q6" s="81">
        <f t="shared" si="2"/>
        <v>0.745</v>
      </c>
      <c r="R6" s="82">
        <f t="shared" si="3"/>
        <v>0.79</v>
      </c>
      <c r="S6" s="68">
        <f t="shared" si="4"/>
        <v>0.8666666666666667</v>
      </c>
      <c r="T6" s="69">
        <f t="shared" si="5"/>
        <v>0.78749999999999998</v>
      </c>
      <c r="U6" s="83" t="str">
        <f t="shared" si="6"/>
        <v>C</v>
      </c>
    </row>
    <row r="7" spans="1:21" ht="15">
      <c r="A7" s="76" t="s">
        <v>180</v>
      </c>
      <c r="B7" s="76" t="s">
        <v>172</v>
      </c>
      <c r="C7" s="76"/>
      <c r="D7" s="77" t="s">
        <v>168</v>
      </c>
      <c r="E7" s="78" t="s">
        <v>169</v>
      </c>
      <c r="F7" t="s">
        <v>178</v>
      </c>
      <c r="G7" s="69">
        <v>0.9</v>
      </c>
      <c r="H7" s="69">
        <v>0.8</v>
      </c>
      <c r="I7" s="69">
        <v>0.6</v>
      </c>
      <c r="J7" s="69">
        <v>0.7</v>
      </c>
      <c r="K7" s="69">
        <v>0.85</v>
      </c>
      <c r="L7" s="69">
        <v>0.86</v>
      </c>
      <c r="M7" s="69">
        <v>0.5</v>
      </c>
      <c r="N7" s="69">
        <v>0.85</v>
      </c>
      <c r="O7" s="79">
        <f t="shared" si="0"/>
        <v>0.85</v>
      </c>
      <c r="P7" s="80">
        <f t="shared" si="1"/>
        <v>0.5</v>
      </c>
      <c r="Q7" s="81">
        <f t="shared" si="2"/>
        <v>0.88</v>
      </c>
      <c r="R7" s="82">
        <f t="shared" si="3"/>
        <v>0.85</v>
      </c>
      <c r="S7" s="68">
        <f t="shared" si="4"/>
        <v>0.69999999999999984</v>
      </c>
      <c r="T7" s="69">
        <f t="shared" si="5"/>
        <v>0.72849999999999993</v>
      </c>
      <c r="U7" s="83" t="str">
        <f t="shared" si="6"/>
        <v>C</v>
      </c>
    </row>
    <row r="8" spans="1:21" ht="15">
      <c r="A8" s="76" t="s">
        <v>181</v>
      </c>
      <c r="B8" s="76" t="s">
        <v>172</v>
      </c>
      <c r="C8" s="76"/>
      <c r="D8" s="77" t="s">
        <v>168</v>
      </c>
      <c r="E8" s="78" t="s">
        <v>169</v>
      </c>
      <c r="F8" t="s">
        <v>176</v>
      </c>
      <c r="G8" s="69">
        <v>1</v>
      </c>
      <c r="H8" s="69">
        <v>1</v>
      </c>
      <c r="I8" s="69">
        <v>1</v>
      </c>
      <c r="J8" s="69">
        <v>1</v>
      </c>
      <c r="K8" s="69">
        <v>0.95</v>
      </c>
      <c r="L8" s="69">
        <v>0.75</v>
      </c>
      <c r="M8" s="69">
        <v>1</v>
      </c>
      <c r="N8" s="69">
        <v>0.98</v>
      </c>
      <c r="O8" s="79">
        <f t="shared" si="0"/>
        <v>0.98</v>
      </c>
      <c r="P8" s="80">
        <f t="shared" si="1"/>
        <v>1</v>
      </c>
      <c r="Q8" s="81">
        <f t="shared" si="2"/>
        <v>0.875</v>
      </c>
      <c r="R8" s="82">
        <f t="shared" si="3"/>
        <v>0.95</v>
      </c>
      <c r="S8" s="68">
        <f t="shared" si="4"/>
        <v>1</v>
      </c>
      <c r="T8" s="69">
        <f t="shared" si="5"/>
        <v>0.96350000000000002</v>
      </c>
      <c r="U8" s="83" t="str">
        <f t="shared" si="6"/>
        <v>A</v>
      </c>
    </row>
    <row r="9" spans="1:21" ht="15">
      <c r="A9" s="76" t="s">
        <v>182</v>
      </c>
      <c r="B9" s="76" t="s">
        <v>167</v>
      </c>
      <c r="C9" s="76"/>
      <c r="D9" s="77" t="s">
        <v>168</v>
      </c>
      <c r="E9" s="78" t="s">
        <v>169</v>
      </c>
      <c r="F9" t="s">
        <v>183</v>
      </c>
      <c r="G9" s="69">
        <v>0</v>
      </c>
      <c r="H9" s="69">
        <v>0.82</v>
      </c>
      <c r="I9" s="69">
        <v>0.7</v>
      </c>
      <c r="J9" s="69">
        <v>0.82</v>
      </c>
      <c r="K9" s="69">
        <v>0.68</v>
      </c>
      <c r="L9" s="69">
        <v>0.5</v>
      </c>
      <c r="M9" s="69">
        <v>0.8</v>
      </c>
      <c r="N9" s="69">
        <v>0.78</v>
      </c>
      <c r="O9" s="79">
        <f t="shared" si="0"/>
        <v>0.78</v>
      </c>
      <c r="P9" s="80">
        <f t="shared" si="1"/>
        <v>0.8</v>
      </c>
      <c r="Q9" s="81">
        <f t="shared" si="2"/>
        <v>0.25</v>
      </c>
      <c r="R9" s="82">
        <f t="shared" si="3"/>
        <v>0.68</v>
      </c>
      <c r="S9" s="68">
        <f t="shared" si="4"/>
        <v>0.77999999999999992</v>
      </c>
      <c r="T9" s="69">
        <f t="shared" si="5"/>
        <v>0.66500000000000004</v>
      </c>
      <c r="U9" s="83" t="str">
        <f t="shared" si="6"/>
        <v>D</v>
      </c>
    </row>
    <row r="10" spans="1:21" ht="15">
      <c r="A10" s="76" t="s">
        <v>184</v>
      </c>
      <c r="B10" s="76" t="s">
        <v>172</v>
      </c>
      <c r="C10" s="76"/>
      <c r="D10" s="77" t="s">
        <v>168</v>
      </c>
      <c r="E10" s="78" t="s">
        <v>169</v>
      </c>
      <c r="F10" t="s">
        <v>170</v>
      </c>
      <c r="G10" s="69">
        <v>0.7</v>
      </c>
      <c r="H10" s="69">
        <v>0</v>
      </c>
      <c r="I10" s="69">
        <v>0</v>
      </c>
      <c r="J10" s="69">
        <v>0.6</v>
      </c>
      <c r="K10" s="69">
        <v>0.45</v>
      </c>
      <c r="L10" s="69">
        <v>0</v>
      </c>
      <c r="M10" s="69">
        <v>0</v>
      </c>
      <c r="N10" s="69">
        <v>0.5</v>
      </c>
      <c r="O10" s="79">
        <f t="shared" si="0"/>
        <v>0.5</v>
      </c>
      <c r="P10" s="80">
        <f t="shared" si="1"/>
        <v>0</v>
      </c>
      <c r="Q10" s="81">
        <f t="shared" si="2"/>
        <v>0.35</v>
      </c>
      <c r="R10" s="82">
        <f t="shared" si="3"/>
        <v>0.45</v>
      </c>
      <c r="S10" s="68">
        <f t="shared" si="4"/>
        <v>0.19999999999999998</v>
      </c>
      <c r="T10" s="69">
        <f t="shared" si="5"/>
        <v>0.26749999999999996</v>
      </c>
      <c r="U10" s="83" t="str">
        <f t="shared" si="6"/>
        <v>F</v>
      </c>
    </row>
    <row r="11" spans="1:21" ht="15">
      <c r="A11" s="76" t="s">
        <v>185</v>
      </c>
      <c r="B11" s="76" t="s">
        <v>172</v>
      </c>
      <c r="C11" s="76"/>
      <c r="D11" s="77" t="s">
        <v>168</v>
      </c>
      <c r="E11" s="78" t="s">
        <v>169</v>
      </c>
      <c r="F11" t="s">
        <v>186</v>
      </c>
      <c r="G11" s="69">
        <v>0.6</v>
      </c>
      <c r="H11" s="69">
        <v>0.6</v>
      </c>
      <c r="I11" s="69">
        <v>0.45</v>
      </c>
      <c r="J11" s="69">
        <v>0</v>
      </c>
      <c r="K11" s="69">
        <v>0.65</v>
      </c>
      <c r="L11" s="69">
        <v>0.65</v>
      </c>
      <c r="M11" s="69">
        <v>0.5</v>
      </c>
      <c r="N11" s="69">
        <v>0.5</v>
      </c>
      <c r="O11" s="79">
        <f t="shared" si="0"/>
        <v>0.5</v>
      </c>
      <c r="P11" s="80">
        <f t="shared" si="1"/>
        <v>0.5</v>
      </c>
      <c r="Q11" s="81">
        <f t="shared" si="2"/>
        <v>0.625</v>
      </c>
      <c r="R11" s="82">
        <f t="shared" si="3"/>
        <v>0.65</v>
      </c>
      <c r="S11" s="68">
        <f t="shared" si="4"/>
        <v>0.35000000000000003</v>
      </c>
      <c r="T11" s="69">
        <f t="shared" si="5"/>
        <v>0.52500000000000002</v>
      </c>
      <c r="U11" s="83" t="str">
        <f t="shared" si="6"/>
        <v>F</v>
      </c>
    </row>
    <row r="12" spans="1:21" ht="15">
      <c r="A12" s="76" t="s">
        <v>187</v>
      </c>
      <c r="B12" s="76" t="s">
        <v>167</v>
      </c>
      <c r="C12" s="76"/>
      <c r="D12" s="77" t="s">
        <v>168</v>
      </c>
      <c r="E12" s="78" t="s">
        <v>169</v>
      </c>
      <c r="F12" t="s">
        <v>170</v>
      </c>
      <c r="G12" s="69">
        <v>0.5</v>
      </c>
      <c r="H12" s="69">
        <v>0</v>
      </c>
      <c r="I12" s="69">
        <v>0.6</v>
      </c>
      <c r="J12" s="69">
        <v>0</v>
      </c>
      <c r="K12" s="69">
        <v>0</v>
      </c>
      <c r="L12" s="69">
        <v>0.7</v>
      </c>
      <c r="M12" s="69">
        <v>0</v>
      </c>
      <c r="N12" s="69">
        <v>0</v>
      </c>
      <c r="O12" s="79">
        <f t="shared" si="0"/>
        <v>0</v>
      </c>
      <c r="P12" s="80">
        <f t="shared" si="1"/>
        <v>0</v>
      </c>
      <c r="Q12" s="81">
        <f t="shared" si="2"/>
        <v>0.6</v>
      </c>
      <c r="R12" s="82">
        <f t="shared" si="3"/>
        <v>0</v>
      </c>
      <c r="S12" s="68">
        <f t="shared" si="4"/>
        <v>0.19999999999999998</v>
      </c>
      <c r="T12" s="69">
        <f t="shared" si="5"/>
        <v>0.15</v>
      </c>
      <c r="U12" s="83" t="str">
        <f t="shared" si="6"/>
        <v>F</v>
      </c>
    </row>
    <row r="13" spans="1:21" ht="15">
      <c r="A13" s="76" t="s">
        <v>188</v>
      </c>
      <c r="B13" s="76" t="s">
        <v>172</v>
      </c>
      <c r="C13" s="76" t="s">
        <v>189</v>
      </c>
      <c r="D13" s="77" t="s">
        <v>168</v>
      </c>
      <c r="E13" s="78" t="s">
        <v>169</v>
      </c>
      <c r="F13" t="s">
        <v>173</v>
      </c>
      <c r="G13" s="69">
        <v>0.35</v>
      </c>
      <c r="H13" s="69">
        <v>0.7</v>
      </c>
      <c r="I13" s="69">
        <v>1</v>
      </c>
      <c r="J13" s="69">
        <v>1</v>
      </c>
      <c r="K13" s="69">
        <v>0.98</v>
      </c>
      <c r="L13" s="69">
        <v>0.69</v>
      </c>
      <c r="M13" s="69">
        <v>0</v>
      </c>
      <c r="N13" s="69">
        <v>1</v>
      </c>
      <c r="O13" s="79">
        <f t="shared" si="0"/>
        <v>1</v>
      </c>
      <c r="P13" s="80">
        <f t="shared" si="1"/>
        <v>0</v>
      </c>
      <c r="Q13" s="81">
        <f t="shared" si="2"/>
        <v>0.52</v>
      </c>
      <c r="R13" s="82">
        <f t="shared" si="3"/>
        <v>0.98</v>
      </c>
      <c r="S13" s="68">
        <f t="shared" si="4"/>
        <v>0.9</v>
      </c>
      <c r="T13" s="69">
        <f t="shared" si="5"/>
        <v>0.58600000000000008</v>
      </c>
      <c r="U13" s="83" t="str">
        <f t="shared" si="6"/>
        <v>F</v>
      </c>
    </row>
    <row r="14" spans="1:21" ht="15">
      <c r="A14" s="76" t="s">
        <v>190</v>
      </c>
      <c r="B14" s="76" t="s">
        <v>172</v>
      </c>
      <c r="C14" s="76"/>
      <c r="D14" s="77" t="s">
        <v>168</v>
      </c>
      <c r="E14" s="78" t="s">
        <v>169</v>
      </c>
      <c r="F14" t="s">
        <v>170</v>
      </c>
      <c r="G14" s="69">
        <v>0.55000000000000004</v>
      </c>
      <c r="H14" s="69">
        <v>0.68</v>
      </c>
      <c r="I14" s="69">
        <v>1</v>
      </c>
      <c r="J14" s="69">
        <v>0.9</v>
      </c>
      <c r="K14" s="69">
        <v>0.88</v>
      </c>
      <c r="L14" s="69">
        <v>0</v>
      </c>
      <c r="M14" s="69">
        <v>1</v>
      </c>
      <c r="N14" s="69">
        <v>0.5</v>
      </c>
      <c r="O14" s="79">
        <f t="shared" si="0"/>
        <v>0.5</v>
      </c>
      <c r="P14" s="80">
        <f t="shared" si="1"/>
        <v>1</v>
      </c>
      <c r="Q14" s="81">
        <f t="shared" si="2"/>
        <v>0.27500000000000002</v>
      </c>
      <c r="R14" s="82">
        <f t="shared" si="3"/>
        <v>0.88</v>
      </c>
      <c r="S14" s="68">
        <f t="shared" si="4"/>
        <v>0.86</v>
      </c>
      <c r="T14" s="69">
        <f t="shared" si="5"/>
        <v>0.71599999999999997</v>
      </c>
      <c r="U14" s="83" t="str">
        <f t="shared" si="6"/>
        <v>C</v>
      </c>
    </row>
    <row r="15" spans="1:21" ht="15">
      <c r="A15" s="76" t="s">
        <v>191</v>
      </c>
      <c r="B15" s="76" t="s">
        <v>172</v>
      </c>
      <c r="C15" s="76"/>
      <c r="D15" s="78" t="s">
        <v>168</v>
      </c>
      <c r="E15" s="78" t="s">
        <v>175</v>
      </c>
      <c r="F15" t="s">
        <v>186</v>
      </c>
      <c r="G15" s="69">
        <v>0</v>
      </c>
      <c r="H15" s="69">
        <v>0.44</v>
      </c>
      <c r="I15" s="69">
        <v>0.75</v>
      </c>
      <c r="J15" s="69">
        <v>0.7</v>
      </c>
      <c r="K15" s="69">
        <v>0.72</v>
      </c>
      <c r="L15" s="69">
        <v>0</v>
      </c>
      <c r="M15" s="69">
        <v>0.85</v>
      </c>
      <c r="N15" s="69">
        <v>0.5</v>
      </c>
      <c r="O15" s="79">
        <f t="shared" si="0"/>
        <v>0.5</v>
      </c>
      <c r="P15" s="80">
        <f t="shared" si="1"/>
        <v>0.85</v>
      </c>
      <c r="Q15" s="81">
        <f t="shared" si="2"/>
        <v>0</v>
      </c>
      <c r="R15" s="82">
        <f t="shared" si="3"/>
        <v>0.72</v>
      </c>
      <c r="S15" s="68">
        <f t="shared" si="4"/>
        <v>0.63</v>
      </c>
      <c r="T15" s="69">
        <f t="shared" si="5"/>
        <v>0.5575</v>
      </c>
      <c r="U15" s="83" t="str">
        <f t="shared" si="6"/>
        <v>F</v>
      </c>
    </row>
    <row r="16" spans="1:21" ht="15">
      <c r="A16" s="76" t="s">
        <v>192</v>
      </c>
      <c r="B16" s="76" t="s">
        <v>172</v>
      </c>
      <c r="C16" s="76" t="s">
        <v>189</v>
      </c>
      <c r="D16" s="77" t="s">
        <v>168</v>
      </c>
      <c r="E16" s="78" t="s">
        <v>169</v>
      </c>
      <c r="F16" t="s">
        <v>193</v>
      </c>
      <c r="G16" s="69">
        <v>0.9</v>
      </c>
      <c r="H16" s="69">
        <v>0.7</v>
      </c>
      <c r="I16" s="69">
        <v>1</v>
      </c>
      <c r="J16" s="69">
        <v>1</v>
      </c>
      <c r="K16" s="69">
        <v>1</v>
      </c>
      <c r="L16" s="69">
        <v>1.05</v>
      </c>
      <c r="M16" s="69">
        <v>1</v>
      </c>
      <c r="N16" s="69">
        <v>1</v>
      </c>
      <c r="O16" s="79">
        <f t="shared" si="0"/>
        <v>1</v>
      </c>
      <c r="P16" s="80">
        <f t="shared" si="1"/>
        <v>1</v>
      </c>
      <c r="Q16" s="81">
        <f t="shared" si="2"/>
        <v>0.97500000000000009</v>
      </c>
      <c r="R16" s="82">
        <f t="shared" si="3"/>
        <v>1</v>
      </c>
      <c r="S16" s="68">
        <f t="shared" si="4"/>
        <v>0.9</v>
      </c>
      <c r="T16" s="69">
        <f t="shared" si="5"/>
        <v>0.98000000000000009</v>
      </c>
      <c r="U16" s="83" t="str">
        <f t="shared" si="6"/>
        <v>A</v>
      </c>
    </row>
    <row r="17" spans="1:21" ht="15">
      <c r="A17" s="76" t="s">
        <v>194</v>
      </c>
      <c r="B17" s="76" t="s">
        <v>172</v>
      </c>
      <c r="C17" s="76"/>
      <c r="D17" s="77" t="s">
        <v>168</v>
      </c>
      <c r="E17" s="78" t="s">
        <v>175</v>
      </c>
      <c r="F17" t="s">
        <v>176</v>
      </c>
      <c r="G17" s="69">
        <v>0.5</v>
      </c>
      <c r="H17" s="69">
        <v>0.6</v>
      </c>
      <c r="I17" s="69">
        <v>0.8</v>
      </c>
      <c r="J17" s="69">
        <v>0.9</v>
      </c>
      <c r="K17" s="69">
        <v>0.85</v>
      </c>
      <c r="L17" s="69">
        <v>0.8</v>
      </c>
      <c r="M17" s="69">
        <v>0.85</v>
      </c>
      <c r="N17" s="69">
        <v>0.95</v>
      </c>
      <c r="O17" s="79">
        <f t="shared" si="0"/>
        <v>0.95</v>
      </c>
      <c r="P17" s="80">
        <f t="shared" si="1"/>
        <v>0.85</v>
      </c>
      <c r="Q17" s="81">
        <f t="shared" si="2"/>
        <v>0.65</v>
      </c>
      <c r="R17" s="82">
        <f t="shared" si="3"/>
        <v>0.85</v>
      </c>
      <c r="S17" s="68">
        <f t="shared" si="4"/>
        <v>0.76666666666666661</v>
      </c>
      <c r="T17" s="69">
        <f t="shared" si="5"/>
        <v>0.81749999999999989</v>
      </c>
      <c r="U17" s="83" t="str">
        <f t="shared" si="6"/>
        <v>B</v>
      </c>
    </row>
    <row r="18" spans="1:21" ht="15">
      <c r="A18" s="76" t="s">
        <v>195</v>
      </c>
      <c r="B18" s="76" t="s">
        <v>172</v>
      </c>
      <c r="C18" s="76"/>
      <c r="D18" s="78" t="s">
        <v>168</v>
      </c>
      <c r="E18" s="78" t="s">
        <v>169</v>
      </c>
      <c r="F18" t="s">
        <v>178</v>
      </c>
      <c r="G18" s="69">
        <v>0.9</v>
      </c>
      <c r="H18" s="69">
        <v>0.7</v>
      </c>
      <c r="I18" s="69">
        <v>1</v>
      </c>
      <c r="J18" s="69">
        <v>0.9</v>
      </c>
      <c r="K18" s="69">
        <v>1</v>
      </c>
      <c r="L18" s="69">
        <v>0.68</v>
      </c>
      <c r="M18" s="69">
        <v>1</v>
      </c>
      <c r="N18" s="69">
        <v>1.1000000000000001</v>
      </c>
      <c r="O18" s="79">
        <f t="shared" si="0"/>
        <v>1.1000000000000001</v>
      </c>
      <c r="P18" s="80">
        <f t="shared" si="1"/>
        <v>1</v>
      </c>
      <c r="Q18" s="81">
        <f t="shared" si="2"/>
        <v>0.79</v>
      </c>
      <c r="R18" s="82">
        <f t="shared" si="3"/>
        <v>1</v>
      </c>
      <c r="S18" s="68">
        <f t="shared" si="4"/>
        <v>0.8666666666666667</v>
      </c>
      <c r="T18" s="69">
        <f t="shared" si="5"/>
        <v>0.95800000000000007</v>
      </c>
      <c r="U18" s="83" t="str">
        <f t="shared" si="6"/>
        <v>A</v>
      </c>
    </row>
    <row r="19" spans="1:21" ht="15">
      <c r="A19" s="76" t="s">
        <v>196</v>
      </c>
      <c r="B19" s="76" t="s">
        <v>172</v>
      </c>
      <c r="C19" s="76"/>
      <c r="D19" s="77" t="s">
        <v>168</v>
      </c>
      <c r="E19" s="78" t="s">
        <v>169</v>
      </c>
      <c r="F19" t="s">
        <v>176</v>
      </c>
      <c r="G19" s="69">
        <v>0.8</v>
      </c>
      <c r="H19" s="69">
        <v>0.6</v>
      </c>
      <c r="I19" s="69">
        <v>0.98</v>
      </c>
      <c r="J19" s="69">
        <v>1</v>
      </c>
      <c r="K19" s="69">
        <v>1</v>
      </c>
      <c r="L19" s="69">
        <v>0.7</v>
      </c>
      <c r="M19" s="69">
        <v>1</v>
      </c>
      <c r="N19" s="69">
        <v>1.1000000000000001</v>
      </c>
      <c r="O19" s="79">
        <f t="shared" si="0"/>
        <v>1.1000000000000001</v>
      </c>
      <c r="P19" s="80">
        <f t="shared" si="1"/>
        <v>1</v>
      </c>
      <c r="Q19" s="81">
        <f t="shared" si="2"/>
        <v>0.75</v>
      </c>
      <c r="R19" s="82">
        <f t="shared" si="3"/>
        <v>1</v>
      </c>
      <c r="S19" s="68">
        <f t="shared" si="4"/>
        <v>0.86</v>
      </c>
      <c r="T19" s="69">
        <f t="shared" si="5"/>
        <v>0.94900000000000007</v>
      </c>
      <c r="U19" s="83" t="str">
        <f t="shared" si="6"/>
        <v>A</v>
      </c>
    </row>
    <row r="20" spans="1:21" ht="15">
      <c r="A20" s="76" t="s">
        <v>197</v>
      </c>
      <c r="B20" s="76" t="s">
        <v>167</v>
      </c>
      <c r="C20" s="76"/>
      <c r="D20" s="78" t="s">
        <v>168</v>
      </c>
      <c r="E20" s="78" t="s">
        <v>169</v>
      </c>
      <c r="F20" t="s">
        <v>176</v>
      </c>
      <c r="G20" s="69">
        <v>0</v>
      </c>
      <c r="H20" s="69">
        <v>0.6</v>
      </c>
      <c r="I20" s="69">
        <v>0.85</v>
      </c>
      <c r="J20" s="69">
        <v>0.7</v>
      </c>
      <c r="K20" s="69">
        <v>0.5</v>
      </c>
      <c r="L20" s="69">
        <v>0.75</v>
      </c>
      <c r="M20" s="69">
        <v>0.5</v>
      </c>
      <c r="N20" s="69">
        <v>0</v>
      </c>
      <c r="O20" s="79">
        <f t="shared" si="0"/>
        <v>0</v>
      </c>
      <c r="P20" s="80">
        <f t="shared" si="1"/>
        <v>0.5</v>
      </c>
      <c r="Q20" s="81">
        <f t="shared" si="2"/>
        <v>0.375</v>
      </c>
      <c r="R20" s="82">
        <f t="shared" si="3"/>
        <v>0.5</v>
      </c>
      <c r="S20" s="68">
        <f t="shared" si="4"/>
        <v>0.71666666666666667</v>
      </c>
      <c r="T20" s="69">
        <f t="shared" si="5"/>
        <v>0.40749999999999997</v>
      </c>
      <c r="U20" s="83" t="str">
        <f t="shared" si="6"/>
        <v>F</v>
      </c>
    </row>
    <row r="21" spans="1:21" ht="15">
      <c r="A21" s="76" t="s">
        <v>198</v>
      </c>
      <c r="B21" s="76" t="s">
        <v>172</v>
      </c>
      <c r="C21" s="76"/>
      <c r="D21" s="77" t="s">
        <v>168</v>
      </c>
      <c r="E21" s="78" t="s">
        <v>169</v>
      </c>
      <c r="F21" t="s">
        <v>176</v>
      </c>
      <c r="G21" s="69">
        <v>0.5</v>
      </c>
      <c r="H21" s="69">
        <v>0.5</v>
      </c>
      <c r="I21" s="69">
        <v>0.6</v>
      </c>
      <c r="J21" s="69">
        <v>0.8</v>
      </c>
      <c r="K21" s="69">
        <v>0.8</v>
      </c>
      <c r="L21" s="69">
        <v>0.7</v>
      </c>
      <c r="M21" s="69">
        <v>0.8</v>
      </c>
      <c r="N21" s="69">
        <v>0.7</v>
      </c>
      <c r="O21" s="79">
        <f t="shared" si="0"/>
        <v>0.7</v>
      </c>
      <c r="P21" s="80">
        <f t="shared" si="1"/>
        <v>0.8</v>
      </c>
      <c r="Q21" s="81">
        <f t="shared" si="2"/>
        <v>0.6</v>
      </c>
      <c r="R21" s="82">
        <f t="shared" si="3"/>
        <v>0.8</v>
      </c>
      <c r="S21" s="68">
        <f t="shared" si="4"/>
        <v>0.63333333333333341</v>
      </c>
      <c r="T21" s="69">
        <f t="shared" si="5"/>
        <v>0.71499999999999997</v>
      </c>
      <c r="U21" s="83" t="str">
        <f t="shared" si="6"/>
        <v>C</v>
      </c>
    </row>
    <row r="22" spans="1:21" ht="15">
      <c r="A22" s="76" t="s">
        <v>199</v>
      </c>
      <c r="B22" s="76" t="s">
        <v>167</v>
      </c>
      <c r="C22" s="76" t="s">
        <v>189</v>
      </c>
      <c r="D22" s="78" t="s">
        <v>168</v>
      </c>
      <c r="E22" s="78" t="s">
        <v>169</v>
      </c>
      <c r="F22" t="s">
        <v>193</v>
      </c>
      <c r="G22" s="69">
        <v>0.8</v>
      </c>
      <c r="H22" s="69">
        <v>0.6</v>
      </c>
      <c r="I22" s="69">
        <v>0</v>
      </c>
      <c r="J22" s="69">
        <v>0.7</v>
      </c>
      <c r="K22" s="69">
        <v>0</v>
      </c>
      <c r="L22" s="69">
        <v>0.55000000000000004</v>
      </c>
      <c r="M22" s="69">
        <v>0.7</v>
      </c>
      <c r="N22" s="69">
        <v>0.7</v>
      </c>
      <c r="O22" s="79">
        <f t="shared" si="0"/>
        <v>0.7</v>
      </c>
      <c r="P22" s="80">
        <f t="shared" si="1"/>
        <v>0.7</v>
      </c>
      <c r="Q22" s="81">
        <f t="shared" si="2"/>
        <v>0.67500000000000004</v>
      </c>
      <c r="R22" s="82">
        <f t="shared" si="3"/>
        <v>0</v>
      </c>
      <c r="S22" s="68">
        <f t="shared" si="4"/>
        <v>0.43333333333333329</v>
      </c>
      <c r="T22" s="69">
        <f t="shared" si="5"/>
        <v>0.54999999999999993</v>
      </c>
      <c r="U22" s="83" t="str">
        <f t="shared" si="6"/>
        <v>F</v>
      </c>
    </row>
    <row r="23" spans="1:21" ht="15">
      <c r="A23" s="76" t="s">
        <v>200</v>
      </c>
      <c r="B23" s="76" t="s">
        <v>172</v>
      </c>
      <c r="C23" s="76"/>
      <c r="D23" s="77" t="s">
        <v>168</v>
      </c>
      <c r="E23" s="78" t="s">
        <v>175</v>
      </c>
      <c r="F23" t="s">
        <v>178</v>
      </c>
      <c r="G23" s="69">
        <v>0</v>
      </c>
      <c r="H23" s="69">
        <v>0.7</v>
      </c>
      <c r="I23" s="69">
        <v>0.5</v>
      </c>
      <c r="J23" s="69">
        <v>0.45</v>
      </c>
      <c r="K23" s="69">
        <v>0.45</v>
      </c>
      <c r="L23" s="69">
        <v>0.7</v>
      </c>
      <c r="M23" s="69">
        <v>0.65</v>
      </c>
      <c r="N23" s="69">
        <v>0</v>
      </c>
      <c r="O23" s="79">
        <f t="shared" si="0"/>
        <v>0</v>
      </c>
      <c r="P23" s="80">
        <f t="shared" si="1"/>
        <v>0.65</v>
      </c>
      <c r="Q23" s="81">
        <f t="shared" si="2"/>
        <v>0.35</v>
      </c>
      <c r="R23" s="82">
        <f t="shared" si="3"/>
        <v>0.45</v>
      </c>
      <c r="S23" s="68">
        <f t="shared" si="4"/>
        <v>0.54999999999999993</v>
      </c>
      <c r="T23" s="69">
        <f t="shared" si="5"/>
        <v>0.41500000000000004</v>
      </c>
      <c r="U23" s="83" t="str">
        <f t="shared" si="6"/>
        <v>F</v>
      </c>
    </row>
    <row r="24" spans="1:21" ht="15">
      <c r="A24" s="76" t="s">
        <v>201</v>
      </c>
      <c r="B24" s="76" t="s">
        <v>172</v>
      </c>
      <c r="C24" s="76"/>
      <c r="D24" s="77" t="s">
        <v>168</v>
      </c>
      <c r="E24" s="78" t="s">
        <v>175</v>
      </c>
      <c r="F24" t="s">
        <v>183</v>
      </c>
      <c r="G24" s="69">
        <v>0</v>
      </c>
      <c r="H24" s="69">
        <v>0.7</v>
      </c>
      <c r="I24" s="69">
        <v>0.8</v>
      </c>
      <c r="J24" s="69">
        <v>0.7</v>
      </c>
      <c r="K24" s="69">
        <v>0.88</v>
      </c>
      <c r="L24" s="69">
        <v>0.63</v>
      </c>
      <c r="M24" s="69">
        <v>0.8</v>
      </c>
      <c r="N24" s="69">
        <v>0.8</v>
      </c>
      <c r="O24" s="79">
        <f t="shared" si="0"/>
        <v>0.8</v>
      </c>
      <c r="P24" s="80">
        <f t="shared" si="1"/>
        <v>0.8</v>
      </c>
      <c r="Q24" s="81">
        <f t="shared" si="2"/>
        <v>0.315</v>
      </c>
      <c r="R24" s="82">
        <f t="shared" si="3"/>
        <v>0.88</v>
      </c>
      <c r="S24" s="68">
        <f t="shared" si="4"/>
        <v>0.73333333333333339</v>
      </c>
      <c r="T24" s="69">
        <f t="shared" si="5"/>
        <v>0.70499999999999996</v>
      </c>
      <c r="U24" s="83" t="str">
        <f t="shared" si="6"/>
        <v>C</v>
      </c>
    </row>
    <row r="25" spans="1:21" ht="15">
      <c r="A25" s="76" t="s">
        <v>202</v>
      </c>
      <c r="B25" s="76" t="s">
        <v>172</v>
      </c>
      <c r="C25" s="76"/>
      <c r="D25" s="77" t="s">
        <v>168</v>
      </c>
      <c r="E25" s="78" t="s">
        <v>169</v>
      </c>
      <c r="F25" t="s">
        <v>178</v>
      </c>
      <c r="G25" s="69">
        <v>0</v>
      </c>
      <c r="H25" s="69">
        <v>0.5</v>
      </c>
      <c r="I25" s="69">
        <v>0.6</v>
      </c>
      <c r="J25" s="69">
        <v>0.45</v>
      </c>
      <c r="K25" s="69">
        <v>0.35</v>
      </c>
      <c r="L25" s="69">
        <v>0.75</v>
      </c>
      <c r="M25" s="69">
        <v>0.7</v>
      </c>
      <c r="N25" s="69">
        <v>0</v>
      </c>
      <c r="O25" s="79">
        <f t="shared" si="0"/>
        <v>0</v>
      </c>
      <c r="P25" s="80">
        <f t="shared" si="1"/>
        <v>0.7</v>
      </c>
      <c r="Q25" s="81">
        <f t="shared" si="2"/>
        <v>0.375</v>
      </c>
      <c r="R25" s="82">
        <f t="shared" si="3"/>
        <v>0.35</v>
      </c>
      <c r="S25" s="68">
        <f t="shared" si="4"/>
        <v>0.51666666666666672</v>
      </c>
      <c r="T25" s="69">
        <f t="shared" si="5"/>
        <v>0.41500000000000004</v>
      </c>
      <c r="U25" s="83" t="str">
        <f t="shared" si="6"/>
        <v>F</v>
      </c>
    </row>
    <row r="26" spans="1:21" ht="15">
      <c r="A26" s="76"/>
      <c r="B26" s="76"/>
      <c r="C26" s="76"/>
      <c r="F26" t="s">
        <v>127</v>
      </c>
      <c r="O26" s="84">
        <v>0.2</v>
      </c>
      <c r="P26" s="67">
        <v>0.3</v>
      </c>
      <c r="Q26" s="67">
        <v>0.2</v>
      </c>
      <c r="R26" s="67">
        <v>0.15</v>
      </c>
      <c r="S26" s="67">
        <v>0.15</v>
      </c>
      <c r="T26" s="85">
        <f>SUM(O26:S26)</f>
        <v>1</v>
      </c>
      <c r="U26" s="86"/>
    </row>
    <row r="27" spans="1:21">
      <c r="O27" s="2"/>
      <c r="U27" s="86"/>
    </row>
    <row r="28" spans="1:21">
      <c r="F28" t="s">
        <v>203</v>
      </c>
      <c r="O28" s="2"/>
      <c r="U28" s="86"/>
    </row>
    <row r="29" spans="1:21">
      <c r="F29" t="s">
        <v>172</v>
      </c>
      <c r="G29" s="69">
        <v>0</v>
      </c>
      <c r="O29" s="2"/>
      <c r="U29" s="86"/>
    </row>
    <row r="30" spans="1:21">
      <c r="F30" t="s">
        <v>37</v>
      </c>
      <c r="G30" s="69">
        <v>0.6</v>
      </c>
      <c r="O30" s="2"/>
      <c r="U30" s="86"/>
    </row>
    <row r="31" spans="1:21">
      <c r="F31" t="s">
        <v>39</v>
      </c>
      <c r="G31" s="69">
        <v>0.7</v>
      </c>
      <c r="O31" s="2"/>
      <c r="U31" s="86"/>
    </row>
    <row r="32" spans="1:21">
      <c r="F32" t="s">
        <v>41</v>
      </c>
      <c r="G32" s="69">
        <v>0.8</v>
      </c>
      <c r="O32" s="2"/>
      <c r="U32" s="86"/>
    </row>
    <row r="33" spans="6:21">
      <c r="F33" t="s">
        <v>43</v>
      </c>
      <c r="G33" s="69">
        <v>0.9</v>
      </c>
      <c r="O33" s="2"/>
      <c r="U33" s="86"/>
    </row>
    <row r="34" spans="6:21">
      <c r="O34" s="2"/>
      <c r="U34" s="86"/>
    </row>
    <row r="35" spans="6:21">
      <c r="O35" s="2"/>
      <c r="U35" s="86"/>
    </row>
    <row r="36" spans="6:21">
      <c r="O36" s="2"/>
      <c r="U36" s="86"/>
    </row>
    <row r="37" spans="6:21">
      <c r="O37" s="2"/>
      <c r="U37" s="86"/>
    </row>
    <row r="38" spans="6:21">
      <c r="O38" s="2"/>
      <c r="U38" s="86"/>
    </row>
    <row r="39" spans="6:21">
      <c r="O39" s="2"/>
      <c r="U39" s="86"/>
    </row>
    <row r="40" spans="6:21">
      <c r="O40" s="2"/>
      <c r="U40" s="86"/>
    </row>
  </sheetData>
  <phoneticPr fontId="1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workbookViewId="0">
      <selection activeCell="C30" sqref="C30"/>
    </sheetView>
  </sheetViews>
  <sheetFormatPr defaultRowHeight="13.2"/>
  <cols>
    <col min="1" max="1" width="19" bestFit="1" customWidth="1"/>
    <col min="2" max="2" width="15.88671875" bestFit="1" customWidth="1"/>
    <col min="3" max="7" width="13.6640625" bestFit="1" customWidth="1"/>
    <col min="8" max="8" width="10.5546875" bestFit="1" customWidth="1"/>
  </cols>
  <sheetData>
    <row r="3" spans="1:8">
      <c r="A3" s="105" t="s">
        <v>204</v>
      </c>
      <c r="B3" s="88"/>
      <c r="C3" s="105" t="s">
        <v>32</v>
      </c>
      <c r="D3" s="88"/>
      <c r="E3" s="88"/>
      <c r="F3" s="88"/>
      <c r="G3" s="88"/>
      <c r="H3" s="89"/>
    </row>
    <row r="4" spans="1:8">
      <c r="A4" s="105" t="s">
        <v>152</v>
      </c>
      <c r="B4" s="105" t="s">
        <v>128</v>
      </c>
      <c r="C4" s="87" t="s">
        <v>43</v>
      </c>
      <c r="D4" s="90" t="s">
        <v>41</v>
      </c>
      <c r="E4" s="90" t="s">
        <v>39</v>
      </c>
      <c r="F4" s="90" t="s">
        <v>37</v>
      </c>
      <c r="G4" s="90" t="s">
        <v>172</v>
      </c>
      <c r="H4" s="91" t="s">
        <v>205</v>
      </c>
    </row>
    <row r="5" spans="1:8">
      <c r="A5" s="87" t="s">
        <v>172</v>
      </c>
      <c r="B5" s="87" t="s">
        <v>186</v>
      </c>
      <c r="C5" s="92"/>
      <c r="D5" s="93"/>
      <c r="E5" s="93"/>
      <c r="F5" s="93"/>
      <c r="G5" s="93">
        <v>2</v>
      </c>
      <c r="H5" s="94">
        <v>2</v>
      </c>
    </row>
    <row r="6" spans="1:8">
      <c r="A6" s="95"/>
      <c r="B6" s="96" t="s">
        <v>193</v>
      </c>
      <c r="C6" s="97">
        <v>1</v>
      </c>
      <c r="D6" s="98"/>
      <c r="E6" s="98"/>
      <c r="F6" s="98"/>
      <c r="G6" s="98"/>
      <c r="H6" s="99">
        <v>1</v>
      </c>
    </row>
    <row r="7" spans="1:8">
      <c r="A7" s="95"/>
      <c r="B7" s="96" t="s">
        <v>178</v>
      </c>
      <c r="C7" s="97">
        <v>2</v>
      </c>
      <c r="D7" s="98"/>
      <c r="E7" s="98">
        <v>1</v>
      </c>
      <c r="F7" s="98"/>
      <c r="G7" s="98">
        <v>2</v>
      </c>
      <c r="H7" s="99">
        <v>5</v>
      </c>
    </row>
    <row r="8" spans="1:8">
      <c r="A8" s="95"/>
      <c r="B8" s="96" t="s">
        <v>173</v>
      </c>
      <c r="C8" s="97"/>
      <c r="D8" s="98"/>
      <c r="E8" s="98">
        <v>2</v>
      </c>
      <c r="F8" s="98"/>
      <c r="G8" s="98">
        <v>1</v>
      </c>
      <c r="H8" s="99">
        <v>3</v>
      </c>
    </row>
    <row r="9" spans="1:8">
      <c r="A9" s="95"/>
      <c r="B9" s="96" t="s">
        <v>170</v>
      </c>
      <c r="C9" s="97"/>
      <c r="D9" s="98"/>
      <c r="E9" s="98">
        <v>1</v>
      </c>
      <c r="F9" s="98"/>
      <c r="G9" s="98">
        <v>1</v>
      </c>
      <c r="H9" s="99">
        <v>2</v>
      </c>
    </row>
    <row r="10" spans="1:8">
      <c r="A10" s="95"/>
      <c r="B10" s="96" t="s">
        <v>176</v>
      </c>
      <c r="C10" s="97">
        <v>2</v>
      </c>
      <c r="D10" s="98">
        <v>1</v>
      </c>
      <c r="E10" s="98">
        <v>1</v>
      </c>
      <c r="F10" s="98"/>
      <c r="G10" s="98">
        <v>1</v>
      </c>
      <c r="H10" s="99">
        <v>5</v>
      </c>
    </row>
    <row r="11" spans="1:8">
      <c r="A11" s="95"/>
      <c r="B11" s="96" t="s">
        <v>183</v>
      </c>
      <c r="C11" s="97"/>
      <c r="D11" s="98"/>
      <c r="E11" s="98">
        <v>1</v>
      </c>
      <c r="F11" s="98"/>
      <c r="G11" s="98"/>
      <c r="H11" s="99">
        <v>1</v>
      </c>
    </row>
    <row r="12" spans="1:8">
      <c r="A12" s="87" t="s">
        <v>206</v>
      </c>
      <c r="B12" s="88"/>
      <c r="C12" s="92">
        <v>5</v>
      </c>
      <c r="D12" s="93">
        <v>1</v>
      </c>
      <c r="E12" s="93">
        <v>6</v>
      </c>
      <c r="F12" s="93"/>
      <c r="G12" s="93">
        <v>7</v>
      </c>
      <c r="H12" s="94">
        <v>19</v>
      </c>
    </row>
    <row r="13" spans="1:8">
      <c r="A13" s="87" t="s">
        <v>167</v>
      </c>
      <c r="B13" s="87" t="s">
        <v>193</v>
      </c>
      <c r="C13" s="92"/>
      <c r="D13" s="93"/>
      <c r="E13" s="93"/>
      <c r="F13" s="93"/>
      <c r="G13" s="93">
        <v>1</v>
      </c>
      <c r="H13" s="94">
        <v>1</v>
      </c>
    </row>
    <row r="14" spans="1:8">
      <c r="A14" s="95"/>
      <c r="B14" s="96" t="s">
        <v>170</v>
      </c>
      <c r="C14" s="97"/>
      <c r="D14" s="98"/>
      <c r="E14" s="98"/>
      <c r="F14" s="98"/>
      <c r="G14" s="98">
        <v>2</v>
      </c>
      <c r="H14" s="99">
        <v>2</v>
      </c>
    </row>
    <row r="15" spans="1:8">
      <c r="A15" s="95"/>
      <c r="B15" s="96" t="s">
        <v>176</v>
      </c>
      <c r="C15" s="97"/>
      <c r="D15" s="98"/>
      <c r="E15" s="98"/>
      <c r="F15" s="98"/>
      <c r="G15" s="98">
        <v>1</v>
      </c>
      <c r="H15" s="99">
        <v>1</v>
      </c>
    </row>
    <row r="16" spans="1:8">
      <c r="A16" s="95"/>
      <c r="B16" s="96" t="s">
        <v>183</v>
      </c>
      <c r="C16" s="97"/>
      <c r="D16" s="98"/>
      <c r="E16" s="98"/>
      <c r="F16" s="98">
        <v>1</v>
      </c>
      <c r="G16" s="98"/>
      <c r="H16" s="99">
        <v>1</v>
      </c>
    </row>
    <row r="17" spans="1:8">
      <c r="A17" s="87" t="s">
        <v>207</v>
      </c>
      <c r="B17" s="88"/>
      <c r="C17" s="92"/>
      <c r="D17" s="93"/>
      <c r="E17" s="93"/>
      <c r="F17" s="93">
        <v>1</v>
      </c>
      <c r="G17" s="93">
        <v>4</v>
      </c>
      <c r="H17" s="94">
        <v>5</v>
      </c>
    </row>
    <row r="18" spans="1:8">
      <c r="A18" s="100" t="s">
        <v>205</v>
      </c>
      <c r="B18" s="101"/>
      <c r="C18" s="102">
        <v>5</v>
      </c>
      <c r="D18" s="103">
        <v>1</v>
      </c>
      <c r="E18" s="103">
        <v>6</v>
      </c>
      <c r="F18" s="103">
        <v>1</v>
      </c>
      <c r="G18" s="103">
        <v>11</v>
      </c>
      <c r="H18" s="104">
        <v>24</v>
      </c>
    </row>
  </sheetData>
  <phoneticPr fontId="1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"/>
  <sheetViews>
    <sheetView workbookViewId="0">
      <selection activeCell="H30" sqref="H30"/>
    </sheetView>
  </sheetViews>
  <sheetFormatPr defaultRowHeight="13.2"/>
  <sheetData>
    <row r="1" spans="1:22">
      <c r="A1" s="63" t="s">
        <v>131</v>
      </c>
      <c r="B1" s="63" t="s">
        <v>132</v>
      </c>
      <c r="C1" s="74" t="s">
        <v>133</v>
      </c>
      <c r="D1" s="74" t="s">
        <v>134</v>
      </c>
      <c r="E1" s="74" t="s">
        <v>135</v>
      </c>
      <c r="F1" s="74" t="s">
        <v>136</v>
      </c>
      <c r="G1" s="74" t="s">
        <v>137</v>
      </c>
      <c r="H1" s="74" t="s">
        <v>138</v>
      </c>
      <c r="I1" s="74" t="s">
        <v>139</v>
      </c>
      <c r="J1" s="74" t="s">
        <v>140</v>
      </c>
      <c r="K1" s="74" t="s">
        <v>141</v>
      </c>
      <c r="L1" s="74" t="s">
        <v>142</v>
      </c>
      <c r="M1" s="74" t="s">
        <v>143</v>
      </c>
      <c r="N1" s="74" t="s">
        <v>144</v>
      </c>
      <c r="O1" s="74" t="s">
        <v>145</v>
      </c>
      <c r="P1" s="74" t="s">
        <v>146</v>
      </c>
      <c r="Q1" s="74" t="s">
        <v>147</v>
      </c>
      <c r="R1" s="74" t="s">
        <v>130</v>
      </c>
      <c r="S1" s="74" t="s">
        <v>148</v>
      </c>
      <c r="T1" s="74" t="s">
        <v>149</v>
      </c>
      <c r="U1" s="74" t="s">
        <v>150</v>
      </c>
      <c r="V1" s="74" t="s">
        <v>151</v>
      </c>
    </row>
  </sheetData>
  <phoneticPr fontId="1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K2" sqref="K2"/>
    </sheetView>
  </sheetViews>
  <sheetFormatPr defaultRowHeight="13.2"/>
  <sheetData>
    <row r="1" spans="1:16">
      <c r="A1" s="141" t="s">
        <v>77</v>
      </c>
      <c r="B1" s="142"/>
      <c r="C1" s="142"/>
      <c r="D1" s="142"/>
      <c r="E1" s="142"/>
      <c r="F1" s="142"/>
      <c r="G1" s="41"/>
      <c r="H1" s="41"/>
      <c r="I1" s="41"/>
      <c r="J1" s="41"/>
      <c r="K1" s="41"/>
      <c r="L1" s="42"/>
      <c r="M1" s="29"/>
      <c r="N1" s="29"/>
      <c r="O1" s="43"/>
      <c r="P1" s="42"/>
    </row>
    <row r="2" spans="1:16" ht="75.599999999999994">
      <c r="A2" s="44" t="s">
        <v>78</v>
      </c>
      <c r="B2" s="45" t="s">
        <v>79</v>
      </c>
      <c r="C2" s="45" t="s">
        <v>80</v>
      </c>
      <c r="D2" s="45" t="s">
        <v>81</v>
      </c>
      <c r="E2" s="45" t="s">
        <v>82</v>
      </c>
      <c r="F2" s="46" t="s">
        <v>83</v>
      </c>
      <c r="G2" s="46" t="s">
        <v>84</v>
      </c>
      <c r="H2" s="46" t="s">
        <v>85</v>
      </c>
      <c r="I2" s="46" t="s">
        <v>86</v>
      </c>
      <c r="J2" s="44"/>
      <c r="K2" s="46" t="s">
        <v>87</v>
      </c>
      <c r="L2" s="47"/>
      <c r="M2" s="143" t="s">
        <v>87</v>
      </c>
      <c r="N2" s="143"/>
      <c r="O2" s="144"/>
      <c r="P2" s="47"/>
    </row>
    <row r="3" spans="1:16" ht="17.399999999999999">
      <c r="A3" s="48" t="s">
        <v>88</v>
      </c>
      <c r="B3" s="49">
        <f>7/8</f>
        <v>0.875</v>
      </c>
      <c r="C3" s="49">
        <f>10/12</f>
        <v>0.83333333333333337</v>
      </c>
      <c r="D3" s="49">
        <f>20/24</f>
        <v>0.83333333333333337</v>
      </c>
      <c r="E3" s="49">
        <f>15/18</f>
        <v>0.83333333333333337</v>
      </c>
      <c r="F3" s="49">
        <f>18/24</f>
        <v>0.75</v>
      </c>
      <c r="G3" s="49">
        <f>9/11</f>
        <v>0.81818181818181823</v>
      </c>
      <c r="H3" s="49">
        <f>6/6</f>
        <v>1</v>
      </c>
      <c r="I3" s="49">
        <f>85/100</f>
        <v>0.85</v>
      </c>
      <c r="J3" s="50"/>
      <c r="K3" s="51">
        <v>1</v>
      </c>
      <c r="L3" s="52"/>
      <c r="M3" s="127" t="s">
        <v>89</v>
      </c>
      <c r="N3" s="127"/>
      <c r="O3" s="128"/>
      <c r="P3" s="52"/>
    </row>
    <row r="4" spans="1:16" ht="17.399999999999999">
      <c r="A4" s="48" t="s">
        <v>90</v>
      </c>
      <c r="B4" s="49">
        <f>4/8</f>
        <v>0.5</v>
      </c>
      <c r="C4" s="49">
        <f>8/12</f>
        <v>0.66666666666666663</v>
      </c>
      <c r="D4" s="49">
        <f>24/24</f>
        <v>1</v>
      </c>
      <c r="E4" s="49">
        <f>10/18</f>
        <v>0.55555555555555558</v>
      </c>
      <c r="F4" s="49">
        <f>10/24</f>
        <v>0.41666666666666669</v>
      </c>
      <c r="G4" s="49">
        <f>6/11</f>
        <v>0.54545454545454541</v>
      </c>
      <c r="H4" s="49">
        <f>3/6</f>
        <v>0.5</v>
      </c>
      <c r="I4" s="49">
        <f>57/100</f>
        <v>0.56999999999999995</v>
      </c>
      <c r="J4" s="50"/>
      <c r="K4" s="51">
        <v>2</v>
      </c>
      <c r="L4" s="52"/>
      <c r="M4" s="127" t="s">
        <v>91</v>
      </c>
      <c r="N4" s="127"/>
      <c r="O4" s="128"/>
      <c r="P4" s="52"/>
    </row>
    <row r="5" spans="1:16" ht="17.399999999999999">
      <c r="A5" s="48" t="s">
        <v>92</v>
      </c>
      <c r="B5" s="49">
        <f>6/8</f>
        <v>0.75</v>
      </c>
      <c r="C5" s="49">
        <f>7/12</f>
        <v>0.58333333333333337</v>
      </c>
      <c r="D5" s="49">
        <f>18/24</f>
        <v>0.75</v>
      </c>
      <c r="E5" s="49">
        <f>12/18</f>
        <v>0.66666666666666663</v>
      </c>
      <c r="F5" s="49">
        <f>18/24</f>
        <v>0.75</v>
      </c>
      <c r="G5" s="49">
        <f>8/11</f>
        <v>0.72727272727272729</v>
      </c>
      <c r="H5" s="49">
        <f>6/6</f>
        <v>1</v>
      </c>
      <c r="I5" s="49">
        <f>75/100</f>
        <v>0.75</v>
      </c>
      <c r="J5" s="50"/>
      <c r="K5" s="51">
        <v>1</v>
      </c>
      <c r="L5" s="52"/>
      <c r="M5" s="127" t="s">
        <v>93</v>
      </c>
      <c r="N5" s="127"/>
      <c r="O5" s="128"/>
      <c r="P5" s="52"/>
    </row>
    <row r="6" spans="1:16" ht="17.399999999999999">
      <c r="A6" s="48" t="s">
        <v>94</v>
      </c>
      <c r="B6" s="49">
        <f>6/8</f>
        <v>0.75</v>
      </c>
      <c r="C6" s="49">
        <f>9/12</f>
        <v>0.75</v>
      </c>
      <c r="D6" s="49">
        <f>19/24</f>
        <v>0.79166666666666663</v>
      </c>
      <c r="E6" s="49">
        <f>16/18</f>
        <v>0.88888888888888884</v>
      </c>
      <c r="F6" s="49">
        <f>18/24</f>
        <v>0.75</v>
      </c>
      <c r="G6" s="49">
        <f>9/11</f>
        <v>0.81818181818181823</v>
      </c>
      <c r="H6" s="49">
        <f>6/6</f>
        <v>1</v>
      </c>
      <c r="I6" s="49">
        <f>83/100</f>
        <v>0.83</v>
      </c>
      <c r="J6" s="50"/>
      <c r="K6" s="51">
        <v>1</v>
      </c>
      <c r="L6" s="52"/>
      <c r="M6" s="129" t="s">
        <v>95</v>
      </c>
      <c r="N6" s="129"/>
      <c r="O6" s="130"/>
      <c r="P6" s="52"/>
    </row>
    <row r="7" spans="1:16" ht="17.399999999999999">
      <c r="A7" s="48" t="s">
        <v>96</v>
      </c>
      <c r="B7" s="49">
        <f>8/8</f>
        <v>1</v>
      </c>
      <c r="C7" s="49">
        <f>11/12</f>
        <v>0.91666666666666663</v>
      </c>
      <c r="D7" s="49">
        <f>22/24</f>
        <v>0.91666666666666663</v>
      </c>
      <c r="E7" s="49">
        <f>17/18</f>
        <v>0.94444444444444442</v>
      </c>
      <c r="F7" s="49">
        <f>24/24</f>
        <v>1</v>
      </c>
      <c r="G7" s="49">
        <f>11/11</f>
        <v>1</v>
      </c>
      <c r="H7" s="49">
        <f>6/6</f>
        <v>1</v>
      </c>
      <c r="I7" s="49">
        <f>99/100</f>
        <v>0.99</v>
      </c>
      <c r="J7" s="50"/>
      <c r="K7" s="51">
        <v>1</v>
      </c>
      <c r="L7" s="52"/>
      <c r="M7" s="53"/>
      <c r="N7" s="53"/>
      <c r="O7" s="54"/>
      <c r="P7" s="52"/>
    </row>
    <row r="8" spans="1:16" ht="17.399999999999999">
      <c r="A8" s="48" t="s">
        <v>97</v>
      </c>
      <c r="B8" s="49">
        <f>3/8</f>
        <v>0.375</v>
      </c>
      <c r="C8" s="49">
        <f>5/12</f>
        <v>0.41666666666666669</v>
      </c>
      <c r="D8" s="49">
        <f>10/24</f>
        <v>0.41666666666666669</v>
      </c>
      <c r="E8" s="49">
        <f>9/18</f>
        <v>0.5</v>
      </c>
      <c r="F8" s="49">
        <f>6/24</f>
        <v>0.25</v>
      </c>
      <c r="G8" s="49">
        <f>2/11</f>
        <v>0.18181818181818182</v>
      </c>
      <c r="H8" s="49">
        <f>3/6</f>
        <v>0.5</v>
      </c>
      <c r="I8" s="49">
        <f>38/100</f>
        <v>0.38</v>
      </c>
      <c r="J8" s="50"/>
      <c r="K8" s="51">
        <v>2</v>
      </c>
      <c r="L8" s="52"/>
      <c r="M8" s="131" t="s">
        <v>98</v>
      </c>
      <c r="N8" s="131"/>
      <c r="O8" s="132"/>
      <c r="P8" s="52"/>
    </row>
    <row r="9" spans="1:16" ht="17.399999999999999">
      <c r="A9" s="48"/>
      <c r="B9" s="49"/>
      <c r="C9" s="49"/>
      <c r="D9" s="49"/>
      <c r="E9" s="49"/>
      <c r="F9" s="49"/>
      <c r="G9" s="49"/>
      <c r="H9" s="49"/>
      <c r="I9" s="49"/>
      <c r="J9" s="50"/>
      <c r="K9" s="51"/>
      <c r="L9" s="52"/>
      <c r="M9" s="133" t="s">
        <v>99</v>
      </c>
      <c r="N9" s="133"/>
      <c r="O9" s="134"/>
      <c r="P9" s="52"/>
    </row>
    <row r="10" spans="1:16" ht="17.399999999999999">
      <c r="A10" s="48"/>
      <c r="B10" s="49"/>
      <c r="C10" s="49"/>
      <c r="D10" s="49"/>
      <c r="E10" s="49"/>
      <c r="F10" s="49"/>
      <c r="G10" s="49"/>
      <c r="H10" s="49"/>
      <c r="I10" s="49"/>
      <c r="J10" s="50"/>
      <c r="K10" s="51"/>
      <c r="L10" s="52"/>
      <c r="M10" s="135"/>
      <c r="N10" s="135"/>
      <c r="O10" s="136"/>
      <c r="P10" s="52"/>
    </row>
    <row r="11" spans="1:16" ht="17.399999999999999">
      <c r="A11" s="48"/>
      <c r="B11" s="49"/>
      <c r="C11" s="49"/>
      <c r="D11" s="49"/>
      <c r="E11" s="49"/>
      <c r="F11" s="49"/>
      <c r="G11" s="49"/>
      <c r="H11" s="49"/>
      <c r="I11" s="49"/>
      <c r="J11" s="50"/>
      <c r="K11" s="51"/>
      <c r="L11" s="52"/>
      <c r="M11" s="135"/>
      <c r="N11" s="135"/>
      <c r="O11" s="136"/>
      <c r="P11" s="52"/>
    </row>
    <row r="12" spans="1:16">
      <c r="A12" s="44"/>
      <c r="B12" s="55"/>
      <c r="C12" s="55"/>
      <c r="D12" s="55"/>
      <c r="E12" s="55"/>
      <c r="F12" s="55"/>
      <c r="G12" s="55"/>
      <c r="H12" s="55"/>
      <c r="I12" s="55"/>
      <c r="J12" s="50"/>
      <c r="K12" s="51"/>
      <c r="L12" s="52"/>
      <c r="M12" s="135"/>
      <c r="N12" s="135"/>
      <c r="O12" s="136"/>
      <c r="P12" s="52"/>
    </row>
    <row r="13" spans="1:16">
      <c r="A13" s="44"/>
      <c r="B13" s="55"/>
      <c r="C13" s="55"/>
      <c r="D13" s="55"/>
      <c r="E13" s="55"/>
      <c r="F13" s="55"/>
      <c r="G13" s="55"/>
      <c r="H13" s="55"/>
      <c r="I13" s="55"/>
      <c r="J13" s="50"/>
      <c r="K13" s="51"/>
      <c r="L13" s="52"/>
      <c r="M13" s="135"/>
      <c r="N13" s="135"/>
      <c r="O13" s="136"/>
      <c r="P13" s="52"/>
    </row>
    <row r="14" spans="1:16">
      <c r="A14" s="44"/>
      <c r="B14" s="55"/>
      <c r="C14" s="55"/>
      <c r="D14" s="55"/>
      <c r="E14" s="55"/>
      <c r="F14" s="55"/>
      <c r="G14" s="55"/>
      <c r="H14" s="55"/>
      <c r="I14" s="55"/>
      <c r="J14" s="50"/>
      <c r="K14" s="51"/>
      <c r="L14" s="52"/>
      <c r="M14" s="135"/>
      <c r="N14" s="135"/>
      <c r="O14" s="136"/>
      <c r="P14" s="52"/>
    </row>
    <row r="15" spans="1:16">
      <c r="A15" s="44"/>
      <c r="B15" s="55"/>
      <c r="C15" s="55"/>
      <c r="D15" s="55"/>
      <c r="E15" s="55"/>
      <c r="F15" s="55"/>
      <c r="G15" s="55"/>
      <c r="H15" s="55"/>
      <c r="I15" s="55"/>
      <c r="J15" s="44"/>
      <c r="K15" s="51"/>
      <c r="M15" s="135"/>
      <c r="N15" s="135"/>
      <c r="O15" s="136"/>
    </row>
    <row r="16" spans="1:16">
      <c r="A16" s="44"/>
      <c r="B16" s="55"/>
      <c r="C16" s="55"/>
      <c r="D16" s="55"/>
      <c r="E16" s="55"/>
      <c r="F16" s="55"/>
      <c r="G16" s="55"/>
      <c r="H16" s="55"/>
      <c r="I16" s="55"/>
      <c r="J16" s="44"/>
      <c r="K16" s="51"/>
      <c r="M16" s="137"/>
      <c r="N16" s="137"/>
      <c r="O16" s="138"/>
    </row>
    <row r="17" spans="1:16">
      <c r="A17" s="44"/>
      <c r="B17" s="55"/>
      <c r="C17" s="55"/>
      <c r="D17" s="55"/>
      <c r="E17" s="55"/>
      <c r="F17" s="55"/>
      <c r="G17" s="55"/>
      <c r="H17" s="55"/>
      <c r="I17" s="55"/>
      <c r="J17" s="44"/>
      <c r="K17" s="51"/>
      <c r="M17" s="137"/>
      <c r="N17" s="137"/>
      <c r="O17" s="138"/>
    </row>
    <row r="18" spans="1:16">
      <c r="A18" s="44"/>
      <c r="B18" s="55"/>
      <c r="C18" s="55"/>
      <c r="D18" s="55"/>
      <c r="E18" s="55"/>
      <c r="F18" s="55"/>
      <c r="G18" s="55"/>
      <c r="H18" s="55"/>
      <c r="I18" s="55"/>
      <c r="J18" s="44"/>
      <c r="K18" s="51"/>
      <c r="M18" s="139"/>
      <c r="N18" s="139"/>
      <c r="O18" s="140"/>
    </row>
    <row r="19" spans="1:16">
      <c r="A19" s="44"/>
      <c r="B19" s="55"/>
      <c r="C19" s="55"/>
      <c r="D19" s="55"/>
      <c r="E19" s="55"/>
      <c r="F19" s="55"/>
      <c r="G19" s="55"/>
      <c r="H19" s="55"/>
      <c r="I19" s="55"/>
      <c r="J19" s="44"/>
      <c r="K19" s="51"/>
      <c r="M19" s="53"/>
      <c r="N19" s="53"/>
      <c r="O19" s="54"/>
    </row>
    <row r="20" spans="1:16">
      <c r="A20" s="44"/>
      <c r="B20" s="55"/>
      <c r="C20" s="55"/>
      <c r="D20" s="55"/>
      <c r="E20" s="55"/>
      <c r="F20" s="55"/>
      <c r="G20" s="55"/>
      <c r="H20" s="55"/>
      <c r="I20" s="55"/>
      <c r="J20" s="44"/>
      <c r="K20" s="51"/>
      <c r="M20" s="118" t="s">
        <v>100</v>
      </c>
      <c r="N20" s="119"/>
      <c r="O20" s="119"/>
      <c r="P20" s="120"/>
    </row>
    <row r="21" spans="1:16">
      <c r="A21" s="44"/>
      <c r="B21" s="55"/>
      <c r="C21" s="55"/>
      <c r="D21" s="55"/>
      <c r="E21" s="55"/>
      <c r="F21" s="55"/>
      <c r="G21" s="55"/>
      <c r="H21" s="55"/>
      <c r="I21" s="55"/>
      <c r="J21" s="44"/>
      <c r="K21" s="51"/>
      <c r="M21" s="121"/>
      <c r="N21" s="122"/>
      <c r="O21" s="122"/>
      <c r="P21" s="123"/>
    </row>
    <row r="22" spans="1:16">
      <c r="A22" s="44"/>
      <c r="B22" s="55"/>
      <c r="C22" s="55"/>
      <c r="D22" s="55"/>
      <c r="E22" s="55"/>
      <c r="F22" s="55"/>
      <c r="G22" s="55"/>
      <c r="H22" s="55"/>
      <c r="I22" s="55"/>
      <c r="J22" s="44"/>
      <c r="K22" s="51"/>
      <c r="M22" s="121"/>
      <c r="N22" s="122"/>
      <c r="O22" s="122"/>
      <c r="P22" s="123"/>
    </row>
    <row r="23" spans="1:16">
      <c r="A23" s="44"/>
      <c r="B23" s="55"/>
      <c r="C23" s="55"/>
      <c r="D23" s="55"/>
      <c r="E23" s="55"/>
      <c r="F23" s="55"/>
      <c r="G23" s="55"/>
      <c r="H23" s="55"/>
      <c r="I23" s="55"/>
      <c r="J23" s="44"/>
      <c r="K23" s="51"/>
      <c r="M23" s="121"/>
      <c r="N23" s="122"/>
      <c r="O23" s="122"/>
      <c r="P23" s="123"/>
    </row>
    <row r="24" spans="1:16">
      <c r="A24" s="44"/>
      <c r="B24" s="55"/>
      <c r="C24" s="55"/>
      <c r="D24" s="55"/>
      <c r="E24" s="55"/>
      <c r="F24" s="55"/>
      <c r="G24" s="55"/>
      <c r="H24" s="55"/>
      <c r="I24" s="55"/>
      <c r="J24" s="44"/>
      <c r="K24" s="51"/>
      <c r="M24" s="124"/>
      <c r="N24" s="125"/>
      <c r="O24" s="125"/>
      <c r="P24" s="126"/>
    </row>
    <row r="25" spans="1:16">
      <c r="A25" s="44"/>
      <c r="B25" s="55"/>
      <c r="C25" s="55"/>
      <c r="D25" s="55"/>
      <c r="E25" s="55"/>
      <c r="F25" s="55"/>
      <c r="G25" s="55"/>
      <c r="H25" s="55"/>
      <c r="I25" s="55"/>
      <c r="J25" s="44"/>
      <c r="K25" s="51"/>
    </row>
    <row r="26" spans="1:16">
      <c r="A26" s="44"/>
      <c r="B26" s="55"/>
      <c r="C26" s="55"/>
      <c r="D26" s="55"/>
      <c r="E26" s="55"/>
      <c r="F26" s="55"/>
      <c r="G26" s="55"/>
      <c r="H26" s="55"/>
      <c r="I26" s="55"/>
      <c r="J26" s="44"/>
      <c r="K26" s="51"/>
    </row>
    <row r="27" spans="1:16">
      <c r="A27" s="44"/>
      <c r="B27" s="55"/>
      <c r="C27" s="55"/>
      <c r="D27" s="55"/>
      <c r="E27" s="55"/>
      <c r="F27" s="55"/>
      <c r="G27" s="55"/>
      <c r="H27" s="55"/>
      <c r="I27" s="55"/>
      <c r="J27" s="44"/>
      <c r="K27" s="51"/>
    </row>
    <row r="28" spans="1:16">
      <c r="A28" s="44"/>
      <c r="B28" s="55"/>
      <c r="C28" s="55"/>
      <c r="D28" s="55"/>
      <c r="E28" s="55"/>
      <c r="F28" s="55"/>
      <c r="G28" s="55"/>
      <c r="H28" s="55"/>
      <c r="I28" s="55"/>
      <c r="J28" s="44"/>
      <c r="K28" s="51"/>
    </row>
    <row r="29" spans="1:16">
      <c r="A29" s="44"/>
      <c r="B29" s="55"/>
      <c r="C29" s="55"/>
      <c r="D29" s="55"/>
      <c r="E29" s="55"/>
      <c r="F29" s="55"/>
      <c r="G29" s="55"/>
      <c r="H29" s="55"/>
      <c r="I29" s="55"/>
      <c r="J29" s="44"/>
      <c r="K29" s="51"/>
    </row>
    <row r="30" spans="1:16">
      <c r="A30" s="44"/>
      <c r="B30" s="55"/>
      <c r="C30" s="55"/>
      <c r="D30" s="55"/>
      <c r="E30" s="55"/>
      <c r="F30" s="55"/>
      <c r="G30" s="55"/>
      <c r="H30" s="55"/>
      <c r="I30" s="55"/>
      <c r="J30" s="44"/>
      <c r="K30" s="51"/>
    </row>
    <row r="31" spans="1:16">
      <c r="A31" s="44"/>
      <c r="B31" s="55"/>
      <c r="C31" s="55"/>
      <c r="D31" s="55"/>
      <c r="E31" s="55"/>
      <c r="F31" s="55"/>
      <c r="G31" s="55"/>
      <c r="H31" s="55"/>
      <c r="I31" s="55"/>
      <c r="J31" s="44"/>
      <c r="K31" s="51"/>
    </row>
    <row r="32" spans="1:16">
      <c r="A32" s="44"/>
      <c r="B32" s="55"/>
      <c r="C32" s="55"/>
      <c r="D32" s="55"/>
      <c r="E32" s="55"/>
      <c r="F32" s="55"/>
      <c r="G32" s="55"/>
      <c r="H32" s="55"/>
      <c r="I32" s="55"/>
      <c r="J32" s="44"/>
      <c r="K32" s="51"/>
    </row>
    <row r="33" spans="1:11">
      <c r="A33" s="44"/>
      <c r="B33" s="55"/>
      <c r="C33" s="55"/>
      <c r="D33" s="55"/>
      <c r="E33" s="55"/>
      <c r="F33" s="55"/>
      <c r="G33" s="55"/>
      <c r="H33" s="55"/>
      <c r="I33" s="55"/>
      <c r="J33" s="44"/>
      <c r="K33" s="51"/>
    </row>
    <row r="34" spans="1:11">
      <c r="A34" s="44"/>
      <c r="B34" s="55"/>
      <c r="C34" s="55"/>
      <c r="D34" s="55"/>
      <c r="E34" s="55"/>
      <c r="F34" s="55"/>
      <c r="G34" s="55"/>
      <c r="H34" s="55"/>
      <c r="I34" s="55"/>
      <c r="J34" s="44"/>
      <c r="K34" s="51"/>
    </row>
    <row r="35" spans="1:11">
      <c r="A35" s="44"/>
      <c r="B35" s="55"/>
      <c r="C35" s="55"/>
      <c r="D35" s="55"/>
      <c r="E35" s="55"/>
      <c r="F35" s="55"/>
      <c r="G35" s="55"/>
      <c r="H35" s="55"/>
      <c r="I35" s="55"/>
      <c r="J35" s="44"/>
      <c r="K35" s="44"/>
    </row>
    <row r="36" spans="1:11">
      <c r="A36" s="44"/>
      <c r="B36" s="55"/>
      <c r="C36" s="55"/>
      <c r="D36" s="55"/>
      <c r="E36" s="55"/>
      <c r="F36" s="55"/>
      <c r="G36" s="55"/>
      <c r="H36" s="55"/>
      <c r="I36" s="55"/>
      <c r="J36" s="44"/>
      <c r="K36" s="44"/>
    </row>
    <row r="37" spans="1:11">
      <c r="A37" s="44"/>
      <c r="B37" s="55"/>
      <c r="C37" s="55"/>
      <c r="D37" s="55"/>
      <c r="E37" s="55"/>
      <c r="F37" s="55"/>
      <c r="G37" s="55"/>
      <c r="H37" s="55"/>
      <c r="I37" s="55"/>
      <c r="J37" s="44"/>
      <c r="K37" s="44"/>
    </row>
    <row r="38" spans="1:11">
      <c r="A38" s="44"/>
      <c r="B38" s="55"/>
      <c r="C38" s="55"/>
      <c r="D38" s="55"/>
      <c r="E38" s="55"/>
      <c r="F38" s="55"/>
      <c r="G38" s="55"/>
      <c r="H38" s="55"/>
      <c r="I38" s="55"/>
      <c r="J38" s="44"/>
      <c r="K38" s="44"/>
    </row>
    <row r="39" spans="1:11">
      <c r="A39" s="44"/>
      <c r="B39" s="55"/>
      <c r="C39" s="55"/>
      <c r="D39" s="55"/>
      <c r="E39" s="55"/>
      <c r="F39" s="55"/>
      <c r="G39" s="55"/>
      <c r="H39" s="55"/>
      <c r="I39" s="55"/>
      <c r="J39" s="44"/>
      <c r="K39" s="44"/>
    </row>
    <row r="40" spans="1:11">
      <c r="A40" s="44"/>
      <c r="B40" s="55"/>
      <c r="C40" s="55"/>
      <c r="D40" s="55"/>
      <c r="E40" s="55"/>
      <c r="F40" s="55"/>
      <c r="G40" s="55"/>
      <c r="H40" s="55"/>
      <c r="I40" s="55"/>
      <c r="J40" s="44"/>
      <c r="K40" s="44"/>
    </row>
    <row r="41" spans="1:11">
      <c r="A41" s="44"/>
      <c r="B41" s="55"/>
      <c r="C41" s="55"/>
      <c r="D41" s="55"/>
      <c r="E41" s="55"/>
      <c r="F41" s="55"/>
      <c r="G41" s="55"/>
      <c r="H41" s="55"/>
      <c r="I41" s="55"/>
      <c r="J41" s="44"/>
      <c r="K41" s="44"/>
    </row>
  </sheetData>
  <mergeCells count="9">
    <mergeCell ref="M20:P24"/>
    <mergeCell ref="M5:O5"/>
    <mergeCell ref="M6:O6"/>
    <mergeCell ref="M8:O8"/>
    <mergeCell ref="M9:O18"/>
    <mergeCell ref="A1:F1"/>
    <mergeCell ref="M2:O2"/>
    <mergeCell ref="M3:O3"/>
    <mergeCell ref="M4:O4"/>
  </mergeCells>
  <phoneticPr fontId="10" type="noConversion"/>
  <conditionalFormatting sqref="B3:I41">
    <cfRule type="cellIs" dxfId="2" priority="1" stopIfTrue="1" operator="between">
      <formula>0</formula>
      <formula>0.74</formula>
    </cfRule>
    <cfRule type="cellIs" dxfId="1" priority="2" stopIfTrue="1" operator="between">
      <formula>0.75</formula>
      <formula>0.89</formula>
    </cfRule>
    <cfRule type="cellIs" dxfId="0" priority="3" stopIfTrue="1" operator="between">
      <formula>0.9</formula>
      <formula>1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0" workbookViewId="0">
      <selection activeCell="C15" sqref="C15"/>
    </sheetView>
  </sheetViews>
  <sheetFormatPr defaultRowHeight="13.2"/>
  <cols>
    <col min="1" max="1" width="12.33203125" bestFit="1" customWidth="1"/>
    <col min="2" max="2" width="10.5546875" bestFit="1" customWidth="1"/>
    <col min="3" max="3" width="11.33203125" bestFit="1" customWidth="1"/>
    <col min="7" max="7" width="21.6640625" bestFit="1" customWidth="1"/>
    <col min="8" max="8" width="11.33203125" bestFit="1" customWidth="1"/>
  </cols>
  <sheetData>
    <row r="1" spans="1:8">
      <c r="A1" s="27" t="s">
        <v>28</v>
      </c>
    </row>
    <row r="2" spans="1:8">
      <c r="A2" s="27"/>
    </row>
    <row r="3" spans="1:8">
      <c r="G3" s="28" t="s">
        <v>29</v>
      </c>
      <c r="H3" s="29"/>
    </row>
    <row r="4" spans="1:8">
      <c r="A4" s="27" t="s">
        <v>30</v>
      </c>
      <c r="B4" s="30" t="s">
        <v>31</v>
      </c>
      <c r="C4" s="27" t="s">
        <v>32</v>
      </c>
      <c r="G4" s="31" t="s">
        <v>33</v>
      </c>
      <c r="H4" s="32" t="s">
        <v>32</v>
      </c>
    </row>
    <row r="5" spans="1:8">
      <c r="A5" s="27" t="s">
        <v>34</v>
      </c>
      <c r="B5" s="33">
        <v>51</v>
      </c>
      <c r="D5" s="33"/>
      <c r="G5" s="31">
        <v>0</v>
      </c>
      <c r="H5" s="32" t="s">
        <v>35</v>
      </c>
    </row>
    <row r="6" spans="1:8">
      <c r="A6" s="27" t="s">
        <v>36</v>
      </c>
      <c r="B6" s="33">
        <v>48</v>
      </c>
      <c r="D6" s="33"/>
      <c r="G6" s="31">
        <v>40</v>
      </c>
      <c r="H6" s="32" t="s">
        <v>37</v>
      </c>
    </row>
    <row r="7" spans="1:8">
      <c r="A7" s="27" t="s">
        <v>38</v>
      </c>
      <c r="B7" s="33">
        <v>92</v>
      </c>
      <c r="D7" s="33"/>
      <c r="G7" s="31">
        <v>50</v>
      </c>
      <c r="H7" s="32" t="s">
        <v>39</v>
      </c>
    </row>
    <row r="8" spans="1:8">
      <c r="A8" s="27" t="s">
        <v>40</v>
      </c>
      <c r="B8" s="33">
        <v>53</v>
      </c>
      <c r="D8" s="33"/>
      <c r="G8" s="31">
        <v>60</v>
      </c>
      <c r="H8" s="32" t="s">
        <v>41</v>
      </c>
    </row>
    <row r="9" spans="1:8">
      <c r="A9" s="27" t="s">
        <v>42</v>
      </c>
      <c r="B9" s="33">
        <v>50</v>
      </c>
      <c r="D9" s="33"/>
      <c r="G9" s="31">
        <v>70</v>
      </c>
      <c r="H9" s="32" t="s">
        <v>43</v>
      </c>
    </row>
    <row r="10" spans="1:8">
      <c r="A10" s="27" t="s">
        <v>44</v>
      </c>
      <c r="B10" s="33">
        <v>42</v>
      </c>
      <c r="D10" s="33"/>
      <c r="G10" s="31">
        <v>80</v>
      </c>
      <c r="H10" s="32" t="s">
        <v>45</v>
      </c>
    </row>
    <row r="11" spans="1:8">
      <c r="A11" s="27" t="s">
        <v>46</v>
      </c>
      <c r="B11" s="33">
        <v>48</v>
      </c>
      <c r="D11" s="33"/>
      <c r="G11" s="34">
        <v>90</v>
      </c>
      <c r="H11" s="35" t="s">
        <v>47</v>
      </c>
    </row>
    <row r="12" spans="1:8">
      <c r="A12" s="27" t="s">
        <v>48</v>
      </c>
      <c r="B12" s="33">
        <v>54</v>
      </c>
      <c r="D12" s="33"/>
      <c r="G12" s="36"/>
      <c r="H12" s="37"/>
    </row>
    <row r="13" spans="1:8">
      <c r="A13" s="27" t="s">
        <v>49</v>
      </c>
      <c r="B13" s="33">
        <v>60</v>
      </c>
      <c r="D13" s="33"/>
      <c r="G13" s="36"/>
      <c r="H13" s="37"/>
    </row>
    <row r="14" spans="1:8">
      <c r="A14" s="27" t="s">
        <v>50</v>
      </c>
      <c r="B14" s="33">
        <v>66</v>
      </c>
      <c r="D14" s="33"/>
      <c r="G14" s="36"/>
      <c r="H14" s="37"/>
    </row>
    <row r="15" spans="1:8">
      <c r="A15" s="27" t="s">
        <v>51</v>
      </c>
      <c r="B15" s="33">
        <v>72</v>
      </c>
      <c r="D15" s="33"/>
      <c r="G15" s="36"/>
      <c r="H15" s="37"/>
    </row>
    <row r="16" spans="1:8">
      <c r="A16" s="27" t="s">
        <v>52</v>
      </c>
      <c r="B16" s="33">
        <v>78</v>
      </c>
      <c r="D16" s="33"/>
    </row>
    <row r="17" spans="1:4">
      <c r="A17" s="27" t="s">
        <v>53</v>
      </c>
      <c r="B17" s="33">
        <v>84</v>
      </c>
      <c r="D17" s="33"/>
    </row>
    <row r="18" spans="1:4">
      <c r="A18" s="27" t="s">
        <v>54</v>
      </c>
      <c r="B18" s="33">
        <v>90</v>
      </c>
      <c r="D18" s="33"/>
    </row>
    <row r="19" spans="1:4">
      <c r="A19" s="27" t="s">
        <v>55</v>
      </c>
      <c r="B19" s="33">
        <v>96</v>
      </c>
      <c r="D19" s="33"/>
    </row>
    <row r="20" spans="1:4">
      <c r="A20" s="27" t="s">
        <v>56</v>
      </c>
      <c r="B20" s="33">
        <v>47</v>
      </c>
      <c r="D20" s="33"/>
    </row>
    <row r="21" spans="1:4">
      <c r="A21" s="27" t="s">
        <v>57</v>
      </c>
      <c r="B21" s="33">
        <v>34</v>
      </c>
      <c r="D21" s="33"/>
    </row>
    <row r="22" spans="1:4">
      <c r="A22" s="27" t="s">
        <v>58</v>
      </c>
      <c r="B22" s="33">
        <v>80</v>
      </c>
      <c r="D22" s="33"/>
    </row>
    <row r="23" spans="1:4">
      <c r="A23" s="27" t="s">
        <v>59</v>
      </c>
      <c r="B23" s="33">
        <v>57</v>
      </c>
      <c r="D23" s="33"/>
    </row>
    <row r="24" spans="1:4">
      <c r="A24" s="27" t="s">
        <v>60</v>
      </c>
      <c r="B24" s="33">
        <v>68</v>
      </c>
      <c r="D24" s="33"/>
    </row>
    <row r="25" spans="1:4">
      <c r="A25" s="27" t="s">
        <v>61</v>
      </c>
      <c r="B25" s="33">
        <v>66</v>
      </c>
      <c r="D25" s="33"/>
    </row>
    <row r="26" spans="1:4">
      <c r="A26" s="27" t="s">
        <v>62</v>
      </c>
      <c r="B26" s="33">
        <v>78</v>
      </c>
      <c r="D26" s="33"/>
    </row>
    <row r="27" spans="1:4">
      <c r="A27" s="27" t="s">
        <v>63</v>
      </c>
      <c r="B27" s="33">
        <v>49</v>
      </c>
      <c r="D27" s="33"/>
    </row>
    <row r="28" spans="1:4">
      <c r="A28" s="27" t="s">
        <v>64</v>
      </c>
      <c r="B28" s="33">
        <v>58</v>
      </c>
      <c r="D28" s="33"/>
    </row>
    <row r="29" spans="1:4">
      <c r="A29" s="27" t="s">
        <v>65</v>
      </c>
      <c r="B29" s="33">
        <v>67</v>
      </c>
      <c r="D29" s="33"/>
    </row>
    <row r="30" spans="1:4">
      <c r="A30" s="27" t="s">
        <v>66</v>
      </c>
      <c r="B30" s="33">
        <v>61</v>
      </c>
      <c r="D30" s="33"/>
    </row>
    <row r="31" spans="1:4">
      <c r="A31" s="27" t="s">
        <v>67</v>
      </c>
      <c r="B31" s="33">
        <v>63</v>
      </c>
      <c r="D31" s="33"/>
    </row>
    <row r="32" spans="1:4">
      <c r="A32" s="27" t="s">
        <v>68</v>
      </c>
      <c r="B32" s="33">
        <v>59</v>
      </c>
      <c r="D32" s="33"/>
    </row>
    <row r="33" spans="1:4">
      <c r="A33" s="27" t="s">
        <v>69</v>
      </c>
      <c r="B33" s="33">
        <v>56</v>
      </c>
      <c r="D33" s="33"/>
    </row>
    <row r="34" spans="1:4">
      <c r="A34" s="27" t="s">
        <v>70</v>
      </c>
      <c r="B34" s="33">
        <v>64</v>
      </c>
      <c r="D34" s="33"/>
    </row>
    <row r="38" spans="1:4">
      <c r="A38" s="27" t="s">
        <v>71</v>
      </c>
      <c r="B38" s="38"/>
    </row>
    <row r="39" spans="1:4">
      <c r="A39" s="30" t="s">
        <v>72</v>
      </c>
      <c r="B39" s="39"/>
    </row>
    <row r="40" spans="1:4">
      <c r="A40" s="30" t="s">
        <v>73</v>
      </c>
      <c r="B40" s="38"/>
    </row>
    <row r="41" spans="1:4">
      <c r="A41" s="30" t="s">
        <v>74</v>
      </c>
      <c r="B41" s="38"/>
    </row>
    <row r="42" spans="1:4">
      <c r="A42" s="30" t="s">
        <v>75</v>
      </c>
      <c r="B42" s="39"/>
    </row>
    <row r="43" spans="1:4">
      <c r="A43" s="30" t="s">
        <v>76</v>
      </c>
      <c r="B43" s="40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JoJo</vt:lpstr>
      <vt:lpstr>TillyWilly</vt:lpstr>
      <vt:lpstr>possibilities</vt:lpstr>
      <vt:lpstr>St_Listed</vt:lpstr>
      <vt:lpstr>last_unit_grades</vt:lpstr>
      <vt:lpstr>PivotTable</vt:lpstr>
      <vt:lpstr>Cells_Comments</vt:lpstr>
      <vt:lpstr>Sample_MSDE</vt:lpstr>
      <vt:lpstr>LookUp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Mentle</dc:creator>
  <cp:lastModifiedBy>Aniket Gupta</cp:lastModifiedBy>
  <dcterms:created xsi:type="dcterms:W3CDTF">2003-12-11T12:14:24Z</dcterms:created>
  <dcterms:modified xsi:type="dcterms:W3CDTF">2024-02-03T22:21:28Z</dcterms:modified>
</cp:coreProperties>
</file>