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B0AA122C-207E-4F0E-9E7C-76A5DE2D9152}" xr6:coauthVersionLast="47" xr6:coauthVersionMax="47" xr10:uidLastSave="{00000000-0000-0000-0000-000000000000}"/>
  <bookViews>
    <workbookView xWindow="3348" yWindow="3348" windowWidth="17280" windowHeight="8880" activeTab="3"/>
  </bookViews>
  <sheets>
    <sheet name="seamount" sheetId="8" r:id="rId1"/>
    <sheet name="mag per year" sheetId="3" r:id="rId2"/>
    <sheet name="gravity" sheetId="7" r:id="rId3"/>
    <sheet name="sandstone" sheetId="13" r:id="rId4"/>
    <sheet name="box template" sheetId="14" r:id="rId5"/>
    <sheet name="Boxplot Parameters XYZZ" sheetId="12" state="veryHidden" r:id="rId6"/>
  </sheets>
  <definedNames>
    <definedName name="City">#REF!</definedName>
    <definedName name="Diff80">#REF!</definedName>
    <definedName name="Ratio80">#REF!</definedName>
    <definedName name="Region">#REF!</definedName>
    <definedName name="Year_1980">#REF!</definedName>
    <definedName name="Year_1985">#REF!</definedName>
    <definedName name="Year_1986">#REF!</definedName>
    <definedName name="Year_1987">#REF!</definedName>
    <definedName name="Year_1988">#REF!</definedName>
    <definedName name="Year_198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4" l="1"/>
  <c r="D17" i="14"/>
  <c r="F17" i="14"/>
  <c r="H17" i="14"/>
  <c r="A18" i="14"/>
  <c r="D18" i="14"/>
  <c r="F18" i="14"/>
  <c r="H18" i="14"/>
  <c r="A19" i="14"/>
  <c r="H19" i="14"/>
  <c r="A20" i="14"/>
  <c r="D20" i="14"/>
  <c r="A21" i="14"/>
  <c r="D21" i="14"/>
  <c r="A22" i="14"/>
  <c r="A23" i="14"/>
  <c r="A24" i="14"/>
  <c r="A25" i="14"/>
  <c r="A26" i="14"/>
  <c r="A27" i="14"/>
  <c r="A28" i="14"/>
  <c r="A29" i="14"/>
  <c r="A2" i="12"/>
  <c r="L2" i="12"/>
  <c r="M2" i="12"/>
  <c r="Y2" i="12"/>
  <c r="AJ2" i="12"/>
  <c r="AK2" i="12"/>
  <c r="AW2" i="12"/>
  <c r="A3" i="12"/>
  <c r="M3" i="12"/>
  <c r="Y3" i="12"/>
  <c r="Z3" i="12"/>
  <c r="AF2" i="12" s="1"/>
  <c r="AK3" i="12"/>
  <c r="AW3" i="12"/>
  <c r="A4" i="12"/>
  <c r="B4" i="12"/>
  <c r="H12" i="12" s="1"/>
  <c r="M4" i="12"/>
  <c r="Y4" i="12"/>
  <c r="AK4" i="12"/>
  <c r="AW4" i="12"/>
  <c r="A5" i="12"/>
  <c r="M5" i="12"/>
  <c r="Y5" i="12"/>
  <c r="Z4" i="12" s="1"/>
  <c r="AK5" i="12"/>
  <c r="AW5" i="12"/>
  <c r="A6" i="12"/>
  <c r="M6" i="12"/>
  <c r="Y6" i="12"/>
  <c r="AK6" i="12"/>
  <c r="AW6" i="12"/>
  <c r="A7" i="12"/>
  <c r="M7" i="12"/>
  <c r="Y7" i="12"/>
  <c r="AK7" i="12"/>
  <c r="AW7" i="12"/>
  <c r="A8" i="12"/>
  <c r="M8" i="12"/>
  <c r="Y8" i="12"/>
  <c r="AK8" i="12"/>
  <c r="AW8" i="12"/>
  <c r="Y9" i="12"/>
  <c r="AK9" i="12"/>
  <c r="AW9" i="12"/>
  <c r="Y10" i="12"/>
  <c r="AK10" i="12"/>
  <c r="AW10" i="12"/>
  <c r="Y11" i="12"/>
  <c r="AK11" i="12"/>
  <c r="AW11" i="12"/>
  <c r="Y12" i="12"/>
  <c r="AK12" i="12"/>
  <c r="AW12" i="12"/>
  <c r="Y13" i="12"/>
  <c r="AK13" i="12"/>
  <c r="AL13" i="12"/>
  <c r="AW13" i="12"/>
  <c r="Y14" i="12"/>
  <c r="AK14" i="12"/>
  <c r="AW14" i="12"/>
  <c r="Y15" i="12"/>
  <c r="AK15" i="12"/>
  <c r="AW15" i="12"/>
  <c r="Y16" i="12"/>
  <c r="AK16" i="12"/>
  <c r="AW16" i="12"/>
  <c r="Y17" i="12"/>
  <c r="AK17" i="12"/>
  <c r="AW17" i="12"/>
  <c r="Y18" i="12"/>
  <c r="AK18" i="12"/>
  <c r="AL11" i="12" s="1"/>
  <c r="AW18" i="12"/>
  <c r="Y19" i="12"/>
  <c r="AK19" i="12"/>
  <c r="AW19" i="12"/>
  <c r="Y20" i="12"/>
  <c r="AK20" i="12"/>
  <c r="AW20" i="12"/>
  <c r="Y21" i="12"/>
  <c r="AK21" i="12"/>
  <c r="AW21" i="12"/>
  <c r="Y22" i="12"/>
  <c r="AK22" i="12"/>
  <c r="AW22" i="12"/>
  <c r="Y23" i="12"/>
  <c r="AK23" i="12"/>
  <c r="AW23" i="12"/>
  <c r="Y24" i="12"/>
  <c r="AK24" i="12"/>
  <c r="AW24" i="12"/>
  <c r="Y25" i="12"/>
  <c r="AK25" i="12"/>
  <c r="AW25" i="12"/>
  <c r="Y26" i="12"/>
  <c r="AK26" i="12"/>
  <c r="AW26" i="12"/>
  <c r="Y27" i="12"/>
  <c r="AK27" i="12"/>
  <c r="AW27" i="12"/>
  <c r="Y28" i="12"/>
  <c r="AK28" i="12"/>
  <c r="AW28" i="12"/>
  <c r="Y29" i="12"/>
  <c r="AK29" i="12"/>
  <c r="AW29" i="12"/>
  <c r="Y30" i="12"/>
  <c r="AK30" i="12"/>
  <c r="AW30" i="12"/>
  <c r="Y31" i="12"/>
  <c r="AK31" i="12"/>
  <c r="AW31" i="12"/>
  <c r="AW32" i="12"/>
  <c r="AW33" i="12"/>
  <c r="AR17" i="12" l="1"/>
  <c r="AL14" i="12"/>
  <c r="AL15" i="12"/>
  <c r="AR18" i="12"/>
  <c r="AP21" i="12"/>
  <c r="AP28" i="12"/>
  <c r="AR21" i="12"/>
  <c r="AR20" i="12"/>
  <c r="AP27" i="12"/>
  <c r="AP26" i="12"/>
  <c r="AP30" i="12"/>
  <c r="AR23" i="12"/>
  <c r="AL16" i="12"/>
  <c r="AP20" i="12" s="1"/>
  <c r="AR22" i="12"/>
  <c r="AL17" i="12"/>
  <c r="AN29" i="12" s="1"/>
  <c r="AR26" i="12"/>
  <c r="AR25" i="12"/>
  <c r="AN22" i="12"/>
  <c r="AJ6" i="12"/>
  <c r="Z12" i="12"/>
  <c r="AJ5" i="12"/>
  <c r="Z11" i="12"/>
  <c r="Z13" i="12"/>
  <c r="AN27" i="12"/>
  <c r="AN20" i="12"/>
  <c r="BH5" i="12"/>
  <c r="AF9" i="12"/>
  <c r="AF8" i="12"/>
  <c r="AF11" i="12"/>
  <c r="AF12" i="12"/>
  <c r="AP23" i="12"/>
  <c r="AN23" i="12"/>
  <c r="AP18" i="12"/>
  <c r="AN18" i="12"/>
  <c r="AO28" i="12"/>
  <c r="AN25" i="12"/>
  <c r="AL12" i="12"/>
  <c r="AX3" i="12"/>
  <c r="X2" i="12"/>
  <c r="AP31" i="12"/>
  <c r="AO31" i="12"/>
  <c r="AP24" i="12"/>
  <c r="AP17" i="12"/>
  <c r="AF14" i="12"/>
  <c r="AX12" i="12"/>
  <c r="H8" i="12"/>
  <c r="AL4" i="12"/>
  <c r="B3" i="12"/>
  <c r="AX2" i="12"/>
  <c r="AL2" i="12"/>
  <c r="Z2" i="12"/>
  <c r="N2" i="12"/>
  <c r="B2" i="12"/>
  <c r="B8" i="12" s="1"/>
  <c r="AP25" i="12"/>
  <c r="AO17" i="12"/>
  <c r="N3" i="12"/>
  <c r="BH2" i="12"/>
  <c r="H11" i="12"/>
  <c r="AV6" i="12"/>
  <c r="L3" i="12"/>
  <c r="BF2" i="12"/>
  <c r="AT2" i="12"/>
  <c r="AH2" i="12"/>
  <c r="V2" i="12"/>
  <c r="J2" i="12"/>
  <c r="AX4" i="12"/>
  <c r="AL3" i="12"/>
  <c r="AV2" i="12"/>
  <c r="AX13" i="12"/>
  <c r="AF13" i="12"/>
  <c r="AX11" i="12"/>
  <c r="BH6" i="12"/>
  <c r="AV5" i="12"/>
  <c r="N4" i="12"/>
  <c r="BH3" i="12"/>
  <c r="AV3" i="12"/>
  <c r="AJ3" i="12"/>
  <c r="X3" i="12"/>
  <c r="AO20" i="12"/>
  <c r="BF3" i="12"/>
  <c r="AT3" i="12"/>
  <c r="AH3" i="12"/>
  <c r="H9" i="12"/>
  <c r="BD2" i="12" l="1"/>
  <c r="BD14" i="12"/>
  <c r="BD13" i="12"/>
  <c r="BB5" i="12"/>
  <c r="AF26" i="12"/>
  <c r="AF25" i="12"/>
  <c r="Z16" i="12"/>
  <c r="AF23" i="12"/>
  <c r="Z17" i="12"/>
  <c r="AF22" i="12"/>
  <c r="Z6" i="12"/>
  <c r="AF3" i="12"/>
  <c r="AF7" i="12"/>
  <c r="AF6" i="12"/>
  <c r="AD12" i="12"/>
  <c r="AF4" i="12"/>
  <c r="Z5" i="12"/>
  <c r="Z8" i="12"/>
  <c r="AD15" i="12"/>
  <c r="AF17" i="12"/>
  <c r="Z14" i="12"/>
  <c r="AD18" i="12"/>
  <c r="AD23" i="12"/>
  <c r="AF18" i="12"/>
  <c r="AF21" i="12"/>
  <c r="AF20" i="12"/>
  <c r="AD21" i="12"/>
  <c r="AD29" i="12"/>
  <c r="Z15" i="12"/>
  <c r="AX16" i="12"/>
  <c r="AX17" i="12"/>
  <c r="BD26" i="12"/>
  <c r="BD25" i="12"/>
  <c r="BD23" i="12"/>
  <c r="BD22" i="12"/>
  <c r="AR13" i="12"/>
  <c r="AR2" i="12"/>
  <c r="AR14" i="12"/>
  <c r="AR8" i="12"/>
  <c r="AR11" i="12"/>
  <c r="AL8" i="12"/>
  <c r="AL7" i="12"/>
  <c r="AR9" i="12"/>
  <c r="AR12" i="12"/>
  <c r="AD24" i="12"/>
  <c r="AN21" i="12"/>
  <c r="AN19" i="12"/>
  <c r="AN28" i="12"/>
  <c r="AN30" i="12"/>
  <c r="AN26" i="12"/>
  <c r="AN24" i="12"/>
  <c r="AN17" i="12"/>
  <c r="F4" i="12"/>
  <c r="F2" i="12"/>
  <c r="BD3" i="12"/>
  <c r="BD4" i="12"/>
  <c r="BD7" i="12"/>
  <c r="BD6" i="12"/>
  <c r="AX6" i="12"/>
  <c r="AX5" i="12"/>
  <c r="BB17" i="12" s="1"/>
  <c r="AO18" i="12"/>
  <c r="AF16" i="12"/>
  <c r="AF27" i="12"/>
  <c r="AF28" i="12"/>
  <c r="AO24" i="12"/>
  <c r="AP29" i="12"/>
  <c r="AR3" i="12"/>
  <c r="AR4" i="12"/>
  <c r="AR6" i="12"/>
  <c r="AR7" i="12"/>
  <c r="AP12" i="12"/>
  <c r="AP14" i="12"/>
  <c r="AL5" i="12"/>
  <c r="AP9" i="12"/>
  <c r="AL6" i="12"/>
  <c r="AP15" i="12"/>
  <c r="BD18" i="12"/>
  <c r="BD21" i="12"/>
  <c r="BD20" i="12"/>
  <c r="BB27" i="12"/>
  <c r="BB30" i="12"/>
  <c r="BB24" i="12"/>
  <c r="BD17" i="12"/>
  <c r="AX14" i="12"/>
  <c r="AX15" i="12"/>
  <c r="BB29" i="12"/>
  <c r="BB31" i="12"/>
  <c r="BB22" i="12"/>
  <c r="H14" i="12"/>
  <c r="H2" i="12"/>
  <c r="H13" i="12"/>
  <c r="BB18" i="12"/>
  <c r="AD11" i="12"/>
  <c r="AP22" i="12"/>
  <c r="H6" i="12"/>
  <c r="H4" i="12"/>
  <c r="H7" i="12"/>
  <c r="H3" i="12"/>
  <c r="B5" i="12"/>
  <c r="F7" i="12" s="1"/>
  <c r="B6" i="12"/>
  <c r="F5" i="12"/>
  <c r="F8" i="12"/>
  <c r="B7" i="12"/>
  <c r="F6" i="12" s="1"/>
  <c r="T8" i="12"/>
  <c r="N8" i="12"/>
  <c r="T12" i="12"/>
  <c r="N7" i="12"/>
  <c r="T9" i="12"/>
  <c r="T11" i="12"/>
  <c r="AX8" i="12"/>
  <c r="BD12" i="12"/>
  <c r="AX7" i="12"/>
  <c r="BB2" i="12" s="1"/>
  <c r="BD8" i="12"/>
  <c r="BD11" i="12"/>
  <c r="BD9" i="12"/>
  <c r="AP5" i="12"/>
  <c r="F3" i="12"/>
  <c r="T14" i="12"/>
  <c r="T2" i="12"/>
  <c r="T13" i="12"/>
  <c r="BB32" i="12"/>
  <c r="AR28" i="12"/>
  <c r="AR16" i="12"/>
  <c r="AR27" i="12"/>
  <c r="AP8" i="12"/>
  <c r="AD9" i="12"/>
  <c r="AD17" i="12"/>
  <c r="AN31" i="12"/>
  <c r="AO22" i="12"/>
  <c r="AO29" i="12"/>
  <c r="AO21" i="12"/>
  <c r="AO19" i="12"/>
  <c r="AO27" i="12"/>
  <c r="AO26" i="12"/>
  <c r="AO30" i="12"/>
  <c r="AO25" i="12"/>
  <c r="N5" i="12"/>
  <c r="T3" i="12"/>
  <c r="N6" i="12"/>
  <c r="R6" i="12"/>
  <c r="R5" i="12"/>
  <c r="R8" i="12"/>
  <c r="T6" i="12"/>
  <c r="R7" i="12"/>
  <c r="T4" i="12"/>
  <c r="T7" i="12"/>
  <c r="R2" i="12"/>
  <c r="R3" i="12"/>
  <c r="AD28" i="12"/>
  <c r="BD28" i="12"/>
  <c r="BD27" i="12"/>
  <c r="BD16" i="12"/>
  <c r="AP3" i="12"/>
  <c r="AD8" i="12"/>
  <c r="BB28" i="12"/>
  <c r="AO23" i="12"/>
  <c r="Z7" i="12"/>
  <c r="AD4" i="12" s="1"/>
  <c r="AP7" i="12"/>
  <c r="AP19" i="12"/>
  <c r="AL19" i="12" s="1"/>
  <c r="AR24" i="12" s="1"/>
  <c r="B9" i="12" l="1"/>
  <c r="H5" i="12" s="1"/>
  <c r="N9" i="12"/>
  <c r="T5" i="12" s="1"/>
  <c r="AD10" i="12"/>
  <c r="AB24" i="12"/>
  <c r="AB29" i="12"/>
  <c r="AB18" i="12"/>
  <c r="AB23" i="12"/>
  <c r="AB19" i="12"/>
  <c r="AB21" i="12"/>
  <c r="AB20" i="12"/>
  <c r="AB31" i="12"/>
  <c r="AB27" i="12"/>
  <c r="AB26" i="12"/>
  <c r="AB30" i="12"/>
  <c r="AB17" i="12"/>
  <c r="AB25" i="12"/>
  <c r="AB22" i="12"/>
  <c r="AB28" i="12"/>
  <c r="BB9" i="12"/>
  <c r="AZ26" i="12"/>
  <c r="AZ33" i="12"/>
  <c r="AZ23" i="12"/>
  <c r="AZ29" i="12"/>
  <c r="AZ31" i="12"/>
  <c r="AZ21" i="12"/>
  <c r="AZ18" i="12"/>
  <c r="AZ19" i="12"/>
  <c r="AZ22" i="12"/>
  <c r="AZ27" i="12"/>
  <c r="AZ24" i="12"/>
  <c r="AZ25" i="12"/>
  <c r="AZ32" i="12"/>
  <c r="AZ30" i="12"/>
  <c r="AZ20" i="12"/>
  <c r="AZ28" i="12"/>
  <c r="BB15" i="12"/>
  <c r="BB16" i="12"/>
  <c r="AD13" i="12"/>
  <c r="AC25" i="12"/>
  <c r="AC24" i="12"/>
  <c r="AC31" i="12"/>
  <c r="AC18" i="12"/>
  <c r="AC22" i="12"/>
  <c r="AC19" i="12"/>
  <c r="AC21" i="12"/>
  <c r="AC29" i="12"/>
  <c r="AC28" i="12"/>
  <c r="AC20" i="12"/>
  <c r="AC17" i="12"/>
  <c r="AC26" i="12"/>
  <c r="AC27" i="12"/>
  <c r="AD20" i="12"/>
  <c r="AD27" i="12"/>
  <c r="AD26" i="12"/>
  <c r="AC23" i="12"/>
  <c r="AC30" i="12"/>
  <c r="AD7" i="12"/>
  <c r="AZ10" i="12"/>
  <c r="AZ12" i="12"/>
  <c r="AZ14" i="12"/>
  <c r="AZ15" i="12"/>
  <c r="AZ16" i="12"/>
  <c r="AZ17" i="12"/>
  <c r="AZ8" i="12"/>
  <c r="AZ11" i="12"/>
  <c r="AZ13" i="12"/>
  <c r="AZ3" i="12"/>
  <c r="AZ7" i="12"/>
  <c r="AZ9" i="12"/>
  <c r="AZ4" i="12"/>
  <c r="AZ6" i="12"/>
  <c r="AZ2" i="12"/>
  <c r="AZ5" i="12"/>
  <c r="BA26" i="12"/>
  <c r="BA24" i="12"/>
  <c r="BA33" i="12"/>
  <c r="BA23" i="12"/>
  <c r="BA29" i="12"/>
  <c r="BA27" i="12"/>
  <c r="BA31" i="12"/>
  <c r="BA22" i="12"/>
  <c r="BA30" i="12"/>
  <c r="BA25" i="12"/>
  <c r="BA32" i="12"/>
  <c r="BA18" i="12"/>
  <c r="BA20" i="12"/>
  <c r="BA28" i="12"/>
  <c r="BA21" i="12"/>
  <c r="BB19" i="12"/>
  <c r="BA19" i="12"/>
  <c r="AO6" i="12"/>
  <c r="AO7" i="12"/>
  <c r="AO15" i="12"/>
  <c r="AO16" i="12"/>
  <c r="AO9" i="12"/>
  <c r="AP4" i="12"/>
  <c r="AO2" i="12"/>
  <c r="AO11" i="12"/>
  <c r="AO12" i="12"/>
  <c r="AO10" i="12"/>
  <c r="AO4" i="12"/>
  <c r="AP6" i="12"/>
  <c r="AO8" i="12"/>
  <c r="AO5" i="12"/>
  <c r="AO13" i="12"/>
  <c r="AO3" i="12"/>
  <c r="AO14" i="12"/>
  <c r="AD16" i="12"/>
  <c r="AD19" i="12"/>
  <c r="Z19" i="12" s="1"/>
  <c r="AF24" i="12" s="1"/>
  <c r="AP13" i="12"/>
  <c r="AB5" i="12"/>
  <c r="AB8" i="12"/>
  <c r="AB11" i="12"/>
  <c r="AB13" i="12"/>
  <c r="AB6" i="12"/>
  <c r="AB10" i="12"/>
  <c r="AB12" i="12"/>
  <c r="AB14" i="12"/>
  <c r="AB3" i="12"/>
  <c r="AB16" i="12"/>
  <c r="AB2" i="12"/>
  <c r="AB9" i="12"/>
  <c r="AB4" i="12"/>
  <c r="AB7" i="12"/>
  <c r="AB15" i="12"/>
  <c r="AN6" i="12"/>
  <c r="AN7" i="12"/>
  <c r="AN16" i="12"/>
  <c r="AN9" i="12"/>
  <c r="AN3" i="12"/>
  <c r="AN15" i="12"/>
  <c r="AN2" i="12"/>
  <c r="AN12" i="12"/>
  <c r="AN5" i="12"/>
  <c r="AN8" i="12"/>
  <c r="AN11" i="12"/>
  <c r="AN10" i="12"/>
  <c r="AN4" i="12"/>
  <c r="AN13" i="12"/>
  <c r="AN14" i="12"/>
  <c r="BA10" i="12"/>
  <c r="BA12" i="12"/>
  <c r="BA15" i="12"/>
  <c r="BA16" i="12"/>
  <c r="BA8" i="12"/>
  <c r="BA17" i="12"/>
  <c r="BA11" i="12"/>
  <c r="BA13" i="12"/>
  <c r="BB6" i="12"/>
  <c r="BA9" i="12"/>
  <c r="BA2" i="12"/>
  <c r="BA5" i="12"/>
  <c r="BA14" i="12"/>
  <c r="BB14" i="12"/>
  <c r="BA4" i="12"/>
  <c r="BA6" i="12"/>
  <c r="BB10" i="12"/>
  <c r="BB4" i="12"/>
  <c r="BA7" i="12"/>
  <c r="BA3" i="12"/>
  <c r="AD30" i="12"/>
  <c r="Z18" i="12" s="1"/>
  <c r="AF19" i="12" s="1"/>
  <c r="BB12" i="12"/>
  <c r="P2" i="12"/>
  <c r="P4" i="12"/>
  <c r="P7" i="12"/>
  <c r="P5" i="12"/>
  <c r="P3" i="12"/>
  <c r="P8" i="12"/>
  <c r="P6" i="12"/>
  <c r="BB13" i="12"/>
  <c r="AL18" i="12"/>
  <c r="AR19" i="12" s="1"/>
  <c r="AD25" i="12"/>
  <c r="AC8" i="12"/>
  <c r="AC11" i="12"/>
  <c r="AC13" i="12"/>
  <c r="AC10" i="12"/>
  <c r="AC14" i="12"/>
  <c r="AC12" i="12"/>
  <c r="AC3" i="12"/>
  <c r="AC2" i="12"/>
  <c r="AD2" i="12"/>
  <c r="AC9" i="12"/>
  <c r="AC5" i="12"/>
  <c r="AD5" i="12"/>
  <c r="AC4" i="12"/>
  <c r="AC16" i="12"/>
  <c r="AC7" i="12"/>
  <c r="AC6" i="12"/>
  <c r="AC15" i="12"/>
  <c r="AP11" i="12"/>
  <c r="D2" i="12"/>
  <c r="D5" i="12"/>
  <c r="D8" i="12"/>
  <c r="D6" i="12"/>
  <c r="D7" i="12"/>
  <c r="D3" i="12"/>
  <c r="D4" i="12"/>
  <c r="BB7" i="12"/>
  <c r="BB23" i="12"/>
  <c r="AP2" i="12"/>
  <c r="AP10" i="12"/>
  <c r="BB11" i="12"/>
  <c r="BB20" i="12"/>
  <c r="AD22" i="12"/>
  <c r="AD6" i="12"/>
  <c r="B10" i="12"/>
  <c r="H10" i="12" s="1"/>
  <c r="Q7" i="12"/>
  <c r="Q4" i="12"/>
  <c r="Q6" i="12"/>
  <c r="Q5" i="12"/>
  <c r="Q2" i="12"/>
  <c r="Q3" i="12"/>
  <c r="Q8" i="12"/>
  <c r="R4" i="12"/>
  <c r="N10" i="12" s="1"/>
  <c r="T10" i="12" s="1"/>
  <c r="BB21" i="12"/>
  <c r="E8" i="12"/>
  <c r="E5" i="12"/>
  <c r="E6" i="12"/>
  <c r="E3" i="12"/>
  <c r="E2" i="12"/>
  <c r="E7" i="12"/>
  <c r="E4" i="12"/>
  <c r="BB3" i="12"/>
  <c r="AX10" i="12" s="1"/>
  <c r="BD10" i="12" s="1"/>
  <c r="BB33" i="12"/>
  <c r="BB25" i="12"/>
  <c r="AP16" i="12"/>
  <c r="BB8" i="12"/>
  <c r="AD31" i="12"/>
  <c r="AD3" i="12"/>
  <c r="AD14" i="12"/>
  <c r="BB26" i="12"/>
  <c r="AX19" i="12" l="1"/>
  <c r="BD24" i="12" s="1"/>
  <c r="AL9" i="12"/>
  <c r="AR5" i="12" s="1"/>
  <c r="AL10" i="12"/>
  <c r="AR10" i="12" s="1"/>
  <c r="AX18" i="12"/>
  <c r="BD19" i="12" s="1"/>
  <c r="AX9" i="12"/>
  <c r="BD5" i="12" s="1"/>
  <c r="Z10" i="12"/>
  <c r="AF10" i="12" s="1"/>
  <c r="Z9" i="12"/>
  <c r="AF5" i="12" s="1"/>
</calcChain>
</file>

<file path=xl/sharedStrings.xml><?xml version="1.0" encoding="utf-8"?>
<sst xmlns="http://schemas.openxmlformats.org/spreadsheetml/2006/main" count="78" uniqueCount="48">
  <si>
    <t>unknown</t>
  </si>
  <si>
    <t>Horizontal
Position (km)</t>
  </si>
  <si>
    <t>Altitude, h 
(m)</t>
  </si>
  <si>
    <r>
      <t>Gravity, g
(ms</t>
    </r>
    <r>
      <rPr>
        <vertAlign val="superscript"/>
        <sz val="12"/>
        <rFont val="Times New Roman"/>
        <family val="1"/>
      </rPr>
      <t>-2</t>
    </r>
    <r>
      <rPr>
        <sz val="12"/>
        <rFont val="Times New Roman"/>
        <family val="1"/>
      </rPr>
      <t>)</t>
    </r>
  </si>
  <si>
    <t>1</t>
  </si>
  <si>
    <t>2</t>
  </si>
  <si>
    <t>3</t>
  </si>
  <si>
    <t>4</t>
  </si>
  <si>
    <t>5</t>
  </si>
  <si>
    <t>6</t>
  </si>
  <si>
    <t>7</t>
  </si>
  <si>
    <t>Bensberg Earthquake Magnitudes</t>
  </si>
  <si>
    <t>WORLDWIDE Magnitudes (Gutenberg and Richter, 1918-1945)</t>
  </si>
  <si>
    <t>8</t>
  </si>
  <si>
    <t>Organic C (%)</t>
  </si>
  <si>
    <r>
      <t>CaCO</t>
    </r>
    <r>
      <rPr>
        <vertAlign val="subscript"/>
        <sz val="12"/>
        <rFont val="Times New Roman"/>
        <family val="1"/>
      </rPr>
      <t xml:space="preserve">3 </t>
    </r>
    <r>
      <rPr>
        <sz val="12"/>
        <rFont val="Times New Roman"/>
        <family val="1"/>
      </rPr>
      <t xml:space="preserve"> (%)</t>
    </r>
  </si>
  <si>
    <t>mag per year Chart 1</t>
  </si>
  <si>
    <t>mag per year Chart 2</t>
  </si>
  <si>
    <t>Sheet1 Chart 1</t>
  </si>
  <si>
    <t>Carbon Cement (%)</t>
  </si>
  <si>
    <t>Sheet1 Chart 2</t>
  </si>
  <si>
    <t>Sheet1 Chart 3</t>
  </si>
  <si>
    <t>sand1</t>
  </si>
  <si>
    <t>sand2</t>
  </si>
  <si>
    <t>name</t>
  </si>
  <si>
    <t>lower fence x</t>
  </si>
  <si>
    <t>lower fence y</t>
  </si>
  <si>
    <t>average x</t>
  </si>
  <si>
    <t>average y</t>
  </si>
  <si>
    <t>outlier x</t>
  </si>
  <si>
    <t>outlier y</t>
  </si>
  <si>
    <t>extreme x</t>
  </si>
  <si>
    <t>extreme y</t>
  </si>
  <si>
    <t>median</t>
  </si>
  <si>
    <t>upper fence x</t>
  </si>
  <si>
    <t>upper fence y</t>
  </si>
  <si>
    <t>lower whisker</t>
  </si>
  <si>
    <t>upper whisker</t>
  </si>
  <si>
    <t>ave x</t>
  </si>
  <si>
    <t>ave y</t>
  </si>
  <si>
    <r>
      <t>F</t>
    </r>
    <r>
      <rPr>
        <vertAlign val="subscript"/>
        <sz val="12"/>
        <rFont val="Times New Roman"/>
        <family val="1"/>
      </rPr>
      <t>L</t>
    </r>
  </si>
  <si>
    <r>
      <t>F</t>
    </r>
    <r>
      <rPr>
        <vertAlign val="subscript"/>
        <sz val="12"/>
        <rFont val="Times New Roman"/>
        <family val="1"/>
      </rPr>
      <t>U</t>
    </r>
  </si>
  <si>
    <t>box2 x</t>
  </si>
  <si>
    <t>box1 x</t>
  </si>
  <si>
    <t>box1 y</t>
  </si>
  <si>
    <t>box2 y</t>
  </si>
  <si>
    <t>gravitational strength</t>
  </si>
  <si>
    <t>fragments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</si>
</sst>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8" formatCode="_-* #,##0\ &quot;DM&quot;_-;\-* #,##0\ &quot;DM&quot;_-;_-* &quot;-&quot;\ &quot;DM&quot;_-;_-@_-"/>
    <numFmt numFmtId="169" formatCode="_-* #,##0\ _D_M_-;\-* #,##0\ _D_M_-;_-* &quot;-&quot;\ _D_M_-;_-@_-"/>
    <numFmt numFmtId="170" formatCode="_-* #,##0.00\ &quot;DM&quot;_-;\-* #,##0.00\ &quot;DM&quot;_-;_-* &quot;-&quot;??\ &quot;DM&quot;_-;_-@_-"/>
    <numFmt numFmtId="171" formatCode="_-* #,##0.00\ _D_M_-;\-* #,##0.00\ _D_M_-;_-* &quot;-&quot;??\ _D_M_-;_-@_-"/>
  </numFmts>
  <fonts count="6" x14ac:knownFonts="1">
    <font>
      <sz val="10"/>
      <name val="MS Sans Serif"/>
    </font>
    <font>
      <sz val="12"/>
      <name val="Times New Roman"/>
      <family val="1"/>
    </font>
    <font>
      <sz val="12"/>
      <name val="Times New Roman"/>
    </font>
    <font>
      <sz val="12"/>
      <color indexed="10"/>
      <name val="Times New Roman"/>
      <family val="1"/>
    </font>
    <font>
      <vertAlign val="superscript"/>
      <sz val="12"/>
      <name val="Times New Roman"/>
      <family val="1"/>
    </font>
    <font>
      <vertAlign val="subscript"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0" fontId="2" fillId="0" borderId="0" xfId="1" applyFont="1"/>
    <xf numFmtId="49" fontId="2" fillId="0" borderId="0" xfId="1" applyNumberFormat="1" applyFont="1"/>
    <xf numFmtId="49" fontId="2" fillId="0" borderId="0" xfId="1" applyNumberFormat="1"/>
    <xf numFmtId="49" fontId="3" fillId="0" borderId="0" xfId="1" applyNumberFormat="1" applyFont="1"/>
    <xf numFmtId="49" fontId="1" fillId="0" borderId="0" xfId="1" applyNumberFormat="1" applyFont="1"/>
    <xf numFmtId="0" fontId="1" fillId="0" borderId="0" xfId="1" applyFont="1"/>
    <xf numFmtId="0" fontId="1" fillId="0" borderId="0" xfId="0" applyFont="1" applyAlignment="1">
      <alignment horizontal="center" wrapText="1"/>
    </xf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2" fillId="0" borderId="0" xfId="2"/>
    <xf numFmtId="0" fontId="2" fillId="2" borderId="0" xfId="2" applyFill="1"/>
    <xf numFmtId="0" fontId="2" fillId="3" borderId="0" xfId="2" applyFill="1"/>
    <xf numFmtId="0" fontId="2" fillId="4" borderId="0" xfId="2" applyFill="1"/>
    <xf numFmtId="0" fontId="2" fillId="5" borderId="0" xfId="2" applyFill="1"/>
    <xf numFmtId="0" fontId="2" fillId="6" borderId="0" xfId="2" applyFill="1"/>
    <xf numFmtId="0" fontId="1" fillId="0" borderId="0" xfId="2" applyFont="1" applyFill="1"/>
    <xf numFmtId="0" fontId="2" fillId="0" borderId="0" xfId="2" applyFill="1"/>
    <xf numFmtId="0" fontId="3" fillId="0" borderId="0" xfId="2" applyFont="1"/>
    <xf numFmtId="0" fontId="2" fillId="7" borderId="0" xfId="2" applyFill="1"/>
    <xf numFmtId="0" fontId="1" fillId="7" borderId="0" xfId="2" applyFont="1" applyFill="1"/>
    <xf numFmtId="0" fontId="2" fillId="8" borderId="0" xfId="2" applyFill="1"/>
    <xf numFmtId="0" fontId="1" fillId="5" borderId="0" xfId="2" applyFont="1" applyFill="1"/>
    <xf numFmtId="0" fontId="2" fillId="0" borderId="0" xfId="2" applyFont="1"/>
    <xf numFmtId="49" fontId="2" fillId="0" borderId="0" xfId="1" applyNumberFormat="1" applyFont="1" applyAlignment="1"/>
    <xf numFmtId="0" fontId="0" fillId="0" borderId="0" xfId="0" applyAlignment="1"/>
  </cellXfs>
  <cellStyles count="3">
    <cellStyle name="Normal" xfId="0" builtinId="0"/>
    <cellStyle name="Normal_bns_stat" xfId="1"/>
    <cellStyle name="Normal_EDA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7" sqref="C17"/>
    </sheetView>
  </sheetViews>
  <sheetFormatPr defaultRowHeight="15.6" x14ac:dyDescent="0.3"/>
  <cols>
    <col min="1" max="1" width="11.33203125" style="1" customWidth="1"/>
    <col min="2" max="2" width="13.77734375" style="1" customWidth="1"/>
    <col min="3" max="3" width="8.88671875" style="1"/>
    <col min="4" max="4" width="9.77734375" style="1" customWidth="1"/>
    <col min="5" max="5" width="8.77734375" style="1" customWidth="1"/>
    <col min="6" max="16384" width="8.88671875" style="1"/>
  </cols>
  <sheetData>
    <row r="1" spans="1:2" ht="33" thickBot="1" x14ac:dyDescent="0.45">
      <c r="A1" s="11" t="s">
        <v>15</v>
      </c>
      <c r="B1" s="12" t="s">
        <v>14</v>
      </c>
    </row>
    <row r="2" spans="1:2" x14ac:dyDescent="0.3">
      <c r="A2" s="1">
        <v>6.1</v>
      </c>
      <c r="B2" s="1">
        <v>0.35</v>
      </c>
    </row>
    <row r="3" spans="1:2" x14ac:dyDescent="0.3">
      <c r="A3" s="1">
        <v>5.3</v>
      </c>
      <c r="B3" s="1">
        <v>0.27</v>
      </c>
    </row>
    <row r="4" spans="1:2" x14ac:dyDescent="0.3">
      <c r="A4" s="1">
        <v>5.3</v>
      </c>
      <c r="B4" s="1">
        <v>0.28000000000000003</v>
      </c>
    </row>
    <row r="5" spans="1:2" x14ac:dyDescent="0.3">
      <c r="A5" s="1">
        <v>6.7</v>
      </c>
      <c r="B5" s="1">
        <v>0.35</v>
      </c>
    </row>
    <row r="6" spans="1:2" x14ac:dyDescent="0.3">
      <c r="A6" s="1">
        <v>9</v>
      </c>
      <c r="B6" s="1">
        <v>0.42</v>
      </c>
    </row>
    <row r="7" spans="1:2" x14ac:dyDescent="0.3">
      <c r="A7" s="1">
        <v>7.2</v>
      </c>
      <c r="B7" s="1">
        <v>0.43</v>
      </c>
    </row>
    <row r="8" spans="1:2" x14ac:dyDescent="0.3">
      <c r="A8" s="1">
        <v>3.2</v>
      </c>
      <c r="B8" s="1">
        <v>0.22</v>
      </c>
    </row>
    <row r="9" spans="1:2" x14ac:dyDescent="0.3">
      <c r="A9" s="1">
        <v>14.3</v>
      </c>
      <c r="B9" s="1">
        <v>0.39</v>
      </c>
    </row>
    <row r="10" spans="1:2" x14ac:dyDescent="0.3">
      <c r="A10" s="1">
        <v>13.4</v>
      </c>
      <c r="B10" s="1">
        <v>0.48</v>
      </c>
    </row>
    <row r="11" spans="1:2" x14ac:dyDescent="0.3">
      <c r="A11" s="1">
        <v>15.3</v>
      </c>
      <c r="B11" s="1">
        <v>0.68</v>
      </c>
    </row>
    <row r="12" spans="1:2" x14ac:dyDescent="0.3">
      <c r="A12" s="1">
        <v>9</v>
      </c>
      <c r="B12" s="1">
        <v>0.7</v>
      </c>
    </row>
    <row r="13" spans="1:2" x14ac:dyDescent="0.3">
      <c r="A13" s="1">
        <v>3.4</v>
      </c>
      <c r="B13" s="1">
        <v>0.87</v>
      </c>
    </row>
    <row r="14" spans="1:2" x14ac:dyDescent="0.3">
      <c r="A14" s="1">
        <v>6.3</v>
      </c>
      <c r="B14" s="1">
        <v>0.86</v>
      </c>
    </row>
    <row r="15" spans="1:2" x14ac:dyDescent="0.3">
      <c r="A15" s="1">
        <v>10.199999999999999</v>
      </c>
      <c r="B15" s="1">
        <v>0.95</v>
      </c>
    </row>
    <row r="16" spans="1:2" x14ac:dyDescent="0.3">
      <c r="A16" s="1">
        <v>10.5</v>
      </c>
      <c r="B16" s="1">
        <v>0.95</v>
      </c>
    </row>
    <row r="17" spans="1:2" x14ac:dyDescent="0.3">
      <c r="A17" s="1">
        <v>13.4</v>
      </c>
      <c r="B17" s="1">
        <v>1.23</v>
      </c>
    </row>
    <row r="18" spans="1:2" x14ac:dyDescent="0.3">
      <c r="A18" s="1">
        <v>15.1</v>
      </c>
      <c r="B18" s="1">
        <v>1.22</v>
      </c>
    </row>
    <row r="19" spans="1:2" x14ac:dyDescent="0.3">
      <c r="A19" s="1">
        <v>5.7</v>
      </c>
      <c r="B19" s="1">
        <v>1.25</v>
      </c>
    </row>
    <row r="20" spans="1:2" x14ac:dyDescent="0.3">
      <c r="A20" s="1">
        <v>1.9</v>
      </c>
      <c r="B20" s="1">
        <v>1.05</v>
      </c>
    </row>
    <row r="21" spans="1:2" x14ac:dyDescent="0.3">
      <c r="A21" s="1">
        <v>2</v>
      </c>
      <c r="B21" s="1">
        <v>0.98</v>
      </c>
    </row>
  </sheetData>
  <pageMargins left="0.75" right="0.75" top="1" bottom="1" header="0.5" footer="0.5"/>
  <pageSetup paperSize="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7"/>
  <sheetViews>
    <sheetView workbookViewId="0">
      <selection activeCell="AA20" sqref="AA20"/>
    </sheetView>
  </sheetViews>
  <sheetFormatPr defaultColWidth="9.77734375" defaultRowHeight="15.6" x14ac:dyDescent="0.3"/>
  <cols>
    <col min="1" max="1" width="10.77734375" style="6" customWidth="1"/>
    <col min="2" max="2" width="7.77734375" style="2" customWidth="1"/>
    <col min="3" max="28" width="5.77734375" style="2" customWidth="1"/>
    <col min="29" max="233" width="9.77734375" style="2"/>
    <col min="234" max="253" width="9.77734375" style="2" customWidth="1"/>
    <col min="254" max="16384" width="9.77734375" style="2"/>
  </cols>
  <sheetData>
    <row r="1" spans="1:28" x14ac:dyDescent="0.3">
      <c r="A1" s="27" t="s">
        <v>11</v>
      </c>
      <c r="B1" s="28"/>
      <c r="C1" s="28"/>
      <c r="D1" s="28"/>
      <c r="E1" s="28"/>
    </row>
    <row r="2" spans="1:28" x14ac:dyDescent="0.3">
      <c r="A2" s="2"/>
      <c r="B2" s="4">
        <v>1976</v>
      </c>
      <c r="C2" s="2">
        <v>1977</v>
      </c>
      <c r="D2" s="4">
        <v>1978</v>
      </c>
      <c r="E2" s="2">
        <v>1979</v>
      </c>
      <c r="F2" s="4">
        <v>1980</v>
      </c>
      <c r="G2" s="2">
        <v>1981</v>
      </c>
      <c r="H2" s="4">
        <v>1982</v>
      </c>
      <c r="I2" s="2">
        <v>1983</v>
      </c>
      <c r="J2" s="4">
        <v>1984</v>
      </c>
      <c r="K2" s="2">
        <v>1985</v>
      </c>
      <c r="L2" s="4">
        <v>1986</v>
      </c>
      <c r="M2" s="2">
        <v>1987</v>
      </c>
      <c r="N2" s="4">
        <v>1988</v>
      </c>
      <c r="O2" s="2">
        <v>1989</v>
      </c>
      <c r="P2" s="4">
        <v>1990</v>
      </c>
      <c r="Q2" s="2">
        <v>1991</v>
      </c>
      <c r="R2" s="4">
        <v>1992</v>
      </c>
      <c r="S2" s="2">
        <v>1993</v>
      </c>
      <c r="T2" s="4">
        <v>1994</v>
      </c>
      <c r="U2" s="2">
        <v>1995</v>
      </c>
      <c r="V2" s="4">
        <v>1996</v>
      </c>
      <c r="W2" s="2">
        <v>1997</v>
      </c>
      <c r="X2" s="4">
        <v>1998</v>
      </c>
      <c r="Y2" s="2">
        <v>1999</v>
      </c>
      <c r="Z2" s="4">
        <v>2000</v>
      </c>
      <c r="AA2" s="2">
        <v>2001</v>
      </c>
      <c r="AB2" s="4">
        <v>2002</v>
      </c>
    </row>
    <row r="3" spans="1:28" x14ac:dyDescent="0.3">
      <c r="A3" s="2">
        <v>1</v>
      </c>
      <c r="B3" s="2">
        <v>0</v>
      </c>
      <c r="C3" s="2">
        <v>7</v>
      </c>
      <c r="D3" s="2">
        <v>17</v>
      </c>
      <c r="E3" s="2">
        <v>35</v>
      </c>
      <c r="F3" s="2">
        <v>18</v>
      </c>
      <c r="G3" s="2">
        <v>39</v>
      </c>
      <c r="H3" s="2">
        <v>33</v>
      </c>
      <c r="I3" s="2">
        <v>37</v>
      </c>
      <c r="J3" s="2">
        <v>35</v>
      </c>
      <c r="K3" s="2">
        <v>23</v>
      </c>
      <c r="L3" s="2">
        <v>15</v>
      </c>
      <c r="M3" s="2">
        <v>12</v>
      </c>
      <c r="N3" s="2">
        <v>4</v>
      </c>
      <c r="O3" s="2">
        <v>6</v>
      </c>
      <c r="P3" s="2">
        <v>0</v>
      </c>
      <c r="Q3" s="2">
        <v>3</v>
      </c>
      <c r="R3" s="2">
        <v>5</v>
      </c>
      <c r="S3" s="2">
        <v>5</v>
      </c>
      <c r="T3" s="2">
        <v>2</v>
      </c>
      <c r="U3" s="2">
        <v>1</v>
      </c>
      <c r="V3" s="2">
        <v>1</v>
      </c>
      <c r="W3" s="2">
        <v>0</v>
      </c>
      <c r="X3" s="2">
        <v>1</v>
      </c>
      <c r="Y3" s="2">
        <v>10</v>
      </c>
      <c r="Z3" s="2">
        <v>8</v>
      </c>
      <c r="AA3" s="2">
        <v>0</v>
      </c>
      <c r="AB3" s="2">
        <v>2</v>
      </c>
    </row>
    <row r="4" spans="1:28" x14ac:dyDescent="0.3">
      <c r="A4" s="2">
        <v>2</v>
      </c>
      <c r="B4" s="2">
        <v>4</v>
      </c>
      <c r="C4" s="2">
        <v>19</v>
      </c>
      <c r="D4" s="2">
        <v>14</v>
      </c>
      <c r="E4" s="2">
        <v>23</v>
      </c>
      <c r="F4" s="2">
        <v>20</v>
      </c>
      <c r="G4" s="2">
        <v>37</v>
      </c>
      <c r="H4" s="2">
        <v>63</v>
      </c>
      <c r="I4" s="2">
        <v>38</v>
      </c>
      <c r="J4" s="2">
        <v>59</v>
      </c>
      <c r="K4" s="2">
        <v>26</v>
      </c>
      <c r="L4" s="2">
        <v>31</v>
      </c>
      <c r="M4" s="2">
        <v>39</v>
      </c>
      <c r="N4" s="2">
        <v>37</v>
      </c>
      <c r="O4" s="2">
        <v>9</v>
      </c>
      <c r="P4" s="2">
        <v>11</v>
      </c>
      <c r="Q4" s="2">
        <v>23</v>
      </c>
      <c r="R4" s="2">
        <v>67</v>
      </c>
      <c r="S4" s="2">
        <v>35</v>
      </c>
      <c r="T4" s="2">
        <v>32</v>
      </c>
      <c r="U4" s="2">
        <v>10</v>
      </c>
      <c r="V4" s="2">
        <v>4</v>
      </c>
      <c r="W4" s="2">
        <v>2</v>
      </c>
      <c r="X4" s="2">
        <v>7</v>
      </c>
      <c r="Y4" s="2">
        <v>36</v>
      </c>
      <c r="Z4" s="2">
        <v>35</v>
      </c>
      <c r="AA4" s="2">
        <v>18</v>
      </c>
      <c r="AB4" s="2">
        <v>20</v>
      </c>
    </row>
    <row r="5" spans="1:28" x14ac:dyDescent="0.3">
      <c r="A5" s="2">
        <v>3</v>
      </c>
      <c r="B5" s="2">
        <v>9</v>
      </c>
      <c r="C5" s="2">
        <v>15</v>
      </c>
      <c r="D5" s="2">
        <v>4</v>
      </c>
      <c r="E5" s="2">
        <v>0</v>
      </c>
      <c r="F5" s="2">
        <v>5</v>
      </c>
      <c r="G5" s="2">
        <v>9</v>
      </c>
      <c r="H5" s="2">
        <v>23</v>
      </c>
      <c r="I5" s="2">
        <v>9</v>
      </c>
      <c r="J5" s="2">
        <v>7</v>
      </c>
      <c r="K5" s="2">
        <v>6</v>
      </c>
      <c r="L5" s="2">
        <v>3</v>
      </c>
      <c r="M5" s="2">
        <v>3</v>
      </c>
      <c r="N5" s="2">
        <v>9</v>
      </c>
      <c r="O5" s="2">
        <v>6</v>
      </c>
      <c r="P5" s="2">
        <v>12</v>
      </c>
      <c r="Q5" s="2">
        <v>5</v>
      </c>
      <c r="R5" s="2">
        <v>35</v>
      </c>
      <c r="S5" s="2">
        <v>13</v>
      </c>
      <c r="T5" s="2">
        <v>7</v>
      </c>
      <c r="U5" s="2">
        <v>9</v>
      </c>
      <c r="V5" s="2">
        <v>6</v>
      </c>
      <c r="W5" s="2">
        <v>6</v>
      </c>
      <c r="X5" s="2">
        <v>7</v>
      </c>
      <c r="Y5" s="2">
        <v>7</v>
      </c>
      <c r="Z5" s="2">
        <v>15</v>
      </c>
      <c r="AA5" s="2">
        <v>15</v>
      </c>
      <c r="AB5" s="2">
        <v>7</v>
      </c>
    </row>
    <row r="6" spans="1:28" x14ac:dyDescent="0.3">
      <c r="A6" s="2">
        <v>4</v>
      </c>
      <c r="B6" s="2">
        <v>0</v>
      </c>
      <c r="C6" s="2">
        <v>3</v>
      </c>
      <c r="D6" s="2">
        <v>1</v>
      </c>
      <c r="E6" s="2">
        <v>0</v>
      </c>
      <c r="F6" s="2">
        <v>1</v>
      </c>
      <c r="G6" s="2">
        <v>0</v>
      </c>
      <c r="H6" s="2">
        <v>2</v>
      </c>
      <c r="I6" s="2">
        <v>1</v>
      </c>
      <c r="J6" s="2">
        <v>1</v>
      </c>
      <c r="K6" s="2">
        <v>1</v>
      </c>
      <c r="L6" s="2">
        <v>0</v>
      </c>
      <c r="M6" s="2">
        <v>0</v>
      </c>
      <c r="N6" s="2">
        <v>2</v>
      </c>
      <c r="O6" s="2">
        <v>0</v>
      </c>
      <c r="P6" s="2">
        <v>1</v>
      </c>
      <c r="Q6" s="2">
        <v>0</v>
      </c>
      <c r="R6" s="2">
        <v>3</v>
      </c>
      <c r="S6" s="2">
        <v>1</v>
      </c>
      <c r="T6" s="2">
        <v>1</v>
      </c>
      <c r="U6" s="2">
        <v>0</v>
      </c>
      <c r="V6" s="2">
        <v>2</v>
      </c>
      <c r="W6" s="2">
        <v>0</v>
      </c>
      <c r="X6" s="2">
        <v>0</v>
      </c>
      <c r="Y6" s="2">
        <v>2</v>
      </c>
      <c r="Z6" s="2">
        <v>2</v>
      </c>
      <c r="AA6" s="2">
        <v>5</v>
      </c>
      <c r="AB6" s="2">
        <v>2</v>
      </c>
    </row>
    <row r="7" spans="1:28" x14ac:dyDescent="0.3">
      <c r="A7" s="2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2</v>
      </c>
      <c r="X7" s="2">
        <v>0</v>
      </c>
      <c r="Y7" s="2">
        <v>0</v>
      </c>
      <c r="Z7" s="2">
        <v>0</v>
      </c>
      <c r="AA7" s="2">
        <v>1</v>
      </c>
      <c r="AB7" s="2">
        <v>1</v>
      </c>
    </row>
    <row r="8" spans="1:28" x14ac:dyDescent="0.3">
      <c r="A8" s="2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28" x14ac:dyDescent="0.3">
      <c r="A9" s="2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 x14ac:dyDescent="0.3">
      <c r="A10" s="2"/>
    </row>
    <row r="12" spans="1:28" x14ac:dyDescent="0.3">
      <c r="A12" s="5" t="s">
        <v>12</v>
      </c>
    </row>
    <row r="13" spans="1:28" x14ac:dyDescent="0.3">
      <c r="A13" s="5" t="s">
        <v>4</v>
      </c>
      <c r="B13" s="4" t="s">
        <v>0</v>
      </c>
    </row>
    <row r="14" spans="1:28" s="9" customFormat="1" x14ac:dyDescent="0.3">
      <c r="A14" s="8" t="s">
        <v>5</v>
      </c>
      <c r="B14" s="9">
        <v>300000</v>
      </c>
    </row>
    <row r="15" spans="1:28" x14ac:dyDescent="0.3">
      <c r="A15" s="5" t="s">
        <v>6</v>
      </c>
      <c r="B15" s="2">
        <v>49000</v>
      </c>
    </row>
    <row r="16" spans="1:28" x14ac:dyDescent="0.3">
      <c r="A16" s="5" t="s">
        <v>7</v>
      </c>
      <c r="B16" s="2">
        <v>6200</v>
      </c>
    </row>
    <row r="17" spans="1:2" x14ac:dyDescent="0.3">
      <c r="A17" s="5" t="s">
        <v>8</v>
      </c>
      <c r="B17" s="2">
        <v>800</v>
      </c>
    </row>
    <row r="18" spans="1:2" x14ac:dyDescent="0.3">
      <c r="A18" s="5" t="s">
        <v>9</v>
      </c>
      <c r="B18" s="2">
        <v>108</v>
      </c>
    </row>
    <row r="19" spans="1:2" x14ac:dyDescent="0.3">
      <c r="A19" s="5" t="s">
        <v>10</v>
      </c>
      <c r="B19" s="2">
        <v>18</v>
      </c>
    </row>
    <row r="20" spans="1:2" x14ac:dyDescent="0.3">
      <c r="A20" s="5" t="s">
        <v>13</v>
      </c>
      <c r="B20" s="2">
        <v>1</v>
      </c>
    </row>
    <row r="21" spans="1:2" x14ac:dyDescent="0.3">
      <c r="A21" s="5"/>
    </row>
    <row r="40" spans="1:1" s="3" customFormat="1" x14ac:dyDescent="0.3">
      <c r="A40" s="7"/>
    </row>
    <row r="214" spans="1:1" s="3" customFormat="1" x14ac:dyDescent="0.3">
      <c r="A214" s="7"/>
    </row>
    <row r="474" spans="1:1" s="3" customFormat="1" x14ac:dyDescent="0.3">
      <c r="A474" s="7"/>
    </row>
    <row r="555" spans="1:1" s="3" customFormat="1" x14ac:dyDescent="0.3">
      <c r="A555" s="7"/>
    </row>
    <row r="560" spans="1:1" s="3" customFormat="1" x14ac:dyDescent="0.3">
      <c r="A560" s="7"/>
    </row>
    <row r="1129" spans="1:1" s="3" customFormat="1" x14ac:dyDescent="0.3">
      <c r="A1129" s="7"/>
    </row>
    <row r="1134" spans="1:1" s="3" customFormat="1" x14ac:dyDescent="0.3">
      <c r="A1134" s="7"/>
    </row>
    <row r="1221" spans="1:1" s="3" customFormat="1" x14ac:dyDescent="0.3">
      <c r="A1221" s="7"/>
    </row>
    <row r="1237" spans="1:1" s="3" customFormat="1" x14ac:dyDescent="0.3">
      <c r="A1237" s="7"/>
    </row>
  </sheetData>
  <mergeCells count="1">
    <mergeCell ref="A1:E1"/>
  </mergeCells>
  <pageMargins left="0.55000000000000004" right="0.2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9" sqref="B9"/>
    </sheetView>
  </sheetViews>
  <sheetFormatPr defaultRowHeight="15.6" x14ac:dyDescent="0.3"/>
  <cols>
    <col min="1" max="3" width="10.77734375" style="1" customWidth="1"/>
    <col min="4" max="16384" width="8.88671875" style="1"/>
  </cols>
  <sheetData>
    <row r="1" spans="1:3" x14ac:dyDescent="0.3">
      <c r="A1" s="1" t="s">
        <v>46</v>
      </c>
    </row>
    <row r="2" spans="1:3" ht="46.8" x14ac:dyDescent="0.3">
      <c r="A2" s="10" t="s">
        <v>1</v>
      </c>
      <c r="B2" s="10" t="s">
        <v>2</v>
      </c>
      <c r="C2" s="10" t="s">
        <v>3</v>
      </c>
    </row>
    <row r="3" spans="1:3" x14ac:dyDescent="0.3">
      <c r="A3" s="1">
        <v>0</v>
      </c>
      <c r="B3" s="1">
        <v>150</v>
      </c>
      <c r="C3" s="1">
        <v>9.80945</v>
      </c>
    </row>
    <row r="4" spans="1:3" x14ac:dyDescent="0.3">
      <c r="A4" s="1">
        <v>0.5</v>
      </c>
      <c r="B4" s="1">
        <v>100</v>
      </c>
      <c r="C4" s="1">
        <v>9.8096999999999994</v>
      </c>
    </row>
    <row r="5" spans="1:3" x14ac:dyDescent="0.3">
      <c r="A5" s="1">
        <v>1</v>
      </c>
      <c r="B5" s="1">
        <v>170</v>
      </c>
      <c r="C5" s="1">
        <v>9809.49</v>
      </c>
    </row>
    <row r="6" spans="1:3" x14ac:dyDescent="0.3">
      <c r="A6" s="1">
        <v>1.5</v>
      </c>
      <c r="B6" s="1">
        <v>200</v>
      </c>
      <c r="C6" s="1">
        <v>9809.4</v>
      </c>
    </row>
    <row r="7" spans="1:3" x14ac:dyDescent="0.3">
      <c r="A7" s="1">
        <v>2</v>
      </c>
      <c r="B7" s="1">
        <v>150</v>
      </c>
      <c r="C7" s="1">
        <v>9809.5499999999993</v>
      </c>
    </row>
    <row r="8" spans="1:3" x14ac:dyDescent="0.3">
      <c r="A8" s="1">
        <v>2.5</v>
      </c>
      <c r="B8" s="1">
        <v>130</v>
      </c>
      <c r="C8" s="1">
        <v>9809.51</v>
      </c>
    </row>
    <row r="9" spans="1:3" x14ac:dyDescent="0.3">
      <c r="A9" s="1">
        <v>3</v>
      </c>
      <c r="B9" s="1">
        <v>120</v>
      </c>
      <c r="C9" s="1">
        <v>9809.5400000000009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E13" sqref="E13"/>
    </sheetView>
  </sheetViews>
  <sheetFormatPr defaultRowHeight="15.6" x14ac:dyDescent="0.3"/>
  <cols>
    <col min="1" max="1" width="9.33203125" style="1" customWidth="1"/>
    <col min="2" max="16384" width="8.88671875" style="1"/>
  </cols>
  <sheetData>
    <row r="1" spans="1:3" x14ac:dyDescent="0.3">
      <c r="A1" s="1" t="s">
        <v>19</v>
      </c>
    </row>
    <row r="2" spans="1:3" x14ac:dyDescent="0.3">
      <c r="A2" s="1" t="s">
        <v>47</v>
      </c>
      <c r="B2" s="1" t="s">
        <v>22</v>
      </c>
      <c r="C2" s="1" t="s">
        <v>23</v>
      </c>
    </row>
    <row r="3" spans="1:3" x14ac:dyDescent="0.3">
      <c r="A3" s="1">
        <v>1</v>
      </c>
      <c r="B3" s="1">
        <v>19.2</v>
      </c>
      <c r="C3" s="1">
        <v>11.4</v>
      </c>
    </row>
    <row r="4" spans="1:3" x14ac:dyDescent="0.3">
      <c r="A4" s="1">
        <v>2</v>
      </c>
      <c r="B4" s="1">
        <v>18.7</v>
      </c>
      <c r="C4" s="1">
        <v>9.5</v>
      </c>
    </row>
    <row r="5" spans="1:3" x14ac:dyDescent="0.3">
      <c r="A5" s="1">
        <v>3</v>
      </c>
      <c r="B5" s="1">
        <v>21.3</v>
      </c>
      <c r="C5" s="1">
        <v>16.5</v>
      </c>
    </row>
    <row r="6" spans="1:3" x14ac:dyDescent="0.3">
      <c r="A6" s="1">
        <v>4</v>
      </c>
      <c r="B6" s="1">
        <v>16.5</v>
      </c>
      <c r="C6" s="1">
        <v>20.3</v>
      </c>
    </row>
    <row r="7" spans="1:3" x14ac:dyDescent="0.3">
      <c r="A7" s="1">
        <v>5</v>
      </c>
      <c r="B7" s="1">
        <v>17.3</v>
      </c>
      <c r="C7" s="1">
        <v>22.5</v>
      </c>
    </row>
    <row r="8" spans="1:3" x14ac:dyDescent="0.3">
      <c r="A8" s="1">
        <v>6</v>
      </c>
      <c r="B8" s="1">
        <v>22.4</v>
      </c>
      <c r="C8" s="1">
        <v>17.600000000000001</v>
      </c>
    </row>
    <row r="9" spans="1:3" x14ac:dyDescent="0.3">
      <c r="A9" s="1">
        <v>7</v>
      </c>
      <c r="B9" s="1">
        <v>18.7</v>
      </c>
      <c r="C9" s="1">
        <v>18.399999999999999</v>
      </c>
    </row>
    <row r="10" spans="1:3" x14ac:dyDescent="0.3">
      <c r="A10" s="1">
        <v>8</v>
      </c>
      <c r="B10" s="1">
        <v>25.5</v>
      </c>
      <c r="C10" s="1">
        <v>15.9</v>
      </c>
    </row>
    <row r="11" spans="1:3" x14ac:dyDescent="0.3">
      <c r="A11" s="1">
        <v>9</v>
      </c>
      <c r="B11" s="1">
        <v>14.3</v>
      </c>
      <c r="C11" s="1">
        <v>19</v>
      </c>
    </row>
    <row r="12" spans="1:3" x14ac:dyDescent="0.3">
      <c r="A12" s="1">
        <v>10</v>
      </c>
      <c r="B12" s="1">
        <v>20.2</v>
      </c>
      <c r="C12" s="1">
        <v>19.899999999999999</v>
      </c>
    </row>
    <row r="13" spans="1:3" x14ac:dyDescent="0.3">
      <c r="A13" s="1">
        <v>11</v>
      </c>
      <c r="B13" s="1">
        <v>17.600000000000001</v>
      </c>
      <c r="C13" s="1">
        <v>27.2</v>
      </c>
    </row>
    <row r="14" spans="1:3" x14ac:dyDescent="0.3">
      <c r="A14" s="1">
        <v>12</v>
      </c>
      <c r="B14" s="1">
        <v>19.3</v>
      </c>
      <c r="C14" s="1">
        <v>17.600000000000001</v>
      </c>
    </row>
    <row r="15" spans="1:3" x14ac:dyDescent="0.3">
      <c r="A15" s="1">
        <v>13</v>
      </c>
      <c r="B15" s="1">
        <v>16.100000000000001</v>
      </c>
      <c r="C15" s="1">
        <v>20.2</v>
      </c>
    </row>
    <row r="16" spans="1:3" x14ac:dyDescent="0.3">
      <c r="A16" s="1">
        <v>14</v>
      </c>
      <c r="B16" s="1">
        <v>12.5</v>
      </c>
      <c r="C16" s="1">
        <v>18.399999999999999</v>
      </c>
    </row>
    <row r="17" spans="1:3" x14ac:dyDescent="0.3">
      <c r="A17" s="1">
        <v>15</v>
      </c>
      <c r="B17" s="1">
        <v>14.3</v>
      </c>
      <c r="C17" s="1">
        <v>19.100000000000001</v>
      </c>
    </row>
    <row r="18" spans="1:3" x14ac:dyDescent="0.3">
      <c r="A18" s="1">
        <v>16</v>
      </c>
      <c r="B18" s="1">
        <v>4.7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16" sqref="B16"/>
    </sheetView>
  </sheetViews>
  <sheetFormatPr defaultColWidth="9.77734375" defaultRowHeight="15.6" x14ac:dyDescent="0.3"/>
  <cols>
    <col min="1" max="2" width="9.77734375" style="13" customWidth="1"/>
    <col min="3" max="3" width="18.5546875" style="13" customWidth="1"/>
    <col min="4" max="5" width="14.109375" style="13" customWidth="1"/>
    <col min="6" max="16384" width="9.77734375" style="13"/>
  </cols>
  <sheetData>
    <row r="1" spans="1:11" x14ac:dyDescent="0.3">
      <c r="A1" s="26" t="s">
        <v>43</v>
      </c>
      <c r="B1" s="26" t="s">
        <v>44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3" t="s">
        <v>29</v>
      </c>
      <c r="I1" s="13" t="s">
        <v>30</v>
      </c>
      <c r="J1" s="13" t="s">
        <v>31</v>
      </c>
      <c r="K1" s="13" t="s">
        <v>32</v>
      </c>
    </row>
    <row r="2" spans="1:11" x14ac:dyDescent="0.3">
      <c r="A2" s="13">
        <v>0.2</v>
      </c>
      <c r="B2" s="14"/>
      <c r="C2" s="13" t="s">
        <v>33</v>
      </c>
      <c r="D2" s="13">
        <v>0.45</v>
      </c>
      <c r="E2" s="15"/>
      <c r="F2" s="13">
        <v>0.2</v>
      </c>
      <c r="G2" s="16"/>
      <c r="H2" s="13">
        <v>0.5</v>
      </c>
      <c r="I2" s="17"/>
      <c r="J2" s="13">
        <v>0.5</v>
      </c>
      <c r="K2" s="18"/>
    </row>
    <row r="3" spans="1:11" ht="18" x14ac:dyDescent="0.4">
      <c r="A3" s="13">
        <v>0.2</v>
      </c>
      <c r="B3" s="22"/>
      <c r="C3" s="13" t="s">
        <v>40</v>
      </c>
      <c r="D3" s="13">
        <v>0.55000000000000004</v>
      </c>
      <c r="E3" s="15"/>
      <c r="F3" s="13">
        <v>0.8</v>
      </c>
      <c r="G3" s="16"/>
      <c r="H3" s="13">
        <v>0.5</v>
      </c>
      <c r="I3" s="17"/>
      <c r="J3" s="13">
        <v>0.5</v>
      </c>
      <c r="K3" s="18"/>
    </row>
    <row r="4" spans="1:11" ht="18" x14ac:dyDescent="0.4">
      <c r="A4" s="13">
        <v>0.5</v>
      </c>
      <c r="B4" s="22"/>
      <c r="C4" s="13" t="s">
        <v>40</v>
      </c>
      <c r="D4" s="13" t="s">
        <v>34</v>
      </c>
      <c r="E4" s="13" t="s">
        <v>35</v>
      </c>
      <c r="H4" s="13">
        <v>0.5</v>
      </c>
      <c r="I4" s="25"/>
    </row>
    <row r="5" spans="1:11" x14ac:dyDescent="0.3">
      <c r="A5" s="13">
        <v>0.5</v>
      </c>
      <c r="B5" s="15"/>
      <c r="C5" s="13" t="s">
        <v>36</v>
      </c>
      <c r="D5" s="13">
        <v>0.45</v>
      </c>
      <c r="E5" s="15"/>
      <c r="I5" s="19"/>
    </row>
    <row r="6" spans="1:11" ht="18" x14ac:dyDescent="0.4">
      <c r="A6" s="13">
        <v>0.5</v>
      </c>
      <c r="B6" s="23"/>
      <c r="C6" s="13" t="s">
        <v>40</v>
      </c>
      <c r="D6" s="13">
        <v>0.55000000000000004</v>
      </c>
      <c r="E6" s="15"/>
      <c r="I6" s="20"/>
    </row>
    <row r="7" spans="1:11" ht="18" x14ac:dyDescent="0.4">
      <c r="A7" s="13">
        <v>0.8</v>
      </c>
      <c r="B7" s="22"/>
      <c r="C7" s="13" t="s">
        <v>40</v>
      </c>
      <c r="I7" s="20"/>
    </row>
    <row r="8" spans="1:11" ht="18" x14ac:dyDescent="0.4">
      <c r="A8" s="13">
        <v>0.8</v>
      </c>
      <c r="B8" s="24"/>
      <c r="C8" s="13" t="s">
        <v>41</v>
      </c>
      <c r="I8" s="21"/>
    </row>
    <row r="9" spans="1:11" ht="18" x14ac:dyDescent="0.4">
      <c r="A9" s="13">
        <v>0.5</v>
      </c>
      <c r="B9" s="24"/>
      <c r="C9" s="13" t="s">
        <v>41</v>
      </c>
      <c r="I9" s="21"/>
    </row>
    <row r="10" spans="1:11" x14ac:dyDescent="0.3">
      <c r="A10" s="13">
        <v>0.5</v>
      </c>
      <c r="B10" s="15"/>
      <c r="C10" s="13" t="s">
        <v>37</v>
      </c>
      <c r="I10" s="21"/>
    </row>
    <row r="11" spans="1:11" ht="18" x14ac:dyDescent="0.4">
      <c r="A11" s="13">
        <v>0.5</v>
      </c>
      <c r="B11" s="24"/>
      <c r="C11" s="13" t="s">
        <v>41</v>
      </c>
      <c r="I11" s="21"/>
    </row>
    <row r="12" spans="1:11" ht="18" x14ac:dyDescent="0.4">
      <c r="A12" s="13">
        <v>0.2</v>
      </c>
      <c r="B12" s="24"/>
      <c r="C12" s="13" t="s">
        <v>41</v>
      </c>
      <c r="I12" s="21"/>
    </row>
    <row r="13" spans="1:11" x14ac:dyDescent="0.3">
      <c r="A13" s="13">
        <v>0.2</v>
      </c>
      <c r="B13" s="14"/>
      <c r="C13" s="13" t="s">
        <v>33</v>
      </c>
      <c r="I13" s="21"/>
    </row>
    <row r="14" spans="1:11" x14ac:dyDescent="0.3">
      <c r="A14" s="13">
        <v>0.8</v>
      </c>
      <c r="B14" s="14"/>
      <c r="C14" s="13" t="s">
        <v>33</v>
      </c>
      <c r="I14" s="21"/>
    </row>
    <row r="16" spans="1:11" x14ac:dyDescent="0.3">
      <c r="A16" s="26" t="s">
        <v>42</v>
      </c>
      <c r="B16" s="26" t="s">
        <v>45</v>
      </c>
      <c r="C16" s="13" t="s">
        <v>24</v>
      </c>
      <c r="D16" s="13" t="s">
        <v>25</v>
      </c>
      <c r="E16" s="13" t="s">
        <v>26</v>
      </c>
      <c r="F16" s="13" t="s">
        <v>38</v>
      </c>
      <c r="G16" s="13" t="s">
        <v>39</v>
      </c>
      <c r="H16" s="13" t="s">
        <v>29</v>
      </c>
      <c r="I16" s="13" t="s">
        <v>30</v>
      </c>
      <c r="J16" s="13" t="s">
        <v>31</v>
      </c>
      <c r="K16" s="13" t="s">
        <v>32</v>
      </c>
    </row>
    <row r="17" spans="1:11" x14ac:dyDescent="0.3">
      <c r="A17" s="13">
        <f t="shared" ref="A17:A29" si="0">A2+1</f>
        <v>1.2</v>
      </c>
      <c r="B17" s="14"/>
      <c r="C17" s="13" t="s">
        <v>33</v>
      </c>
      <c r="D17" s="13">
        <f>D2+1</f>
        <v>1.45</v>
      </c>
      <c r="E17" s="15"/>
      <c r="F17" s="13">
        <f>F2+1</f>
        <v>1.2</v>
      </c>
      <c r="G17" s="16"/>
      <c r="H17" s="13">
        <f>H2+1</f>
        <v>1.5</v>
      </c>
      <c r="I17" s="17"/>
      <c r="J17" s="13">
        <v>1.5</v>
      </c>
      <c r="K17" s="18"/>
    </row>
    <row r="18" spans="1:11" ht="18" x14ac:dyDescent="0.4">
      <c r="A18" s="13">
        <f t="shared" si="0"/>
        <v>1.2</v>
      </c>
      <c r="B18" s="22"/>
      <c r="C18" s="13" t="s">
        <v>40</v>
      </c>
      <c r="D18" s="13">
        <f>D3+1</f>
        <v>1.55</v>
      </c>
      <c r="E18" s="15"/>
      <c r="F18" s="13">
        <f>F3+1</f>
        <v>1.8</v>
      </c>
      <c r="G18" s="16"/>
      <c r="H18" s="13">
        <f>H3+1</f>
        <v>1.5</v>
      </c>
      <c r="I18" s="17"/>
      <c r="J18" s="13">
        <v>1.5</v>
      </c>
      <c r="K18" s="18"/>
    </row>
    <row r="19" spans="1:11" ht="18" x14ac:dyDescent="0.4">
      <c r="A19" s="13">
        <f t="shared" si="0"/>
        <v>1.5</v>
      </c>
      <c r="B19" s="22"/>
      <c r="C19" s="13" t="s">
        <v>40</v>
      </c>
      <c r="D19" s="13" t="s">
        <v>34</v>
      </c>
      <c r="E19" s="13" t="s">
        <v>35</v>
      </c>
      <c r="H19" s="13">
        <f>H4+1</f>
        <v>1.5</v>
      </c>
      <c r="I19" s="17"/>
    </row>
    <row r="20" spans="1:11" x14ac:dyDescent="0.3">
      <c r="A20" s="13">
        <f t="shared" si="0"/>
        <v>1.5</v>
      </c>
      <c r="B20" s="15"/>
      <c r="C20" s="13" t="s">
        <v>36</v>
      </c>
      <c r="D20" s="13">
        <f>D5+1</f>
        <v>1.45</v>
      </c>
      <c r="E20" s="15"/>
      <c r="I20" s="20"/>
    </row>
    <row r="21" spans="1:11" ht="18" x14ac:dyDescent="0.4">
      <c r="A21" s="13">
        <f t="shared" si="0"/>
        <v>1.5</v>
      </c>
      <c r="B21" s="22"/>
      <c r="C21" s="13" t="s">
        <v>40</v>
      </c>
      <c r="D21" s="13">
        <f>D6+1</f>
        <v>1.55</v>
      </c>
      <c r="E21" s="15"/>
      <c r="I21" s="20"/>
    </row>
    <row r="22" spans="1:11" ht="18" x14ac:dyDescent="0.4">
      <c r="A22" s="13">
        <f t="shared" si="0"/>
        <v>1.8</v>
      </c>
      <c r="B22" s="22"/>
      <c r="C22" s="13" t="s">
        <v>40</v>
      </c>
      <c r="I22" s="20"/>
    </row>
    <row r="23" spans="1:11" ht="18" x14ac:dyDescent="0.4">
      <c r="A23" s="13">
        <f t="shared" si="0"/>
        <v>1.8</v>
      </c>
      <c r="B23" s="24"/>
      <c r="C23" s="13" t="s">
        <v>41</v>
      </c>
      <c r="I23" s="20"/>
    </row>
    <row r="24" spans="1:11" ht="18" x14ac:dyDescent="0.4">
      <c r="A24" s="13">
        <f t="shared" si="0"/>
        <v>1.5</v>
      </c>
      <c r="B24" s="24"/>
      <c r="C24" s="13" t="s">
        <v>41</v>
      </c>
      <c r="I24" s="20"/>
    </row>
    <row r="25" spans="1:11" x14ac:dyDescent="0.3">
      <c r="A25" s="13">
        <f t="shared" si="0"/>
        <v>1.5</v>
      </c>
      <c r="B25" s="15"/>
      <c r="C25" s="13" t="s">
        <v>37</v>
      </c>
      <c r="I25" s="21"/>
    </row>
    <row r="26" spans="1:11" ht="18" x14ac:dyDescent="0.4">
      <c r="A26" s="13">
        <f t="shared" si="0"/>
        <v>1.5</v>
      </c>
      <c r="B26" s="24"/>
      <c r="C26" s="13" t="s">
        <v>41</v>
      </c>
      <c r="I26" s="21"/>
    </row>
    <row r="27" spans="1:11" ht="18" x14ac:dyDescent="0.4">
      <c r="A27" s="13">
        <f t="shared" si="0"/>
        <v>1.2</v>
      </c>
      <c r="B27" s="24"/>
      <c r="C27" s="13" t="s">
        <v>41</v>
      </c>
      <c r="I27" s="21"/>
    </row>
    <row r="28" spans="1:11" x14ac:dyDescent="0.3">
      <c r="A28" s="13">
        <f t="shared" si="0"/>
        <v>1.2</v>
      </c>
      <c r="B28" s="14"/>
      <c r="C28" s="13" t="s">
        <v>33</v>
      </c>
      <c r="I28" s="21"/>
    </row>
    <row r="29" spans="1:11" x14ac:dyDescent="0.3">
      <c r="A29" s="13">
        <f t="shared" si="0"/>
        <v>1.8</v>
      </c>
      <c r="B29" s="14"/>
      <c r="C29" s="13" t="s">
        <v>33</v>
      </c>
      <c r="I29" s="21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"/>
  <sheetViews>
    <sheetView workbookViewId="0"/>
  </sheetViews>
  <sheetFormatPr defaultRowHeight="12.6" x14ac:dyDescent="0.25"/>
  <sheetData>
    <row r="1" spans="1:60" x14ac:dyDescent="0.25">
      <c r="A1" t="s">
        <v>16</v>
      </c>
      <c r="M1" t="s">
        <v>17</v>
      </c>
      <c r="Y1" t="s">
        <v>18</v>
      </c>
      <c r="AK1" t="s">
        <v>20</v>
      </c>
      <c r="AW1" t="s">
        <v>21</v>
      </c>
    </row>
    <row r="2" spans="1:60" x14ac:dyDescent="0.25">
      <c r="A2" t="str">
        <f>IF(ISBLANK('mag per year'!AD3),"",'mag per year'!AD3)</f>
        <v/>
      </c>
      <c r="B2" t="e">
        <f>QUARTILE($A$2:$A$8,1)</f>
        <v>#NUM!</v>
      </c>
      <c r="C2">
        <v>0.5</v>
      </c>
      <c r="D2" t="e">
        <f>IF(OR($A$2&lt;$B$6,$A$2&gt;$B$8),$A$2,#N/A)</f>
        <v>#NUM!</v>
      </c>
      <c r="E2" t="e">
        <f>IF(OR(AND($A$2&lt;$B$5,$A$2&gt;=$B$6),AND($A$2&gt;$B$7,$A$2&lt;=$B$8)),$A$2,#N/A)</f>
        <v>#NUM!</v>
      </c>
      <c r="F2" t="e">
        <f>IF(OR(AND($A$2&lt;$B$2,$A$2&gt;=$B$5),AND($A$2&gt;$B$4,$A$2&lt;=$B$7)),$A$2,"")</f>
        <v>#NUM!</v>
      </c>
      <c r="G2">
        <v>0.2</v>
      </c>
      <c r="H2" t="e">
        <f>$B$3</f>
        <v>#NUM!</v>
      </c>
      <c r="I2">
        <v>0.5</v>
      </c>
      <c r="J2">
        <f>MIN($A$2:$A$8)-(MAX($A$2:$A$8)-MIN($A$2:$A$8))/14</f>
        <v>0</v>
      </c>
      <c r="K2">
        <v>0.2</v>
      </c>
      <c r="L2" t="e">
        <f>AVERAGE($A$2:$A$8)</f>
        <v>#DIV/0!</v>
      </c>
      <c r="M2" t="str">
        <f>IF(ISBLANK('mag per year'!AE3),"",'mag per year'!AE3)</f>
        <v/>
      </c>
      <c r="N2" t="e">
        <f>QUARTILE($M$2:$M$8,1)</f>
        <v>#NUM!</v>
      </c>
      <c r="O2">
        <v>0.5</v>
      </c>
      <c r="P2" t="e">
        <f>IF(OR($M$2&lt;$N$6,$M$2&gt;$N$8),$M$2,#N/A)</f>
        <v>#NUM!</v>
      </c>
      <c r="Q2" t="e">
        <f>IF(OR(AND($M$2&lt;$N$5,$M$2&gt;=$N$6),AND($M$2&gt;$N$7,$M$2&lt;=$N$8)),$M$2,#N/A)</f>
        <v>#NUM!</v>
      </c>
      <c r="R2" t="e">
        <f>IF(OR(AND($M$2&lt;$N$2,$M$2&gt;=$N$5),AND($M$2&gt;$N$4,$M$2&lt;=$N$7)),$M$2,"")</f>
        <v>#NUM!</v>
      </c>
      <c r="S2">
        <v>0.2</v>
      </c>
      <c r="T2" t="e">
        <f>$N$3</f>
        <v>#NUM!</v>
      </c>
      <c r="U2">
        <v>0.5</v>
      </c>
      <c r="V2">
        <f>MIN($M$2:$M$8)-(MAX($M$2:$M$8)-MIN($M$2:$M$8))/14</f>
        <v>0</v>
      </c>
      <c r="W2">
        <v>0.2</v>
      </c>
      <c r="X2" t="e">
        <f>AVERAGE($M$2:$M$8)</f>
        <v>#DIV/0!</v>
      </c>
      <c r="Y2">
        <f>IF(ISBLANK(sandstone!B3),"",sandstone!B3)</f>
        <v>19.2</v>
      </c>
      <c r="Z2">
        <f>QUARTILE($Y$2:$Y$16,1)</f>
        <v>15.200000000000001</v>
      </c>
      <c r="AA2">
        <v>0.5</v>
      </c>
      <c r="AB2" t="e">
        <f>IF(OR($Y$2&lt;$Z$6,$Y$2&gt;$Z$8),$Y$2,#N/A)</f>
        <v>#N/A</v>
      </c>
      <c r="AC2" t="e">
        <f>IF(OR(AND($Y$2&lt;$Z$5,$Y$2&gt;=$Z$6),AND($Y$2&gt;$Z$7,$Y$2&lt;=$Z$8)),$Y$2,#N/A)</f>
        <v>#N/A</v>
      </c>
      <c r="AD2" t="str">
        <f>IF(OR(AND($Y$2&lt;$Z$2,$Y$2&gt;=$Z$5),AND($Y$2&gt;$Z$4,$Y$2&lt;=$Z$7)),$Y$2,"")</f>
        <v/>
      </c>
      <c r="AE2">
        <v>0.2</v>
      </c>
      <c r="AF2">
        <f>$Z$3</f>
        <v>17.600000000000001</v>
      </c>
      <c r="AG2">
        <v>0.5</v>
      </c>
      <c r="AH2">
        <f>MIN($Y$2:$Y$31)-(MAX($Y$2:$Y$31)-MIN($Y$2:$Y$31))/14</f>
        <v>3.092857142857143</v>
      </c>
      <c r="AI2">
        <v>0.2</v>
      </c>
      <c r="AJ2">
        <f>AVERAGE($Y$2:$Y$16)</f>
        <v>16.873333333333331</v>
      </c>
      <c r="AK2">
        <f>IF(ISBLANK(sandstone!B3),"",sandstone!B3)</f>
        <v>19.2</v>
      </c>
      <c r="AL2">
        <f>QUARTILE($AK$2:$AK$16,1)</f>
        <v>15.200000000000001</v>
      </c>
      <c r="AM2">
        <v>0.5</v>
      </c>
      <c r="AN2" t="e">
        <f>IF(OR($AK$2&lt;$AL$6,$AK$2&gt;$AL$8),$AK$2,#N/A)</f>
        <v>#N/A</v>
      </c>
      <c r="AO2" t="e">
        <f>IF(OR(AND($AK$2&lt;$AL$5,$AK$2&gt;=$AL$6),AND($AK$2&gt;$AL$7,$AK$2&lt;=$AL$8)),$AK$2,#N/A)</f>
        <v>#N/A</v>
      </c>
      <c r="AP2" t="str">
        <f>IF(OR(AND($AK$2&lt;$AL$2,$AK$2&gt;=$AL$5),AND($AK$2&gt;$AL$4,$AK$2&lt;=$AL$7)),$AK$2,"")</f>
        <v/>
      </c>
      <c r="AQ2">
        <v>0.2</v>
      </c>
      <c r="AR2">
        <f>$AL$3</f>
        <v>17.600000000000001</v>
      </c>
      <c r="AS2">
        <v>0.5</v>
      </c>
      <c r="AT2">
        <f>MIN($AK$2:$AK$31)-(MAX($AK$2:$AK$31)-MIN($AK$2:$AK$31))/14</f>
        <v>3.092857142857143</v>
      </c>
      <c r="AU2">
        <v>0.2</v>
      </c>
      <c r="AV2">
        <f>AVERAGE($AK$2:$AK$16)</f>
        <v>16.873333333333331</v>
      </c>
      <c r="AW2">
        <f>IF(ISBLANK(sandstone!B3),"",sandstone!B3)</f>
        <v>19.2</v>
      </c>
      <c r="AX2">
        <f>QUARTILE($AW$2:$AW$17,1)</f>
        <v>15.650000000000002</v>
      </c>
      <c r="AY2">
        <v>0.5</v>
      </c>
      <c r="AZ2" t="e">
        <f>IF(OR($AW$2&lt;$AX$6,$AW$2&gt;$AX$8),$AW$2,#N/A)</f>
        <v>#N/A</v>
      </c>
      <c r="BA2" t="e">
        <f>IF(OR(AND($AW$2&lt;$AX$5,$AW$2&gt;=$AX$6),AND($AW$2&gt;$AX$7,$AW$2&lt;=$AX$8)),$AW$2,#N/A)</f>
        <v>#N/A</v>
      </c>
      <c r="BB2" t="str">
        <f>IF(OR(AND($AW$2&lt;$AX$2,$AW$2&gt;=$AX$5),AND($AW$2&gt;$AX$4,$AW$2&lt;=$AX$7)),$AW$2,"")</f>
        <v/>
      </c>
      <c r="BC2">
        <v>0.2</v>
      </c>
      <c r="BD2">
        <f>$AX$3</f>
        <v>18.149999999999999</v>
      </c>
      <c r="BE2">
        <v>0.5</v>
      </c>
      <c r="BF2">
        <f>MIN($AW$2:$AW$33)-(MAX($AW$2:$AW$33)-MIN($AW$2:$AW$33))/14</f>
        <v>3.092857142857143</v>
      </c>
      <c r="BG2">
        <v>0.2</v>
      </c>
      <c r="BH2">
        <f>AVERAGE($AW$2:$AW$17)</f>
        <v>17.412500000000001</v>
      </c>
    </row>
    <row r="3" spans="1:60" x14ac:dyDescent="0.25">
      <c r="A3" t="str">
        <f>IF(ISBLANK('mag per year'!AD4),"",'mag per year'!AD4)</f>
        <v/>
      </c>
      <c r="B3" t="e">
        <f>QUARTILE($A$2:$A$8,2)</f>
        <v>#NUM!</v>
      </c>
      <c r="C3">
        <v>0.5</v>
      </c>
      <c r="D3" t="e">
        <f>IF(OR($A$3&lt;$B$6,$A$3&gt;$B$8),$A$3,#N/A)</f>
        <v>#NUM!</v>
      </c>
      <c r="E3" t="e">
        <f>IF(OR(AND($A$3&lt;$B$5,$A$3&gt;=$B$6),AND($A$3&gt;$B$7,$A$3&lt;=$B$8)),$A$3,#N/A)</f>
        <v>#NUM!</v>
      </c>
      <c r="F3" t="e">
        <f>IF(OR(AND($A$3&lt;$B$2,$A$3&gt;=$B$5),AND($A$3&gt;$B$4,$A$3&lt;=$B$7)),$A$3,"")</f>
        <v>#NUM!</v>
      </c>
      <c r="G3">
        <v>0.2</v>
      </c>
      <c r="H3" t="e">
        <f>$B$2</f>
        <v>#NUM!</v>
      </c>
      <c r="K3">
        <v>0.8</v>
      </c>
      <c r="L3" t="e">
        <f>AVERAGE($A$2:$A$8)</f>
        <v>#DIV/0!</v>
      </c>
      <c r="M3" t="str">
        <f>IF(ISBLANK('mag per year'!AE4),"",'mag per year'!AE4)</f>
        <v/>
      </c>
      <c r="N3" t="e">
        <f>QUARTILE($M$2:$M$8,2)</f>
        <v>#NUM!</v>
      </c>
      <c r="O3">
        <v>0.5</v>
      </c>
      <c r="P3" t="e">
        <f>IF(OR($M$3&lt;$N$6,$M$3&gt;$N$8),$M$3,#N/A)</f>
        <v>#NUM!</v>
      </c>
      <c r="Q3" t="e">
        <f>IF(OR(AND($M$3&lt;$N$5,$M$3&gt;=$N$6),AND($M$3&gt;$N$7,$M$3&lt;=$N$8)),$M$3,#N/A)</f>
        <v>#NUM!</v>
      </c>
      <c r="R3" t="e">
        <f>IF(OR(AND($M$3&lt;$N$2,$M$3&gt;=$N$5),AND($M$3&gt;$N$4,$M$3&lt;=$N$7)),$M$3,"")</f>
        <v>#NUM!</v>
      </c>
      <c r="S3">
        <v>0.2</v>
      </c>
      <c r="T3" t="e">
        <f>$N$2</f>
        <v>#NUM!</v>
      </c>
      <c r="W3">
        <v>0.8</v>
      </c>
      <c r="X3" t="e">
        <f>AVERAGE($M$2:$M$8)</f>
        <v>#DIV/0!</v>
      </c>
      <c r="Y3">
        <f>IF(ISBLANK(sandstone!B4),"",sandstone!B4)</f>
        <v>18.7</v>
      </c>
      <c r="Z3">
        <f>QUARTILE($Y$2:$Y$16,2)</f>
        <v>17.600000000000001</v>
      </c>
      <c r="AA3">
        <v>0.5</v>
      </c>
      <c r="AB3" t="e">
        <f>IF(OR($Y$3&lt;$Z$6,$Y$3&gt;$Z$8),$Y$3,#N/A)</f>
        <v>#N/A</v>
      </c>
      <c r="AC3" t="e">
        <f>IF(OR(AND($Y$3&lt;$Z$5,$Y$3&gt;=$Z$6),AND($Y$3&gt;$Z$7,$Y$3&lt;=$Z$8)),$Y$3,#N/A)</f>
        <v>#N/A</v>
      </c>
      <c r="AD3" t="str">
        <f>IF(OR(AND($Y$3&lt;$Z$2,$Y$3&gt;=$Z$5),AND($Y$3&gt;$Z$4,$Y$3&lt;=$Z$7)),$Y$3,"")</f>
        <v/>
      </c>
      <c r="AE3">
        <v>0.2</v>
      </c>
      <c r="AF3">
        <f>$Z$2</f>
        <v>15.200000000000001</v>
      </c>
      <c r="AG3">
        <v>1.5</v>
      </c>
      <c r="AH3">
        <f>MIN($Y$2:$Y$31)-(MAX($Y$2:$Y$31)-MIN($Y$2:$Y$31))/14</f>
        <v>3.092857142857143</v>
      </c>
      <c r="AI3">
        <v>0.8</v>
      </c>
      <c r="AJ3">
        <f>AVERAGE($Y$2:$Y$16)</f>
        <v>16.873333333333331</v>
      </c>
      <c r="AK3">
        <f>IF(ISBLANK(sandstone!B4),"",sandstone!B4)</f>
        <v>18.7</v>
      </c>
      <c r="AL3">
        <f>QUARTILE($AK$2:$AK$16,2)</f>
        <v>17.600000000000001</v>
      </c>
      <c r="AM3">
        <v>0.5</v>
      </c>
      <c r="AN3" t="e">
        <f>IF(OR($AK$3&lt;$AL$6,$AK$3&gt;$AL$8),$AK$3,#N/A)</f>
        <v>#N/A</v>
      </c>
      <c r="AO3" t="e">
        <f>IF(OR(AND($AK$3&lt;$AL$5,$AK$3&gt;=$AL$6),AND($AK$3&gt;$AL$7,$AK$3&lt;=$AL$8)),$AK$3,#N/A)</f>
        <v>#N/A</v>
      </c>
      <c r="AP3" t="str">
        <f>IF(OR(AND($AK$3&lt;$AL$2,$AK$3&gt;=$AL$5),AND($AK$3&gt;$AL$4,$AK$3&lt;=$AL$7)),$AK$3,"")</f>
        <v/>
      </c>
      <c r="AQ3">
        <v>0.2</v>
      </c>
      <c r="AR3">
        <f>$AL$2</f>
        <v>15.200000000000001</v>
      </c>
      <c r="AS3">
        <v>1.5</v>
      </c>
      <c r="AT3">
        <f>MIN($AK$2:$AK$31)-(MAX($AK$2:$AK$31)-MIN($AK$2:$AK$31))/14</f>
        <v>3.092857142857143</v>
      </c>
      <c r="AU3">
        <v>0.8</v>
      </c>
      <c r="AV3">
        <f>AVERAGE($AK$2:$AK$16)</f>
        <v>16.873333333333331</v>
      </c>
      <c r="AW3">
        <f>IF(ISBLANK(sandstone!B4),"",sandstone!B4)</f>
        <v>18.7</v>
      </c>
      <c r="AX3">
        <f>QUARTILE($AW$2:$AW$17,2)</f>
        <v>18.149999999999999</v>
      </c>
      <c r="AY3">
        <v>0.5</v>
      </c>
      <c r="AZ3" t="e">
        <f>IF(OR($AW$3&lt;$AX$6,$AW$3&gt;$AX$8),$AW$3,#N/A)</f>
        <v>#N/A</v>
      </c>
      <c r="BA3" t="e">
        <f>IF(OR(AND($AW$3&lt;$AX$5,$AW$3&gt;=$AX$6),AND($AW$3&gt;$AX$7,$AW$3&lt;=$AX$8)),$AW$3,#N/A)</f>
        <v>#N/A</v>
      </c>
      <c r="BB3" t="str">
        <f>IF(OR(AND($AW$3&lt;$AX$2,$AW$3&gt;=$AX$5),AND($AW$3&gt;$AX$4,$AW$3&lt;=$AX$7)),$AW$3,"")</f>
        <v/>
      </c>
      <c r="BC3">
        <v>0.2</v>
      </c>
      <c r="BD3">
        <f>$AX$2</f>
        <v>15.650000000000002</v>
      </c>
      <c r="BE3">
        <v>1.5</v>
      </c>
      <c r="BF3">
        <f>MIN($AW$2:$AW$33)-(MAX($AW$2:$AW$33)-MIN($AW$2:$AW$33))/14</f>
        <v>3.092857142857143</v>
      </c>
      <c r="BG3">
        <v>0.8</v>
      </c>
      <c r="BH3">
        <f>AVERAGE($AW$2:$AW$17)</f>
        <v>17.412500000000001</v>
      </c>
    </row>
    <row r="4" spans="1:60" x14ac:dyDescent="0.25">
      <c r="A4" t="str">
        <f>IF(ISBLANK('mag per year'!AD5),"",'mag per year'!AD5)</f>
        <v/>
      </c>
      <c r="B4" t="e">
        <f>QUARTILE($A$2:$A$8,3)</f>
        <v>#NUM!</v>
      </c>
      <c r="C4">
        <v>0.5</v>
      </c>
      <c r="D4" t="e">
        <f>IF(OR($A$4&lt;$B$6,$A$4&gt;$B$8),$A$4,#N/A)</f>
        <v>#NUM!</v>
      </c>
      <c r="E4" t="e">
        <f>IF(OR(AND($A$4&lt;$B$5,$A$4&gt;=$B$6),AND($A$4&gt;$B$7,$A$4&lt;=$B$8)),$A$4,#N/A)</f>
        <v>#NUM!</v>
      </c>
      <c r="F4" t="e">
        <f>IF(OR(AND($A$4&lt;$B$2,$A$4&gt;=$B$5),AND($A$4&gt;$B$4,$A$4&lt;=$B$7)),$A$4,"")</f>
        <v>#NUM!</v>
      </c>
      <c r="G4">
        <v>0.5</v>
      </c>
      <c r="H4" t="e">
        <f>$B$2</f>
        <v>#NUM!</v>
      </c>
      <c r="M4" t="str">
        <f>IF(ISBLANK('mag per year'!AE5),"",'mag per year'!AE5)</f>
        <v/>
      </c>
      <c r="N4" t="e">
        <f>QUARTILE($M$2:$M$8,3)</f>
        <v>#NUM!</v>
      </c>
      <c r="O4">
        <v>0.5</v>
      </c>
      <c r="P4" t="e">
        <f>IF(OR($M$4&lt;$N$6,$M$4&gt;$N$8),$M$4,#N/A)</f>
        <v>#NUM!</v>
      </c>
      <c r="Q4" t="e">
        <f>IF(OR(AND($M$4&lt;$N$5,$M$4&gt;=$N$6),AND($M$4&gt;$N$7,$M$4&lt;=$N$8)),$M$4,#N/A)</f>
        <v>#NUM!</v>
      </c>
      <c r="R4" t="e">
        <f>IF(OR(AND($M$4&lt;$N$2,$M$4&gt;=$N$5),AND($M$4&gt;$N$4,$M$4&lt;=$N$7)),$M$4,"")</f>
        <v>#NUM!</v>
      </c>
      <c r="S4">
        <v>0.5</v>
      </c>
      <c r="T4" t="e">
        <f>$N$2</f>
        <v>#NUM!</v>
      </c>
      <c r="Y4">
        <f>IF(ISBLANK(sandstone!B5),"",sandstone!B5)</f>
        <v>21.3</v>
      </c>
      <c r="Z4">
        <f>QUARTILE($Y$2:$Y$16,3)</f>
        <v>19.25</v>
      </c>
      <c r="AA4">
        <v>0.5</v>
      </c>
      <c r="AB4" t="e">
        <f>IF(OR($Y$4&lt;$Z$6,$Y$4&gt;$Z$8),$Y$4,#N/A)</f>
        <v>#N/A</v>
      </c>
      <c r="AC4" t="e">
        <f>IF(OR(AND($Y$4&lt;$Z$5,$Y$4&gt;=$Z$6),AND($Y$4&gt;$Z$7,$Y$4&lt;=$Z$8)),$Y$4,#N/A)</f>
        <v>#N/A</v>
      </c>
      <c r="AD4">
        <f>IF(OR(AND($Y$4&lt;$Z$2,$Y$4&gt;=$Z$5),AND($Y$4&gt;$Z$4,$Y$4&lt;=$Z$7)),$Y$4,"")</f>
        <v>21.3</v>
      </c>
      <c r="AE4">
        <v>0.5</v>
      </c>
      <c r="AF4">
        <f>$Z$2</f>
        <v>15.200000000000001</v>
      </c>
      <c r="AK4">
        <f>IF(ISBLANK(sandstone!B5),"",sandstone!B5)</f>
        <v>21.3</v>
      </c>
      <c r="AL4">
        <f>QUARTILE($AK$2:$AK$16,3)</f>
        <v>19.25</v>
      </c>
      <c r="AM4">
        <v>0.5</v>
      </c>
      <c r="AN4" t="e">
        <f>IF(OR($AK$4&lt;$AL$6,$AK$4&gt;$AL$8),$AK$4,#N/A)</f>
        <v>#N/A</v>
      </c>
      <c r="AO4" t="e">
        <f>IF(OR(AND($AK$4&lt;$AL$5,$AK$4&gt;=$AL$6),AND($AK$4&gt;$AL$7,$AK$4&lt;=$AL$8)),$AK$4,#N/A)</f>
        <v>#N/A</v>
      </c>
      <c r="AP4">
        <f>IF(OR(AND($AK$4&lt;$AL$2,$AK$4&gt;=$AL$5),AND($AK$4&gt;$AL$4,$AK$4&lt;=$AL$7)),$AK$4,"")</f>
        <v>21.3</v>
      </c>
      <c r="AQ4">
        <v>0.5</v>
      </c>
      <c r="AR4">
        <f>$AL$2</f>
        <v>15.200000000000001</v>
      </c>
      <c r="AW4">
        <f>IF(ISBLANK(sandstone!B5),"",sandstone!B5)</f>
        <v>21.3</v>
      </c>
      <c r="AX4">
        <f>QUARTILE($AW$2:$AW$17,3)</f>
        <v>19.524999999999999</v>
      </c>
      <c r="AY4">
        <v>0.5</v>
      </c>
      <c r="AZ4" t="e">
        <f>IF(OR($AW$4&lt;$AX$6,$AW$4&gt;$AX$8),$AW$4,#N/A)</f>
        <v>#N/A</v>
      </c>
      <c r="BA4" t="e">
        <f>IF(OR(AND($AW$4&lt;$AX$5,$AW$4&gt;=$AX$6),AND($AW$4&gt;$AX$7,$AW$4&lt;=$AX$8)),$AW$4,#N/A)</f>
        <v>#N/A</v>
      </c>
      <c r="BB4">
        <f>IF(OR(AND($AW$4&lt;$AX$2,$AW$4&gt;=$AX$5),AND($AW$4&gt;$AX$4,$AW$4&lt;=$AX$7)),$AW$4,"")</f>
        <v>21.3</v>
      </c>
      <c r="BC4">
        <v>0.5</v>
      </c>
      <c r="BD4">
        <f>$AX$2</f>
        <v>15.650000000000002</v>
      </c>
    </row>
    <row r="5" spans="1:60" x14ac:dyDescent="0.25">
      <c r="A5" t="str">
        <f>IF(ISBLANK('mag per year'!AD6),"",'mag per year'!AD6)</f>
        <v/>
      </c>
      <c r="B5" t="e">
        <f>$B$2-1.5*($B$4-$B$2)</f>
        <v>#NUM!</v>
      </c>
      <c r="C5">
        <v>0.5</v>
      </c>
      <c r="D5" t="e">
        <f>IF(OR($A$5&lt;$B$6,$A$5&gt;$B$8),$A$5,#N/A)</f>
        <v>#NUM!</v>
      </c>
      <c r="E5" t="e">
        <f>IF(OR(AND($A$5&lt;$B$5,$A$5&gt;=$B$6),AND($A$5&gt;$B$7,$A$5&lt;=$B$8)),$A$5,#N/A)</f>
        <v>#NUM!</v>
      </c>
      <c r="F5" t="e">
        <f>IF(OR(AND($A$5&lt;$B$2,$A$5&gt;=$B$5),AND($A$5&gt;$B$4,$A$5&lt;=$B$7)),$A$5,"")</f>
        <v>#NUM!</v>
      </c>
      <c r="G5">
        <v>0.5</v>
      </c>
      <c r="H5" t="e">
        <f>$B$9</f>
        <v>#NUM!</v>
      </c>
      <c r="M5" t="str">
        <f>IF(ISBLANK('mag per year'!AE6),"",'mag per year'!AE6)</f>
        <v/>
      </c>
      <c r="N5" t="e">
        <f>$N$2-1.5*($N$4-$N$2)</f>
        <v>#NUM!</v>
      </c>
      <c r="O5">
        <v>0.5</v>
      </c>
      <c r="P5" t="e">
        <f>IF(OR($M$5&lt;$N$6,$M$5&gt;$N$8),$M$5,#N/A)</f>
        <v>#NUM!</v>
      </c>
      <c r="Q5" t="e">
        <f>IF(OR(AND($M$5&lt;$N$5,$M$5&gt;=$N$6),AND($M$5&gt;$N$7,$M$5&lt;=$N$8)),$M$5,#N/A)</f>
        <v>#NUM!</v>
      </c>
      <c r="R5" t="e">
        <f>IF(OR(AND($M$5&lt;$N$2,$M$5&gt;=$N$5),AND($M$5&gt;$N$4,$M$5&lt;=$N$7)),$M$5,"")</f>
        <v>#NUM!</v>
      </c>
      <c r="S5">
        <v>0.5</v>
      </c>
      <c r="T5" t="e">
        <f>$N$9</f>
        <v>#NUM!</v>
      </c>
      <c r="Y5">
        <f>IF(ISBLANK(sandstone!B6),"",sandstone!B6)</f>
        <v>16.5</v>
      </c>
      <c r="Z5">
        <f>$Z$2-1.5*($Z$4-$Z$2)</f>
        <v>9.1250000000000036</v>
      </c>
      <c r="AA5">
        <v>0.5</v>
      </c>
      <c r="AB5" t="e">
        <f>IF(OR($Y$5&lt;$Z$6,$Y$5&gt;$Z$8),$Y$5,#N/A)</f>
        <v>#N/A</v>
      </c>
      <c r="AC5" t="e">
        <f>IF(OR(AND($Y$5&lt;$Z$5,$Y$5&gt;=$Z$6),AND($Y$5&gt;$Z$7,$Y$5&lt;=$Z$8)),$Y$5,#N/A)</f>
        <v>#N/A</v>
      </c>
      <c r="AD5" t="str">
        <f>IF(OR(AND($Y$5&lt;$Z$2,$Y$5&gt;=$Z$5),AND($Y$5&gt;$Z$4,$Y$5&lt;=$Z$7)),$Y$5,"")</f>
        <v/>
      </c>
      <c r="AE5">
        <v>0.5</v>
      </c>
      <c r="AF5">
        <f>$Z$9</f>
        <v>12.5</v>
      </c>
      <c r="AI5">
        <v>1.2</v>
      </c>
      <c r="AJ5">
        <f>AVERAGE($Y$17:$Y$31)</f>
        <v>18.233333333333334</v>
      </c>
      <c r="AK5">
        <f>IF(ISBLANK(sandstone!B6),"",sandstone!B6)</f>
        <v>16.5</v>
      </c>
      <c r="AL5">
        <f>$AL$2-1.5*($AL$4-$AL$2)</f>
        <v>9.1250000000000036</v>
      </c>
      <c r="AM5">
        <v>0.5</v>
      </c>
      <c r="AN5" t="e">
        <f>IF(OR($AK$5&lt;$AL$6,$AK$5&gt;$AL$8),$AK$5,#N/A)</f>
        <v>#N/A</v>
      </c>
      <c r="AO5" t="e">
        <f>IF(OR(AND($AK$5&lt;$AL$5,$AK$5&gt;=$AL$6),AND($AK$5&gt;$AL$7,$AK$5&lt;=$AL$8)),$AK$5,#N/A)</f>
        <v>#N/A</v>
      </c>
      <c r="AP5" t="str">
        <f>IF(OR(AND($AK$5&lt;$AL$2,$AK$5&gt;=$AL$5),AND($AK$5&gt;$AL$4,$AK$5&lt;=$AL$7)),$AK$5,"")</f>
        <v/>
      </c>
      <c r="AQ5">
        <v>0.5</v>
      </c>
      <c r="AR5">
        <f>$AL$9</f>
        <v>12.5</v>
      </c>
      <c r="AU5">
        <v>1.2</v>
      </c>
      <c r="AV5">
        <f>AVERAGE($AK$17:$AK$31)</f>
        <v>18.233333333333334</v>
      </c>
      <c r="AW5">
        <f>IF(ISBLANK(sandstone!B6),"",sandstone!B6)</f>
        <v>16.5</v>
      </c>
      <c r="AX5">
        <f>$AX$2-1.5*($AX$4-$AX$2)</f>
        <v>9.8375000000000075</v>
      </c>
      <c r="AY5">
        <v>0.5</v>
      </c>
      <c r="AZ5" t="e">
        <f>IF(OR($AW$5&lt;$AX$6,$AW$5&gt;$AX$8),$AW$5,#N/A)</f>
        <v>#N/A</v>
      </c>
      <c r="BA5" t="e">
        <f>IF(OR(AND($AW$5&lt;$AX$5,$AW$5&gt;=$AX$6),AND($AW$5&gt;$AX$7,$AW$5&lt;=$AX$8)),$AW$5,#N/A)</f>
        <v>#N/A</v>
      </c>
      <c r="BB5" t="str">
        <f>IF(OR(AND($AW$5&lt;$AX$2,$AW$5&gt;=$AX$5),AND($AW$5&gt;$AX$4,$AW$5&lt;=$AX$7)),$AW$5,"")</f>
        <v/>
      </c>
      <c r="BC5">
        <v>0.5</v>
      </c>
      <c r="BD5">
        <f>$AX$9</f>
        <v>12.5</v>
      </c>
      <c r="BG5">
        <v>1.2</v>
      </c>
      <c r="BH5">
        <f>AVERAGE($AW$18:$AW$33)</f>
        <v>18.233333333333334</v>
      </c>
    </row>
    <row r="6" spans="1:60" x14ac:dyDescent="0.25">
      <c r="A6" t="str">
        <f>IF(ISBLANK('mag per year'!AD7),"",'mag per year'!AD7)</f>
        <v/>
      </c>
      <c r="B6" t="e">
        <f>$B$2-3*($B$4-$B$2)</f>
        <v>#NUM!</v>
      </c>
      <c r="C6">
        <v>0.5</v>
      </c>
      <c r="D6" t="e">
        <f>IF(OR($A$6&lt;$B$6,$A$6&gt;$B$8),$A$6,#N/A)</f>
        <v>#NUM!</v>
      </c>
      <c r="E6" t="e">
        <f>IF(OR(AND($A$6&lt;$B$5,$A$6&gt;=$B$6),AND($A$6&gt;$B$7,$A$6&lt;=$B$8)),$A$6,#N/A)</f>
        <v>#NUM!</v>
      </c>
      <c r="F6" t="e">
        <f>IF(OR(AND($A$6&lt;$B$2,$A$6&gt;=$B$5),AND($A$6&gt;$B$4,$A$6&lt;=$B$7)),$A$6,"")</f>
        <v>#NUM!</v>
      </c>
      <c r="G6">
        <v>0.5</v>
      </c>
      <c r="H6" t="e">
        <f>$B$2</f>
        <v>#NUM!</v>
      </c>
      <c r="M6" t="str">
        <f>IF(ISBLANK('mag per year'!AE7),"",'mag per year'!AE7)</f>
        <v/>
      </c>
      <c r="N6" t="e">
        <f>$N$2-3*($N$4-$N$2)</f>
        <v>#NUM!</v>
      </c>
      <c r="O6">
        <v>0.5</v>
      </c>
      <c r="P6" t="e">
        <f>IF(OR($M$6&lt;$N$6,$M$6&gt;$N$8),$M$6,#N/A)</f>
        <v>#NUM!</v>
      </c>
      <c r="Q6" t="e">
        <f>IF(OR(AND($M$6&lt;$N$5,$M$6&gt;=$N$6),AND($M$6&gt;$N$7,$M$6&lt;=$N$8)),$M$6,#N/A)</f>
        <v>#NUM!</v>
      </c>
      <c r="R6" t="e">
        <f>IF(OR(AND($M$6&lt;$N$2,$M$6&gt;=$N$5),AND($M$6&gt;$N$4,$M$6&lt;=$N$7)),$M$6,"")</f>
        <v>#NUM!</v>
      </c>
      <c r="S6">
        <v>0.5</v>
      </c>
      <c r="T6" t="e">
        <f>$N$2</f>
        <v>#NUM!</v>
      </c>
      <c r="Y6">
        <f>IF(ISBLANK(sandstone!B7),"",sandstone!B7)</f>
        <v>17.3</v>
      </c>
      <c r="Z6">
        <f>$Z$2-3*($Z$4-$Z$2)</f>
        <v>3.0500000000000043</v>
      </c>
      <c r="AA6">
        <v>0.5</v>
      </c>
      <c r="AB6" t="e">
        <f>IF(OR($Y$6&lt;$Z$6,$Y$6&gt;$Z$8),$Y$6,#N/A)</f>
        <v>#N/A</v>
      </c>
      <c r="AC6" t="e">
        <f>IF(OR(AND($Y$6&lt;$Z$5,$Y$6&gt;=$Z$6),AND($Y$6&gt;$Z$7,$Y$6&lt;=$Z$8)),$Y$6,#N/A)</f>
        <v>#N/A</v>
      </c>
      <c r="AD6" t="str">
        <f>IF(OR(AND($Y$6&lt;$Z$2,$Y$6&gt;=$Z$5),AND($Y$6&gt;$Z$4,$Y$6&lt;=$Z$7)),$Y$6,"")</f>
        <v/>
      </c>
      <c r="AE6">
        <v>0.5</v>
      </c>
      <c r="AF6">
        <f>$Z$2</f>
        <v>15.200000000000001</v>
      </c>
      <c r="AI6">
        <v>1.8</v>
      </c>
      <c r="AJ6">
        <f>AVERAGE($Y$17:$Y$31)</f>
        <v>18.233333333333334</v>
      </c>
      <c r="AK6">
        <f>IF(ISBLANK(sandstone!B7),"",sandstone!B7)</f>
        <v>17.3</v>
      </c>
      <c r="AL6">
        <f>$AL$2-3*($AL$4-$AL$2)</f>
        <v>3.0500000000000043</v>
      </c>
      <c r="AM6">
        <v>0.5</v>
      </c>
      <c r="AN6" t="e">
        <f>IF(OR($AK$6&lt;$AL$6,$AK$6&gt;$AL$8),$AK$6,#N/A)</f>
        <v>#N/A</v>
      </c>
      <c r="AO6" t="e">
        <f>IF(OR(AND($AK$6&lt;$AL$5,$AK$6&gt;=$AL$6),AND($AK$6&gt;$AL$7,$AK$6&lt;=$AL$8)),$AK$6,#N/A)</f>
        <v>#N/A</v>
      </c>
      <c r="AP6" t="str">
        <f>IF(OR(AND($AK$6&lt;$AL$2,$AK$6&gt;=$AL$5),AND($AK$6&gt;$AL$4,$AK$6&lt;=$AL$7)),$AK$6,"")</f>
        <v/>
      </c>
      <c r="AQ6">
        <v>0.5</v>
      </c>
      <c r="AR6">
        <f>$AL$2</f>
        <v>15.200000000000001</v>
      </c>
      <c r="AU6">
        <v>1.8</v>
      </c>
      <c r="AV6">
        <f>AVERAGE($AK$17:$AK$31)</f>
        <v>18.233333333333334</v>
      </c>
      <c r="AW6">
        <f>IF(ISBLANK(sandstone!B7),"",sandstone!B7)</f>
        <v>17.3</v>
      </c>
      <c r="AX6">
        <f>$AX$2-3*($AX$4-$AX$2)</f>
        <v>4.0250000000000128</v>
      </c>
      <c r="AY6">
        <v>0.5</v>
      </c>
      <c r="AZ6" t="e">
        <f>IF(OR($AW$6&lt;$AX$6,$AW$6&gt;$AX$8),$AW$6,#N/A)</f>
        <v>#N/A</v>
      </c>
      <c r="BA6" t="e">
        <f>IF(OR(AND($AW$6&lt;$AX$5,$AW$6&gt;=$AX$6),AND($AW$6&gt;$AX$7,$AW$6&lt;=$AX$8)),$AW$6,#N/A)</f>
        <v>#N/A</v>
      </c>
      <c r="BB6" t="str">
        <f>IF(OR(AND($AW$6&lt;$AX$2,$AW$6&gt;=$AX$5),AND($AW$6&gt;$AX$4,$AW$6&lt;=$AX$7)),$AW$6,"")</f>
        <v/>
      </c>
      <c r="BC6">
        <v>0.5</v>
      </c>
      <c r="BD6">
        <f>$AX$2</f>
        <v>15.650000000000002</v>
      </c>
      <c r="BG6">
        <v>1.8</v>
      </c>
      <c r="BH6">
        <f>AVERAGE($AW$18:$AW$33)</f>
        <v>18.233333333333334</v>
      </c>
    </row>
    <row r="7" spans="1:60" x14ac:dyDescent="0.25">
      <c r="A7" t="str">
        <f>IF(ISBLANK('mag per year'!AD8),"",'mag per year'!AD8)</f>
        <v/>
      </c>
      <c r="B7" t="e">
        <f>$B$4+1.5*($B$4-$B$2)</f>
        <v>#NUM!</v>
      </c>
      <c r="C7">
        <v>0.5</v>
      </c>
      <c r="D7" t="e">
        <f>IF(OR($A$7&lt;$B$6,$A$7&gt;$B$8),$A$7,#N/A)</f>
        <v>#NUM!</v>
      </c>
      <c r="E7" t="e">
        <f>IF(OR(AND($A$7&lt;$B$5,$A$7&gt;=$B$6),AND($A$7&gt;$B$7,$A$7&lt;=$B$8)),$A$7,#N/A)</f>
        <v>#NUM!</v>
      </c>
      <c r="F7" t="e">
        <f>IF(OR(AND($A$7&lt;$B$2,$A$7&gt;=$B$5),AND($A$7&gt;$B$4,$A$7&lt;=$B$7)),$A$7,"")</f>
        <v>#NUM!</v>
      </c>
      <c r="G7">
        <v>0.8</v>
      </c>
      <c r="H7" t="e">
        <f>$B$2</f>
        <v>#NUM!</v>
      </c>
      <c r="M7" t="str">
        <f>IF(ISBLANK('mag per year'!AE8),"",'mag per year'!AE8)</f>
        <v/>
      </c>
      <c r="N7" t="e">
        <f>$N$4+1.5*($N$4-$N$2)</f>
        <v>#NUM!</v>
      </c>
      <c r="O7">
        <v>0.5</v>
      </c>
      <c r="P7" t="e">
        <f>IF(OR($M$7&lt;$N$6,$M$7&gt;$N$8),$M$7,#N/A)</f>
        <v>#NUM!</v>
      </c>
      <c r="Q7" t="e">
        <f>IF(OR(AND($M$7&lt;$N$5,$M$7&gt;=$N$6),AND($M$7&gt;$N$7,$M$7&lt;=$N$8)),$M$7,#N/A)</f>
        <v>#NUM!</v>
      </c>
      <c r="R7" t="e">
        <f>IF(OR(AND($M$7&lt;$N$2,$M$7&gt;=$N$5),AND($M$7&gt;$N$4,$M$7&lt;=$N$7)),$M$7,"")</f>
        <v>#NUM!</v>
      </c>
      <c r="S7">
        <v>0.8</v>
      </c>
      <c r="T7" t="e">
        <f>$N$2</f>
        <v>#NUM!</v>
      </c>
      <c r="Y7">
        <f>IF(ISBLANK(sandstone!B8),"",sandstone!B8)</f>
        <v>22.4</v>
      </c>
      <c r="Z7">
        <f>$Z$4+1.5*($Z$4-$Z$2)</f>
        <v>25.324999999999999</v>
      </c>
      <c r="AA7">
        <v>0.5</v>
      </c>
      <c r="AB7" t="e">
        <f>IF(OR($Y$7&lt;$Z$6,$Y$7&gt;$Z$8),$Y$7,#N/A)</f>
        <v>#N/A</v>
      </c>
      <c r="AC7" t="e">
        <f>IF(OR(AND($Y$7&lt;$Z$5,$Y$7&gt;=$Z$6),AND($Y$7&gt;$Z$7,$Y$7&lt;=$Z$8)),$Y$7,#N/A)</f>
        <v>#N/A</v>
      </c>
      <c r="AD7">
        <f>IF(OR(AND($Y$7&lt;$Z$2,$Y$7&gt;=$Z$5),AND($Y$7&gt;$Z$4,$Y$7&lt;=$Z$7)),$Y$7,"")</f>
        <v>22.4</v>
      </c>
      <c r="AE7">
        <v>0.8</v>
      </c>
      <c r="AF7">
        <f>$Z$2</f>
        <v>15.200000000000001</v>
      </c>
      <c r="AK7">
        <f>IF(ISBLANK(sandstone!B8),"",sandstone!B8)</f>
        <v>22.4</v>
      </c>
      <c r="AL7">
        <f>$AL$4+1.5*($AL$4-$AL$2)</f>
        <v>25.324999999999999</v>
      </c>
      <c r="AM7">
        <v>0.5</v>
      </c>
      <c r="AN7" t="e">
        <f>IF(OR($AK$7&lt;$AL$6,$AK$7&gt;$AL$8),$AK$7,#N/A)</f>
        <v>#N/A</v>
      </c>
      <c r="AO7" t="e">
        <f>IF(OR(AND($AK$7&lt;$AL$5,$AK$7&gt;=$AL$6),AND($AK$7&gt;$AL$7,$AK$7&lt;=$AL$8)),$AK$7,#N/A)</f>
        <v>#N/A</v>
      </c>
      <c r="AP7">
        <f>IF(OR(AND($AK$7&lt;$AL$2,$AK$7&gt;=$AL$5),AND($AK$7&gt;$AL$4,$AK$7&lt;=$AL$7)),$AK$7,"")</f>
        <v>22.4</v>
      </c>
      <c r="AQ7">
        <v>0.8</v>
      </c>
      <c r="AR7">
        <f>$AL$2</f>
        <v>15.200000000000001</v>
      </c>
      <c r="AW7">
        <f>IF(ISBLANK(sandstone!B8),"",sandstone!B8)</f>
        <v>22.4</v>
      </c>
      <c r="AX7">
        <f>$AX$4+1.5*($AX$4-$AX$2)</f>
        <v>25.337499999999991</v>
      </c>
      <c r="AY7">
        <v>0.5</v>
      </c>
      <c r="AZ7" t="e">
        <f>IF(OR($AW$7&lt;$AX$6,$AW$7&gt;$AX$8),$AW$7,#N/A)</f>
        <v>#N/A</v>
      </c>
      <c r="BA7" t="e">
        <f>IF(OR(AND($AW$7&lt;$AX$5,$AW$7&gt;=$AX$6),AND($AW$7&gt;$AX$7,$AW$7&lt;=$AX$8)),$AW$7,#N/A)</f>
        <v>#N/A</v>
      </c>
      <c r="BB7">
        <f>IF(OR(AND($AW$7&lt;$AX$2,$AW$7&gt;=$AX$5),AND($AW$7&gt;$AX$4,$AW$7&lt;=$AX$7)),$AW$7,"")</f>
        <v>22.4</v>
      </c>
      <c r="BC7">
        <v>0.8</v>
      </c>
      <c r="BD7">
        <f>$AX$2</f>
        <v>15.650000000000002</v>
      </c>
    </row>
    <row r="8" spans="1:60" x14ac:dyDescent="0.25">
      <c r="A8" t="str">
        <f>IF(ISBLANK('mag per year'!AD9),"",'mag per year'!AD9)</f>
        <v/>
      </c>
      <c r="B8" t="e">
        <f>$B$4+3*($B$4-$B$2)</f>
        <v>#NUM!</v>
      </c>
      <c r="C8">
        <v>0.5</v>
      </c>
      <c r="D8" t="e">
        <f>IF(OR($A$8&lt;$B$6,$A$8&gt;$B$8),$A$8,#N/A)</f>
        <v>#NUM!</v>
      </c>
      <c r="E8" t="e">
        <f>IF(OR(AND($A$8&lt;$B$5,$A$8&gt;=$B$6),AND($A$8&gt;$B$7,$A$8&lt;=$B$8)),$A$8,#N/A)</f>
        <v>#NUM!</v>
      </c>
      <c r="F8" t="e">
        <f>IF(OR(AND($A$8&lt;$B$2,$A$8&gt;=$B$5),AND($A$8&gt;$B$4,$A$8&lt;=$B$7)),$A$8,"")</f>
        <v>#NUM!</v>
      </c>
      <c r="G8">
        <v>0.8</v>
      </c>
      <c r="H8" t="e">
        <f>$B$4</f>
        <v>#NUM!</v>
      </c>
      <c r="M8" t="str">
        <f>IF(ISBLANK('mag per year'!AE9),"",'mag per year'!AE9)</f>
        <v/>
      </c>
      <c r="N8" t="e">
        <f>$N$4+3*($N$4-$N$2)</f>
        <v>#NUM!</v>
      </c>
      <c r="O8">
        <v>0.5</v>
      </c>
      <c r="P8" t="e">
        <f>IF(OR($M$8&lt;$N$6,$M$8&gt;$N$8),$M$8,#N/A)</f>
        <v>#NUM!</v>
      </c>
      <c r="Q8" t="e">
        <f>IF(OR(AND($M$8&lt;$N$5,$M$8&gt;=$N$6),AND($M$8&gt;$N$7,$M$8&lt;=$N$8)),$M$8,#N/A)</f>
        <v>#NUM!</v>
      </c>
      <c r="R8" t="e">
        <f>IF(OR(AND($M$8&lt;$N$2,$M$8&gt;=$N$5),AND($M$8&gt;$N$4,$M$8&lt;=$N$7)),$M$8,"")</f>
        <v>#NUM!</v>
      </c>
      <c r="S8">
        <v>0.8</v>
      </c>
      <c r="T8" t="e">
        <f>$N$4</f>
        <v>#NUM!</v>
      </c>
      <c r="Y8">
        <f>IF(ISBLANK(sandstone!B9),"",sandstone!B9)</f>
        <v>18.7</v>
      </c>
      <c r="Z8">
        <f>$Z$4+3*($Z$4-$Z$2)</f>
        <v>31.4</v>
      </c>
      <c r="AA8">
        <v>0.5</v>
      </c>
      <c r="AB8" t="e">
        <f>IF(OR($Y$8&lt;$Z$6,$Y$8&gt;$Z$8),$Y$8,#N/A)</f>
        <v>#N/A</v>
      </c>
      <c r="AC8" t="e">
        <f>IF(OR(AND($Y$8&lt;$Z$5,$Y$8&gt;=$Z$6),AND($Y$8&gt;$Z$7,$Y$8&lt;=$Z$8)),$Y$8,#N/A)</f>
        <v>#N/A</v>
      </c>
      <c r="AD8" t="str">
        <f>IF(OR(AND($Y$8&lt;$Z$2,$Y$8&gt;=$Z$5),AND($Y$8&gt;$Z$4,$Y$8&lt;=$Z$7)),$Y$8,"")</f>
        <v/>
      </c>
      <c r="AE8">
        <v>0.8</v>
      </c>
      <c r="AF8">
        <f>$Z$4</f>
        <v>19.25</v>
      </c>
      <c r="AK8">
        <f>IF(ISBLANK(sandstone!B9),"",sandstone!B9)</f>
        <v>18.7</v>
      </c>
      <c r="AL8">
        <f>$AL$4+3*($AL$4-$AL$2)</f>
        <v>31.4</v>
      </c>
      <c r="AM8">
        <v>0.5</v>
      </c>
      <c r="AN8" t="e">
        <f>IF(OR($AK$8&lt;$AL$6,$AK$8&gt;$AL$8),$AK$8,#N/A)</f>
        <v>#N/A</v>
      </c>
      <c r="AO8" t="e">
        <f>IF(OR(AND($AK$8&lt;$AL$5,$AK$8&gt;=$AL$6),AND($AK$8&gt;$AL$7,$AK$8&lt;=$AL$8)),$AK$8,#N/A)</f>
        <v>#N/A</v>
      </c>
      <c r="AP8" t="str">
        <f>IF(OR(AND($AK$8&lt;$AL$2,$AK$8&gt;=$AL$5),AND($AK$8&gt;$AL$4,$AK$8&lt;=$AL$7)),$AK$8,"")</f>
        <v/>
      </c>
      <c r="AQ8">
        <v>0.8</v>
      </c>
      <c r="AR8">
        <f>$AL$4</f>
        <v>19.25</v>
      </c>
      <c r="AW8">
        <f>IF(ISBLANK(sandstone!B9),"",sandstone!B9)</f>
        <v>18.7</v>
      </c>
      <c r="AX8">
        <f>$AX$4+3*($AX$4-$AX$2)</f>
        <v>31.149999999999988</v>
      </c>
      <c r="AY8">
        <v>0.5</v>
      </c>
      <c r="AZ8" t="e">
        <f>IF(OR($AW$8&lt;$AX$6,$AW$8&gt;$AX$8),$AW$8,#N/A)</f>
        <v>#N/A</v>
      </c>
      <c r="BA8" t="e">
        <f>IF(OR(AND($AW$8&lt;$AX$5,$AW$8&gt;=$AX$6),AND($AW$8&gt;$AX$7,$AW$8&lt;=$AX$8)),$AW$8,#N/A)</f>
        <v>#N/A</v>
      </c>
      <c r="BB8" t="str">
        <f>IF(OR(AND($AW$8&lt;$AX$2,$AW$8&gt;=$AX$5),AND($AW$8&gt;$AX$4,$AW$8&lt;=$AX$7)),$AW$8,"")</f>
        <v/>
      </c>
      <c r="BC8">
        <v>0.8</v>
      </c>
      <c r="BD8">
        <f>$AX$4</f>
        <v>19.524999999999999</v>
      </c>
    </row>
    <row r="9" spans="1:60" x14ac:dyDescent="0.25">
      <c r="B9" t="e">
        <f>IF(AND(COUNT($F$2:$F$8)&gt;0,MIN($F$2:$F$8)&lt;$B$2),MIN($F$2:$F$8),$B$2)</f>
        <v>#NUM!</v>
      </c>
      <c r="G9">
        <v>0.5</v>
      </c>
      <c r="H9" t="e">
        <f>$B$4</f>
        <v>#NUM!</v>
      </c>
      <c r="N9" t="e">
        <f>IF(AND(COUNT($R$2:$R$8)&gt;0,MIN($R$2:$R$8)&lt;$N$2),MIN($R$2:$R$8),$N$2)</f>
        <v>#NUM!</v>
      </c>
      <c r="S9">
        <v>0.5</v>
      </c>
      <c r="T9" t="e">
        <f>$N$4</f>
        <v>#NUM!</v>
      </c>
      <c r="Y9">
        <f>IF(ISBLANK(sandstone!B11),"",sandstone!B11)</f>
        <v>14.3</v>
      </c>
      <c r="Z9">
        <f>IF(AND(COUNT($AD$2:$AD$16)&gt;0,MIN($AD$2:$AD$16)&lt;$Z$2),MIN($AD$2:$AD$16),$Z$2)</f>
        <v>12.5</v>
      </c>
      <c r="AA9">
        <v>0.5</v>
      </c>
      <c r="AB9" t="e">
        <f>IF(OR($Y$9&lt;$Z$6,$Y$9&gt;$Z$8),$Y$9,#N/A)</f>
        <v>#N/A</v>
      </c>
      <c r="AC9" t="e">
        <f>IF(OR(AND($Y$9&lt;$Z$5,$Y$9&gt;=$Z$6),AND($Y$9&gt;$Z$7,$Y$9&lt;=$Z$8)),$Y$9,#N/A)</f>
        <v>#N/A</v>
      </c>
      <c r="AD9">
        <f>IF(OR(AND($Y$9&lt;$Z$2,$Y$9&gt;=$Z$5),AND($Y$9&gt;$Z$4,$Y$9&lt;=$Z$7)),$Y$9,"")</f>
        <v>14.3</v>
      </c>
      <c r="AE9">
        <v>0.5</v>
      </c>
      <c r="AF9">
        <f>$Z$4</f>
        <v>19.25</v>
      </c>
      <c r="AK9">
        <f>IF(ISBLANK(sandstone!B11),"",sandstone!B11)</f>
        <v>14.3</v>
      </c>
      <c r="AL9">
        <f>IF(AND(COUNT($AP$2:$AP$16)&gt;0,MIN($AP$2:$AP$16)&lt;$AL$2),MIN($AP$2:$AP$16),$AL$2)</f>
        <v>12.5</v>
      </c>
      <c r="AM9">
        <v>0.5</v>
      </c>
      <c r="AN9" t="e">
        <f>IF(OR($AK$9&lt;$AL$6,$AK$9&gt;$AL$8),$AK$9,#N/A)</f>
        <v>#N/A</v>
      </c>
      <c r="AO9" t="e">
        <f>IF(OR(AND($AK$9&lt;$AL$5,$AK$9&gt;=$AL$6),AND($AK$9&gt;$AL$7,$AK$9&lt;=$AL$8)),$AK$9,#N/A)</f>
        <v>#N/A</v>
      </c>
      <c r="AP9">
        <f>IF(OR(AND($AK$9&lt;$AL$2,$AK$9&gt;=$AL$5),AND($AK$9&gt;$AL$4,$AK$9&lt;=$AL$7)),$AK$9,"")</f>
        <v>14.3</v>
      </c>
      <c r="AQ9">
        <v>0.5</v>
      </c>
      <c r="AR9">
        <f>$AL$4</f>
        <v>19.25</v>
      </c>
      <c r="AW9">
        <f>IF(ISBLANK(sandstone!B10),"",sandstone!B10)</f>
        <v>25.5</v>
      </c>
      <c r="AX9">
        <f>IF(AND(COUNT($BB$2:$BB$17)&gt;0,MIN($BB$2:$BB$17)&lt;$AX$2),MIN($BB$2:$BB$17),$AX$2)</f>
        <v>12.5</v>
      </c>
      <c r="AY9">
        <v>0.5</v>
      </c>
      <c r="AZ9" t="e">
        <f>IF(OR($AW$9&lt;$AX$6,$AW$9&gt;$AX$8),$AW$9,#N/A)</f>
        <v>#N/A</v>
      </c>
      <c r="BA9">
        <f>IF(OR(AND($AW$9&lt;$AX$5,$AW$9&gt;=$AX$6),AND($AW$9&gt;$AX$7,$AW$9&lt;=$AX$8)),$AW$9,#N/A)</f>
        <v>25.5</v>
      </c>
      <c r="BB9" t="str">
        <f>IF(OR(AND($AW$9&lt;$AX$2,$AW$9&gt;=$AX$5),AND($AW$9&gt;$AX$4,$AW$9&lt;=$AX$7)),$AW$9,"")</f>
        <v/>
      </c>
      <c r="BC9">
        <v>0.5</v>
      </c>
      <c r="BD9">
        <f>$AX$4</f>
        <v>19.524999999999999</v>
      </c>
    </row>
    <row r="10" spans="1:60" x14ac:dyDescent="0.25">
      <c r="B10" t="e">
        <f>IF(AND(COUNT($F$2:$F$8)&gt;0,MAX($F$2:$F$8)&gt;$B$4),MAX($F$2:$F$8),$B$4)</f>
        <v>#NUM!</v>
      </c>
      <c r="G10">
        <v>0.5</v>
      </c>
      <c r="H10" t="e">
        <f>$B$10</f>
        <v>#NUM!</v>
      </c>
      <c r="N10" t="e">
        <f>IF(AND(COUNT($R$2:$R$8)&gt;0,MAX($R$2:$R$8)&gt;$N$4),MAX($R$2:$R$8),$N$4)</f>
        <v>#NUM!</v>
      </c>
      <c r="S10">
        <v>0.5</v>
      </c>
      <c r="T10" t="e">
        <f>$N$10</f>
        <v>#NUM!</v>
      </c>
      <c r="Y10">
        <f>IF(ISBLANK(sandstone!B12),"",sandstone!B12)</f>
        <v>20.2</v>
      </c>
      <c r="Z10">
        <f>IF(AND(COUNT($AD$2:$AD$16)&gt;0,MAX($AD$2:$AD$16)&gt;$Z$4),MAX($AD$2:$AD$16),$Z$4)</f>
        <v>22.4</v>
      </c>
      <c r="AA10">
        <v>0.5</v>
      </c>
      <c r="AB10" t="e">
        <f>IF(OR($Y$10&lt;$Z$6,$Y$10&gt;$Z$8),$Y$10,#N/A)</f>
        <v>#N/A</v>
      </c>
      <c r="AC10" t="e">
        <f>IF(OR(AND($Y$10&lt;$Z$5,$Y$10&gt;=$Z$6),AND($Y$10&gt;$Z$7,$Y$10&lt;=$Z$8)),$Y$10,#N/A)</f>
        <v>#N/A</v>
      </c>
      <c r="AD10">
        <f>IF(OR(AND($Y$10&lt;$Z$2,$Y$10&gt;=$Z$5),AND($Y$10&gt;$Z$4,$Y$10&lt;=$Z$7)),$Y$10,"")</f>
        <v>20.2</v>
      </c>
      <c r="AE10">
        <v>0.5</v>
      </c>
      <c r="AF10">
        <f>$Z$10</f>
        <v>22.4</v>
      </c>
      <c r="AK10">
        <f>IF(ISBLANK(sandstone!B12),"",sandstone!B12)</f>
        <v>20.2</v>
      </c>
      <c r="AL10">
        <f>IF(AND(COUNT($AP$2:$AP$16)&gt;0,MAX($AP$2:$AP$16)&gt;$AL$4),MAX($AP$2:$AP$16),$AL$4)</f>
        <v>22.4</v>
      </c>
      <c r="AM10">
        <v>0.5</v>
      </c>
      <c r="AN10" t="e">
        <f>IF(OR($AK$10&lt;$AL$6,$AK$10&gt;$AL$8),$AK$10,#N/A)</f>
        <v>#N/A</v>
      </c>
      <c r="AO10" t="e">
        <f>IF(OR(AND($AK$10&lt;$AL$5,$AK$10&gt;=$AL$6),AND($AK$10&gt;$AL$7,$AK$10&lt;=$AL$8)),$AK$10,#N/A)</f>
        <v>#N/A</v>
      </c>
      <c r="AP10">
        <f>IF(OR(AND($AK$10&lt;$AL$2,$AK$10&gt;=$AL$5),AND($AK$10&gt;$AL$4,$AK$10&lt;=$AL$7)),$AK$10,"")</f>
        <v>20.2</v>
      </c>
      <c r="AQ10">
        <v>0.5</v>
      </c>
      <c r="AR10">
        <f>$AL$10</f>
        <v>22.4</v>
      </c>
      <c r="AW10">
        <f>IF(ISBLANK(sandstone!B11),"",sandstone!B11)</f>
        <v>14.3</v>
      </c>
      <c r="AX10">
        <f>IF(AND(COUNT($BB$2:$BB$17)&gt;0,MAX($BB$2:$BB$17)&gt;$AX$4),MAX($BB$2:$BB$17),$AX$4)</f>
        <v>22.4</v>
      </c>
      <c r="AY10">
        <v>0.5</v>
      </c>
      <c r="AZ10" t="e">
        <f>IF(OR($AW$10&lt;$AX$6,$AW$10&gt;$AX$8),$AW$10,#N/A)</f>
        <v>#N/A</v>
      </c>
      <c r="BA10" t="e">
        <f>IF(OR(AND($AW$10&lt;$AX$5,$AW$10&gt;=$AX$6),AND($AW$10&gt;$AX$7,$AW$10&lt;=$AX$8)),$AW$10,#N/A)</f>
        <v>#N/A</v>
      </c>
      <c r="BB10">
        <f>IF(OR(AND($AW$10&lt;$AX$2,$AW$10&gt;=$AX$5),AND($AW$10&gt;$AX$4,$AW$10&lt;=$AX$7)),$AW$10,"")</f>
        <v>14.3</v>
      </c>
      <c r="BC10">
        <v>0.5</v>
      </c>
      <c r="BD10">
        <f>$AX$10</f>
        <v>22.4</v>
      </c>
    </row>
    <row r="11" spans="1:60" x14ac:dyDescent="0.25">
      <c r="G11">
        <v>0.5</v>
      </c>
      <c r="H11" t="e">
        <f>$B$4</f>
        <v>#NUM!</v>
      </c>
      <c r="S11">
        <v>0.5</v>
      </c>
      <c r="T11" t="e">
        <f>$N$4</f>
        <v>#NUM!</v>
      </c>
      <c r="Y11">
        <f>IF(ISBLANK(sandstone!B13),"",sandstone!B13)</f>
        <v>17.600000000000001</v>
      </c>
      <c r="Z11">
        <f>QUARTILE($Y$17:$Y$31,1)</f>
        <v>17.05</v>
      </c>
      <c r="AA11">
        <v>0.5</v>
      </c>
      <c r="AB11" t="e">
        <f>IF(OR($Y$11&lt;$Z$6,$Y$11&gt;$Z$8),$Y$11,#N/A)</f>
        <v>#N/A</v>
      </c>
      <c r="AC11" t="e">
        <f>IF(OR(AND($Y$11&lt;$Z$5,$Y$11&gt;=$Z$6),AND($Y$11&gt;$Z$7,$Y$11&lt;=$Z$8)),$Y$11,#N/A)</f>
        <v>#N/A</v>
      </c>
      <c r="AD11" t="str">
        <f>IF(OR(AND($Y$11&lt;$Z$2,$Y$11&gt;=$Z$5),AND($Y$11&gt;$Z$4,$Y$11&lt;=$Z$7)),$Y$11,"")</f>
        <v/>
      </c>
      <c r="AE11">
        <v>0.5</v>
      </c>
      <c r="AF11">
        <f>$Z$4</f>
        <v>19.25</v>
      </c>
      <c r="AK11">
        <f>IF(ISBLANK(sandstone!B13),"",sandstone!B13)</f>
        <v>17.600000000000001</v>
      </c>
      <c r="AL11">
        <f>QUARTILE($AK$17:$AK$31,1)</f>
        <v>17.05</v>
      </c>
      <c r="AM11">
        <v>0.5</v>
      </c>
      <c r="AN11" t="e">
        <f>IF(OR($AK$11&lt;$AL$6,$AK$11&gt;$AL$8),$AK$11,#N/A)</f>
        <v>#N/A</v>
      </c>
      <c r="AO11" t="e">
        <f>IF(OR(AND($AK$11&lt;$AL$5,$AK$11&gt;=$AL$6),AND($AK$11&gt;$AL$7,$AK$11&lt;=$AL$8)),$AK$11,#N/A)</f>
        <v>#N/A</v>
      </c>
      <c r="AP11" t="str">
        <f>IF(OR(AND($AK$11&lt;$AL$2,$AK$11&gt;=$AL$5),AND($AK$11&gt;$AL$4,$AK$11&lt;=$AL$7)),$AK$11,"")</f>
        <v/>
      </c>
      <c r="AQ11">
        <v>0.5</v>
      </c>
      <c r="AR11">
        <f>$AL$4</f>
        <v>19.25</v>
      </c>
      <c r="AW11">
        <f>IF(ISBLANK(sandstone!B12),"",sandstone!B12)</f>
        <v>20.2</v>
      </c>
      <c r="AX11">
        <f>QUARTILE($AW$18:$AW$33,1)</f>
        <v>17.05</v>
      </c>
      <c r="AY11">
        <v>0.5</v>
      </c>
      <c r="AZ11" t="e">
        <f>IF(OR($AW$11&lt;$AX$6,$AW$11&gt;$AX$8),$AW$11,#N/A)</f>
        <v>#N/A</v>
      </c>
      <c r="BA11" t="e">
        <f>IF(OR(AND($AW$11&lt;$AX$5,$AW$11&gt;=$AX$6),AND($AW$11&gt;$AX$7,$AW$11&lt;=$AX$8)),$AW$11,#N/A)</f>
        <v>#N/A</v>
      </c>
      <c r="BB11">
        <f>IF(OR(AND($AW$11&lt;$AX$2,$AW$11&gt;=$AX$5),AND($AW$11&gt;$AX$4,$AW$11&lt;=$AX$7)),$AW$11,"")</f>
        <v>20.2</v>
      </c>
      <c r="BC11">
        <v>0.5</v>
      </c>
      <c r="BD11">
        <f>$AX$4</f>
        <v>19.524999999999999</v>
      </c>
    </row>
    <row r="12" spans="1:60" x14ac:dyDescent="0.25">
      <c r="G12">
        <v>0.2</v>
      </c>
      <c r="H12" t="e">
        <f>$B$4</f>
        <v>#NUM!</v>
      </c>
      <c r="S12">
        <v>0.2</v>
      </c>
      <c r="T12" t="e">
        <f>$N$4</f>
        <v>#NUM!</v>
      </c>
      <c r="Y12">
        <f>IF(ISBLANK(sandstone!B14),"",sandstone!B14)</f>
        <v>19.3</v>
      </c>
      <c r="Z12">
        <f>QUARTILE($Y$17:$Y$31,2)</f>
        <v>18.399999999999999</v>
      </c>
      <c r="AA12">
        <v>0.5</v>
      </c>
      <c r="AB12" t="e">
        <f>IF(OR($Y$12&lt;$Z$6,$Y$12&gt;$Z$8),$Y$12,#N/A)</f>
        <v>#N/A</v>
      </c>
      <c r="AC12" t="e">
        <f>IF(OR(AND($Y$12&lt;$Z$5,$Y$12&gt;=$Z$6),AND($Y$12&gt;$Z$7,$Y$12&lt;=$Z$8)),$Y$12,#N/A)</f>
        <v>#N/A</v>
      </c>
      <c r="AD12">
        <f>IF(OR(AND($Y$12&lt;$Z$2,$Y$12&gt;=$Z$5),AND($Y$12&gt;$Z$4,$Y$12&lt;=$Z$7)),$Y$12,"")</f>
        <v>19.3</v>
      </c>
      <c r="AE12">
        <v>0.2</v>
      </c>
      <c r="AF12">
        <f>$Z$4</f>
        <v>19.25</v>
      </c>
      <c r="AK12">
        <f>IF(ISBLANK(sandstone!B14),"",sandstone!B14)</f>
        <v>19.3</v>
      </c>
      <c r="AL12">
        <f>QUARTILE($AK$17:$AK$31,2)</f>
        <v>18.399999999999999</v>
      </c>
      <c r="AM12">
        <v>0.5</v>
      </c>
      <c r="AN12" t="e">
        <f>IF(OR($AK$12&lt;$AL$6,$AK$12&gt;$AL$8),$AK$12,#N/A)</f>
        <v>#N/A</v>
      </c>
      <c r="AO12" t="e">
        <f>IF(OR(AND($AK$12&lt;$AL$5,$AK$12&gt;=$AL$6),AND($AK$12&gt;$AL$7,$AK$12&lt;=$AL$8)),$AK$12,#N/A)</f>
        <v>#N/A</v>
      </c>
      <c r="AP12">
        <f>IF(OR(AND($AK$12&lt;$AL$2,$AK$12&gt;=$AL$5),AND($AK$12&gt;$AL$4,$AK$12&lt;=$AL$7)),$AK$12,"")</f>
        <v>19.3</v>
      </c>
      <c r="AQ12">
        <v>0.2</v>
      </c>
      <c r="AR12">
        <f>$AL$4</f>
        <v>19.25</v>
      </c>
      <c r="AW12">
        <f>IF(ISBLANK(sandstone!B13),"",sandstone!B13)</f>
        <v>17.600000000000001</v>
      </c>
      <c r="AX12">
        <f>QUARTILE($AW$18:$AW$33,2)</f>
        <v>18.399999999999999</v>
      </c>
      <c r="AY12">
        <v>0.5</v>
      </c>
      <c r="AZ12" t="e">
        <f>IF(OR($AW$12&lt;$AX$6,$AW$12&gt;$AX$8),$AW$12,#N/A)</f>
        <v>#N/A</v>
      </c>
      <c r="BA12" t="e">
        <f>IF(OR(AND($AW$12&lt;$AX$5,$AW$12&gt;=$AX$6),AND($AW$12&gt;$AX$7,$AW$12&lt;=$AX$8)),$AW$12,#N/A)</f>
        <v>#N/A</v>
      </c>
      <c r="BB12" t="str">
        <f>IF(OR(AND($AW$12&lt;$AX$2,$AW$12&gt;=$AX$5),AND($AW$12&gt;$AX$4,$AW$12&lt;=$AX$7)),$AW$12,"")</f>
        <v/>
      </c>
      <c r="BC12">
        <v>0.2</v>
      </c>
      <c r="BD12">
        <f>$AX$4</f>
        <v>19.524999999999999</v>
      </c>
    </row>
    <row r="13" spans="1:60" x14ac:dyDescent="0.25">
      <c r="G13">
        <v>0.2</v>
      </c>
      <c r="H13" t="e">
        <f>$B$3</f>
        <v>#NUM!</v>
      </c>
      <c r="S13">
        <v>0.2</v>
      </c>
      <c r="T13" t="e">
        <f>$N$3</f>
        <v>#NUM!</v>
      </c>
      <c r="Y13">
        <f>IF(ISBLANK(sandstone!B15),"",sandstone!B15)</f>
        <v>16.100000000000001</v>
      </c>
      <c r="Z13">
        <f>QUARTILE($Y$17:$Y$31,3)</f>
        <v>20.049999999999997</v>
      </c>
      <c r="AA13">
        <v>0.5</v>
      </c>
      <c r="AB13" t="e">
        <f>IF(OR($Y$13&lt;$Z$6,$Y$13&gt;$Z$8),$Y$13,#N/A)</f>
        <v>#N/A</v>
      </c>
      <c r="AC13" t="e">
        <f>IF(OR(AND($Y$13&lt;$Z$5,$Y$13&gt;=$Z$6),AND($Y$13&gt;$Z$7,$Y$13&lt;=$Z$8)),$Y$13,#N/A)</f>
        <v>#N/A</v>
      </c>
      <c r="AD13" t="str">
        <f>IF(OR(AND($Y$13&lt;$Z$2,$Y$13&gt;=$Z$5),AND($Y$13&gt;$Z$4,$Y$13&lt;=$Z$7)),$Y$13,"")</f>
        <v/>
      </c>
      <c r="AE13">
        <v>0.2</v>
      </c>
      <c r="AF13">
        <f>$Z$3</f>
        <v>17.600000000000001</v>
      </c>
      <c r="AK13">
        <f>IF(ISBLANK(sandstone!B15),"",sandstone!B15)</f>
        <v>16.100000000000001</v>
      </c>
      <c r="AL13">
        <f>QUARTILE($AK$17:$AK$31,3)</f>
        <v>20.049999999999997</v>
      </c>
      <c r="AM13">
        <v>0.5</v>
      </c>
      <c r="AN13" t="e">
        <f>IF(OR($AK$13&lt;$AL$6,$AK$13&gt;$AL$8),$AK$13,#N/A)</f>
        <v>#N/A</v>
      </c>
      <c r="AO13" t="e">
        <f>IF(OR(AND($AK$13&lt;$AL$5,$AK$13&gt;=$AL$6),AND($AK$13&gt;$AL$7,$AK$13&lt;=$AL$8)),$AK$13,#N/A)</f>
        <v>#N/A</v>
      </c>
      <c r="AP13" t="str">
        <f>IF(OR(AND($AK$13&lt;$AL$2,$AK$13&gt;=$AL$5),AND($AK$13&gt;$AL$4,$AK$13&lt;=$AL$7)),$AK$13,"")</f>
        <v/>
      </c>
      <c r="AQ13">
        <v>0.2</v>
      </c>
      <c r="AR13">
        <f>$AL$3</f>
        <v>17.600000000000001</v>
      </c>
      <c r="AW13">
        <f>IF(ISBLANK(sandstone!B14),"",sandstone!B14)</f>
        <v>19.3</v>
      </c>
      <c r="AX13">
        <f>QUARTILE($AW$18:$AW$33,3)</f>
        <v>20.049999999999997</v>
      </c>
      <c r="AY13">
        <v>0.5</v>
      </c>
      <c r="AZ13" t="e">
        <f>IF(OR($AW$13&lt;$AX$6,$AW$13&gt;$AX$8),$AW$13,#N/A)</f>
        <v>#N/A</v>
      </c>
      <c r="BA13" t="e">
        <f>IF(OR(AND($AW$13&lt;$AX$5,$AW$13&gt;=$AX$6),AND($AW$13&gt;$AX$7,$AW$13&lt;=$AX$8)),$AW$13,#N/A)</f>
        <v>#N/A</v>
      </c>
      <c r="BB13" t="str">
        <f>IF(OR(AND($AW$13&lt;$AX$2,$AW$13&gt;=$AX$5),AND($AW$13&gt;$AX$4,$AW$13&lt;=$AX$7)),$AW$13,"")</f>
        <v/>
      </c>
      <c r="BC13">
        <v>0.2</v>
      </c>
      <c r="BD13">
        <f>$AX$3</f>
        <v>18.149999999999999</v>
      </c>
    </row>
    <row r="14" spans="1:60" x14ac:dyDescent="0.25">
      <c r="G14">
        <v>0.8</v>
      </c>
      <c r="H14" t="e">
        <f>$B$3</f>
        <v>#NUM!</v>
      </c>
      <c r="S14">
        <v>0.8</v>
      </c>
      <c r="T14" t="e">
        <f>$N$3</f>
        <v>#NUM!</v>
      </c>
      <c r="Y14">
        <f>IF(ISBLANK(sandstone!B16),"",sandstone!B16)</f>
        <v>12.5</v>
      </c>
      <c r="Z14">
        <f>$Z$11-1.5*($Z$13-$Z$11)</f>
        <v>12.550000000000006</v>
      </c>
      <c r="AA14">
        <v>0.5</v>
      </c>
      <c r="AB14" t="e">
        <f>IF(OR($Y$14&lt;$Z$6,$Y$14&gt;$Z$8),$Y$14,#N/A)</f>
        <v>#N/A</v>
      </c>
      <c r="AC14" t="e">
        <f>IF(OR(AND($Y$14&lt;$Z$5,$Y$14&gt;=$Z$6),AND($Y$14&gt;$Z$7,$Y$14&lt;=$Z$8)),$Y$14,#N/A)</f>
        <v>#N/A</v>
      </c>
      <c r="AD14">
        <f>IF(OR(AND($Y$14&lt;$Z$2,$Y$14&gt;=$Z$5),AND($Y$14&gt;$Z$4,$Y$14&lt;=$Z$7)),$Y$14,"")</f>
        <v>12.5</v>
      </c>
      <c r="AE14">
        <v>0.8</v>
      </c>
      <c r="AF14">
        <f>$Z$3</f>
        <v>17.600000000000001</v>
      </c>
      <c r="AK14">
        <f>IF(ISBLANK(sandstone!B16),"",sandstone!B16)</f>
        <v>12.5</v>
      </c>
      <c r="AL14">
        <f>$AL$11-1.5*($AL$13-$AL$11)</f>
        <v>12.550000000000006</v>
      </c>
      <c r="AM14">
        <v>0.5</v>
      </c>
      <c r="AN14" t="e">
        <f>IF(OR($AK$14&lt;$AL$6,$AK$14&gt;$AL$8),$AK$14,#N/A)</f>
        <v>#N/A</v>
      </c>
      <c r="AO14" t="e">
        <f>IF(OR(AND($AK$14&lt;$AL$5,$AK$14&gt;=$AL$6),AND($AK$14&gt;$AL$7,$AK$14&lt;=$AL$8)),$AK$14,#N/A)</f>
        <v>#N/A</v>
      </c>
      <c r="AP14">
        <f>IF(OR(AND($AK$14&lt;$AL$2,$AK$14&gt;=$AL$5),AND($AK$14&gt;$AL$4,$AK$14&lt;=$AL$7)),$AK$14,"")</f>
        <v>12.5</v>
      </c>
      <c r="AQ14">
        <v>0.8</v>
      </c>
      <c r="AR14">
        <f>$AL$3</f>
        <v>17.600000000000001</v>
      </c>
      <c r="AW14">
        <f>IF(ISBLANK(sandstone!B15),"",sandstone!B15)</f>
        <v>16.100000000000001</v>
      </c>
      <c r="AX14">
        <f>$AX$11-1.5*($AX$13-$AX$11)</f>
        <v>12.550000000000006</v>
      </c>
      <c r="AY14">
        <v>0.5</v>
      </c>
      <c r="AZ14" t="e">
        <f>IF(OR($AW$14&lt;$AX$6,$AW$14&gt;$AX$8),$AW$14,#N/A)</f>
        <v>#N/A</v>
      </c>
      <c r="BA14" t="e">
        <f>IF(OR(AND($AW$14&lt;$AX$5,$AW$14&gt;=$AX$6),AND($AW$14&gt;$AX$7,$AW$14&lt;=$AX$8)),$AW$14,#N/A)</f>
        <v>#N/A</v>
      </c>
      <c r="BB14" t="str">
        <f>IF(OR(AND($AW$14&lt;$AX$2,$AW$14&gt;=$AX$5),AND($AW$14&gt;$AX$4,$AW$14&lt;=$AX$7)),$AW$14,"")</f>
        <v/>
      </c>
      <c r="BC14">
        <v>0.8</v>
      </c>
      <c r="BD14">
        <f>$AX$3</f>
        <v>18.149999999999999</v>
      </c>
    </row>
    <row r="15" spans="1:60" x14ac:dyDescent="0.25">
      <c r="Y15">
        <f>IF(ISBLANK(sandstone!B17),"",sandstone!B17)</f>
        <v>14.3</v>
      </c>
      <c r="Z15">
        <f>$Z$11-3*($Z$13-$Z$11)</f>
        <v>8.0500000000000114</v>
      </c>
      <c r="AA15">
        <v>0.5</v>
      </c>
      <c r="AB15" t="e">
        <f>IF(OR($Y$15&lt;$Z$6,$Y$15&gt;$Z$8),$Y$15,#N/A)</f>
        <v>#N/A</v>
      </c>
      <c r="AC15" t="e">
        <f>IF(OR(AND($Y$15&lt;$Z$5,$Y$15&gt;=$Z$6),AND($Y$15&gt;$Z$7,$Y$15&lt;=$Z$8)),$Y$15,#N/A)</f>
        <v>#N/A</v>
      </c>
      <c r="AD15">
        <f>IF(OR(AND($Y$15&lt;$Z$2,$Y$15&gt;=$Z$5),AND($Y$15&gt;$Z$4,$Y$15&lt;=$Z$7)),$Y$15,"")</f>
        <v>14.3</v>
      </c>
      <c r="AK15">
        <f>IF(ISBLANK(sandstone!B17),"",sandstone!B17)</f>
        <v>14.3</v>
      </c>
      <c r="AL15">
        <f>$AL$11-3*($AL$13-$AL$11)</f>
        <v>8.0500000000000114</v>
      </c>
      <c r="AM15">
        <v>0.5</v>
      </c>
      <c r="AN15" t="e">
        <f>IF(OR($AK$15&lt;$AL$6,$AK$15&gt;$AL$8),$AK$15,#N/A)</f>
        <v>#N/A</v>
      </c>
      <c r="AO15" t="e">
        <f>IF(OR(AND($AK$15&lt;$AL$5,$AK$15&gt;=$AL$6),AND($AK$15&gt;$AL$7,$AK$15&lt;=$AL$8)),$AK$15,#N/A)</f>
        <v>#N/A</v>
      </c>
      <c r="AP15">
        <f>IF(OR(AND($AK$15&lt;$AL$2,$AK$15&gt;=$AL$5),AND($AK$15&gt;$AL$4,$AK$15&lt;=$AL$7)),$AK$15,"")</f>
        <v>14.3</v>
      </c>
      <c r="AW15">
        <f>IF(ISBLANK(sandstone!B16),"",sandstone!B16)</f>
        <v>12.5</v>
      </c>
      <c r="AX15">
        <f>$AX$11-3*($AX$13-$AX$11)</f>
        <v>8.0500000000000114</v>
      </c>
      <c r="AY15">
        <v>0.5</v>
      </c>
      <c r="AZ15" t="e">
        <f>IF(OR($AW$15&lt;$AX$6,$AW$15&gt;$AX$8),$AW$15,#N/A)</f>
        <v>#N/A</v>
      </c>
      <c r="BA15" t="e">
        <f>IF(OR(AND($AW$15&lt;$AX$5,$AW$15&gt;=$AX$6),AND($AW$15&gt;$AX$7,$AW$15&lt;=$AX$8)),$AW$15,#N/A)</f>
        <v>#N/A</v>
      </c>
      <c r="BB15">
        <f>IF(OR(AND($AW$15&lt;$AX$2,$AW$15&gt;=$AX$5),AND($AW$15&gt;$AX$4,$AW$15&lt;=$AX$7)),$AW$15,"")</f>
        <v>12.5</v>
      </c>
    </row>
    <row r="16" spans="1:60" x14ac:dyDescent="0.25">
      <c r="Y16">
        <f>IF(ISBLANK(sandstone!B18),"",sandstone!B18)</f>
        <v>4.7</v>
      </c>
      <c r="Z16">
        <f>$Z$13+1.5*($Z$13-$Z$11)</f>
        <v>24.54999999999999</v>
      </c>
      <c r="AA16">
        <v>0.5</v>
      </c>
      <c r="AB16" t="e">
        <f>IF(OR($Y$16&lt;$Z$6,$Y$16&gt;$Z$8),$Y$16,#N/A)</f>
        <v>#N/A</v>
      </c>
      <c r="AC16">
        <f>IF(OR(AND($Y$16&lt;$Z$5,$Y$16&gt;=$Z$6),AND($Y$16&gt;$Z$7,$Y$16&lt;=$Z$8)),$Y$16,#N/A)</f>
        <v>4.7</v>
      </c>
      <c r="AD16" t="str">
        <f>IF(OR(AND($Y$16&lt;$Z$2,$Y$16&gt;=$Z$5),AND($Y$16&gt;$Z$4,$Y$16&lt;=$Z$7)),$Y$16,"")</f>
        <v/>
      </c>
      <c r="AE16">
        <v>1.2</v>
      </c>
      <c r="AF16">
        <f>$Z$12</f>
        <v>18.399999999999999</v>
      </c>
      <c r="AK16">
        <f>IF(ISBLANK(sandstone!B18),"",sandstone!B18)</f>
        <v>4.7</v>
      </c>
      <c r="AL16">
        <f>$AL$13+1.5*($AL$13-$AL$11)</f>
        <v>24.54999999999999</v>
      </c>
      <c r="AM16">
        <v>0.5</v>
      </c>
      <c r="AN16" t="e">
        <f>IF(OR($AK$16&lt;$AL$6,$AK$16&gt;$AL$8),$AK$16,#N/A)</f>
        <v>#N/A</v>
      </c>
      <c r="AO16">
        <f>IF(OR(AND($AK$16&lt;$AL$5,$AK$16&gt;=$AL$6),AND($AK$16&gt;$AL$7,$AK$16&lt;=$AL$8)),$AK$16,#N/A)</f>
        <v>4.7</v>
      </c>
      <c r="AP16" t="str">
        <f>IF(OR(AND($AK$16&lt;$AL$2,$AK$16&gt;=$AL$5),AND($AK$16&gt;$AL$4,$AK$16&lt;=$AL$7)),$AK$16,"")</f>
        <v/>
      </c>
      <c r="AQ16">
        <v>1.2</v>
      </c>
      <c r="AR16">
        <f>$AL$12</f>
        <v>18.399999999999999</v>
      </c>
      <c r="AW16">
        <f>IF(ISBLANK(sandstone!B17),"",sandstone!B17)</f>
        <v>14.3</v>
      </c>
      <c r="AX16">
        <f>$AX$13+1.5*($AX$13-$AX$11)</f>
        <v>24.54999999999999</v>
      </c>
      <c r="AY16">
        <v>0.5</v>
      </c>
      <c r="AZ16" t="e">
        <f>IF(OR($AW$16&lt;$AX$6,$AW$16&gt;$AX$8),$AW$16,#N/A)</f>
        <v>#N/A</v>
      </c>
      <c r="BA16" t="e">
        <f>IF(OR(AND($AW$16&lt;$AX$5,$AW$16&gt;=$AX$6),AND($AW$16&gt;$AX$7,$AW$16&lt;=$AX$8)),$AW$16,#N/A)</f>
        <v>#N/A</v>
      </c>
      <c r="BB16">
        <f>IF(OR(AND($AW$16&lt;$AX$2,$AW$16&gt;=$AX$5),AND($AW$16&gt;$AX$4,$AW$16&lt;=$AX$7)),$AW$16,"")</f>
        <v>14.3</v>
      </c>
      <c r="BC16">
        <v>1.2</v>
      </c>
      <c r="BD16">
        <f>$AX$12</f>
        <v>18.399999999999999</v>
      </c>
    </row>
    <row r="17" spans="25:56" x14ac:dyDescent="0.25">
      <c r="Y17">
        <f>IF(ISBLANK(sandstone!C3),"",sandstone!C3)</f>
        <v>11.4</v>
      </c>
      <c r="Z17">
        <f>$Z$13+3*($Z$13-$Z$11)</f>
        <v>29.049999999999986</v>
      </c>
      <c r="AA17">
        <v>1.5</v>
      </c>
      <c r="AB17" t="e">
        <f>IF(OR($Y$17&lt;$Z$15,$Y$17&gt;$Z$17),$Y$17,#N/A)</f>
        <v>#N/A</v>
      </c>
      <c r="AC17">
        <f>IF(OR(AND($Y$17&lt;$Z$14,$Y$17&gt;=$Z$15),AND($Y$17&gt;$Z$16,$Y$17&lt;=$Z$17)),$Y$17,#N/A)</f>
        <v>11.4</v>
      </c>
      <c r="AD17" t="str">
        <f>IF(OR(AND($Y$17&lt;$Z$11,$Y$17&gt;=$Z$14),AND($Y$17&gt;$Z$13,$Y$17&lt;=$Z$16)),$Y$17,"")</f>
        <v/>
      </c>
      <c r="AE17">
        <v>1.2</v>
      </c>
      <c r="AF17">
        <f>$Z$11</f>
        <v>17.05</v>
      </c>
      <c r="AK17">
        <f>IF(ISBLANK(sandstone!C3),"",sandstone!C3)</f>
        <v>11.4</v>
      </c>
      <c r="AL17">
        <f>$AL$13+3*($AL$13-$AL$11)</f>
        <v>29.049999999999986</v>
      </c>
      <c r="AM17">
        <v>1.5</v>
      </c>
      <c r="AN17" t="e">
        <f>IF(OR($AK$17&lt;$AL$15,$AK$17&gt;$AL$17),$AK$17,#N/A)</f>
        <v>#N/A</v>
      </c>
      <c r="AO17">
        <f>IF(OR(AND($AK$17&lt;$AL$14,$AK$17&gt;=$AL$15),AND($AK$17&gt;$AL$16,$AK$17&lt;=$AL$17)),$AK$17,#N/A)</f>
        <v>11.4</v>
      </c>
      <c r="AP17" t="str">
        <f>IF(OR(AND($AK$17&lt;$AL$11,$AK$17&gt;=$AL$14),AND($AK$17&gt;$AL$13,$AK$17&lt;=$AL$16)),$AK$17,"")</f>
        <v/>
      </c>
      <c r="AQ17">
        <v>1.2</v>
      </c>
      <c r="AR17">
        <f>$AL$11</f>
        <v>17.05</v>
      </c>
      <c r="AW17">
        <f>IF(ISBLANK(sandstone!B18),"",sandstone!B18)</f>
        <v>4.7</v>
      </c>
      <c r="AX17">
        <f>$AX$13+3*($AX$13-$AX$11)</f>
        <v>29.049999999999986</v>
      </c>
      <c r="AY17">
        <v>0.5</v>
      </c>
      <c r="AZ17" t="e">
        <f>IF(OR($AW$17&lt;$AX$6,$AW$17&gt;$AX$8),$AW$17,#N/A)</f>
        <v>#N/A</v>
      </c>
      <c r="BA17">
        <f>IF(OR(AND($AW$17&lt;$AX$5,$AW$17&gt;=$AX$6),AND($AW$17&gt;$AX$7,$AW$17&lt;=$AX$8)),$AW$17,#N/A)</f>
        <v>4.7</v>
      </c>
      <c r="BB17" t="str">
        <f>IF(OR(AND($AW$17&lt;$AX$2,$AW$17&gt;=$AX$5),AND($AW$17&gt;$AX$4,$AW$17&lt;=$AX$7)),$AW$17,"")</f>
        <v/>
      </c>
      <c r="BC17">
        <v>1.2</v>
      </c>
      <c r="BD17">
        <f>$AX$11</f>
        <v>17.05</v>
      </c>
    </row>
    <row r="18" spans="25:56" x14ac:dyDescent="0.25">
      <c r="Y18">
        <f>IF(ISBLANK(sandstone!C4),"",sandstone!C4)</f>
        <v>9.5</v>
      </c>
      <c r="Z18">
        <f>IF(AND(COUNT($AD$17:$AD$31)&gt;0,MIN($AD$17:$AD$31)&lt;$Z$11),MIN($AD$17:$AD$31),$Z$11)</f>
        <v>15.9</v>
      </c>
      <c r="AA18">
        <v>1.5</v>
      </c>
      <c r="AB18" t="e">
        <f>IF(OR($Y$18&lt;$Z$15,$Y$18&gt;$Z$17),$Y$18,#N/A)</f>
        <v>#N/A</v>
      </c>
      <c r="AC18">
        <f>IF(OR(AND($Y$18&lt;$Z$14,$Y$18&gt;=$Z$15),AND($Y$18&gt;$Z$16,$Y$18&lt;=$Z$17)),$Y$18,#N/A)</f>
        <v>9.5</v>
      </c>
      <c r="AD18" t="str">
        <f>IF(OR(AND($Y$18&lt;$Z$11,$Y$18&gt;=$Z$14),AND($Y$18&gt;$Z$13,$Y$18&lt;=$Z$16)),$Y$18,"")</f>
        <v/>
      </c>
      <c r="AE18">
        <v>1.5</v>
      </c>
      <c r="AF18">
        <f>$Z$11</f>
        <v>17.05</v>
      </c>
      <c r="AK18">
        <f>IF(ISBLANK(sandstone!C4),"",sandstone!C4)</f>
        <v>9.5</v>
      </c>
      <c r="AL18">
        <f>IF(AND(COUNT($AP$17:$AP$31)&gt;0,MIN($AP$17:$AP$31)&lt;$AL$11),MIN($AP$17:$AP$31),$AL$11)</f>
        <v>15.9</v>
      </c>
      <c r="AM18">
        <v>1.5</v>
      </c>
      <c r="AN18" t="e">
        <f>IF(OR($AK$18&lt;$AL$15,$AK$18&gt;$AL$17),$AK$18,#N/A)</f>
        <v>#N/A</v>
      </c>
      <c r="AO18">
        <f>IF(OR(AND($AK$18&lt;$AL$14,$AK$18&gt;=$AL$15),AND($AK$18&gt;$AL$16,$AK$18&lt;=$AL$17)),$AK$18,#N/A)</f>
        <v>9.5</v>
      </c>
      <c r="AP18" t="str">
        <f>IF(OR(AND($AK$18&lt;$AL$11,$AK$18&gt;=$AL$14),AND($AK$18&gt;$AL$13,$AK$18&lt;=$AL$16)),$AK$18,"")</f>
        <v/>
      </c>
      <c r="AQ18">
        <v>1.5</v>
      </c>
      <c r="AR18">
        <f>$AL$11</f>
        <v>17.05</v>
      </c>
      <c r="AW18">
        <f>IF(ISBLANK(sandstone!C3),"",sandstone!C3)</f>
        <v>11.4</v>
      </c>
      <c r="AX18">
        <f>IF(AND(COUNT($BB$18:$BB$33)&gt;0,MIN($BB$18:$BB$33)&lt;$AX$11),MIN($BB$18:$BB$33),$AX$11)</f>
        <v>15.9</v>
      </c>
      <c r="AY18">
        <v>1.5</v>
      </c>
      <c r="AZ18" t="e">
        <f>IF(OR($AW$18&lt;$AX$15,$AW$18&gt;$AX$17),$AW$18,#N/A)</f>
        <v>#N/A</v>
      </c>
      <c r="BA18">
        <f>IF(OR(AND($AW$18&lt;$AX$14,$AW$18&gt;=$AX$15),AND($AW$18&gt;$AX$16,$AW$18&lt;=$AX$17)),$AW$18,#N/A)</f>
        <v>11.4</v>
      </c>
      <c r="BB18" t="str">
        <f>IF(OR(AND($AW$18&lt;$AX$11,$AW$18&gt;=$AX$14),AND($AW$18&gt;$AX$13,$AW$18&lt;=$AX$16)),$AW$18,"")</f>
        <v/>
      </c>
      <c r="BC18">
        <v>1.5</v>
      </c>
      <c r="BD18">
        <f>$AX$11</f>
        <v>17.05</v>
      </c>
    </row>
    <row r="19" spans="25:56" x14ac:dyDescent="0.25">
      <c r="Y19">
        <f>IF(ISBLANK(sandstone!C5),"",sandstone!C5)</f>
        <v>16.5</v>
      </c>
      <c r="Z19">
        <f>IF(AND(COUNT($AD$17:$AD$31)&gt;0,MAX($AD$17:$AD$31)&gt;$Z$13),MAX($AD$17:$AD$31),$Z$13)</f>
        <v>22.5</v>
      </c>
      <c r="AA19">
        <v>1.5</v>
      </c>
      <c r="AB19" t="e">
        <f>IF(OR($Y$19&lt;$Z$15,$Y$19&gt;$Z$17),$Y$19,#N/A)</f>
        <v>#N/A</v>
      </c>
      <c r="AC19" t="e">
        <f>IF(OR(AND($Y$19&lt;$Z$14,$Y$19&gt;=$Z$15),AND($Y$19&gt;$Z$16,$Y$19&lt;=$Z$17)),$Y$19,#N/A)</f>
        <v>#N/A</v>
      </c>
      <c r="AD19">
        <f>IF(OR(AND($Y$19&lt;$Z$11,$Y$19&gt;=$Z$14),AND($Y$19&gt;$Z$13,$Y$19&lt;=$Z$16)),$Y$19,"")</f>
        <v>16.5</v>
      </c>
      <c r="AE19">
        <v>1.5</v>
      </c>
      <c r="AF19">
        <f>$Z$18</f>
        <v>15.9</v>
      </c>
      <c r="AK19">
        <f>IF(ISBLANK(sandstone!C5),"",sandstone!C5)</f>
        <v>16.5</v>
      </c>
      <c r="AL19">
        <f>IF(AND(COUNT($AP$17:$AP$31)&gt;0,MAX($AP$17:$AP$31)&gt;$AL$13),MAX($AP$17:$AP$31),$AL$13)</f>
        <v>22.5</v>
      </c>
      <c r="AM19">
        <v>1.5</v>
      </c>
      <c r="AN19" t="e">
        <f>IF(OR($AK$19&lt;$AL$15,$AK$19&gt;$AL$17),$AK$19,#N/A)</f>
        <v>#N/A</v>
      </c>
      <c r="AO19" t="e">
        <f>IF(OR(AND($AK$19&lt;$AL$14,$AK$19&gt;=$AL$15),AND($AK$19&gt;$AL$16,$AK$19&lt;=$AL$17)),$AK$19,#N/A)</f>
        <v>#N/A</v>
      </c>
      <c r="AP19">
        <f>IF(OR(AND($AK$19&lt;$AL$11,$AK$19&gt;=$AL$14),AND($AK$19&gt;$AL$13,$AK$19&lt;=$AL$16)),$AK$19,"")</f>
        <v>16.5</v>
      </c>
      <c r="AQ19">
        <v>1.5</v>
      </c>
      <c r="AR19">
        <f>$AL$18</f>
        <v>15.9</v>
      </c>
      <c r="AW19">
        <f>IF(ISBLANK(sandstone!C4),"",sandstone!C4)</f>
        <v>9.5</v>
      </c>
      <c r="AX19">
        <f>IF(AND(COUNT($BB$18:$BB$33)&gt;0,MAX($BB$18:$BB$33)&gt;$AX$13),MAX($BB$18:$BB$33),$AX$13)</f>
        <v>22.5</v>
      </c>
      <c r="AY19">
        <v>1.5</v>
      </c>
      <c r="AZ19" t="e">
        <f>IF(OR($AW$19&lt;$AX$15,$AW$19&gt;$AX$17),$AW$19,#N/A)</f>
        <v>#N/A</v>
      </c>
      <c r="BA19">
        <f>IF(OR(AND($AW$19&lt;$AX$14,$AW$19&gt;=$AX$15),AND($AW$19&gt;$AX$16,$AW$19&lt;=$AX$17)),$AW$19,#N/A)</f>
        <v>9.5</v>
      </c>
      <c r="BB19" t="str">
        <f>IF(OR(AND($AW$19&lt;$AX$11,$AW$19&gt;=$AX$14),AND($AW$19&gt;$AX$13,$AW$19&lt;=$AX$16)),$AW$19,"")</f>
        <v/>
      </c>
      <c r="BC19">
        <v>1.5</v>
      </c>
      <c r="BD19">
        <f>$AX$18</f>
        <v>15.9</v>
      </c>
    </row>
    <row r="20" spans="25:56" x14ac:dyDescent="0.25">
      <c r="Y20">
        <f>IF(ISBLANK(sandstone!C6),"",sandstone!C6)</f>
        <v>20.3</v>
      </c>
      <c r="AA20">
        <v>1.5</v>
      </c>
      <c r="AB20" t="e">
        <f>IF(OR($Y$20&lt;$Z$15,$Y$20&gt;$Z$17),$Y$20,#N/A)</f>
        <v>#N/A</v>
      </c>
      <c r="AC20" t="e">
        <f>IF(OR(AND($Y$20&lt;$Z$14,$Y$20&gt;=$Z$15),AND($Y$20&gt;$Z$16,$Y$20&lt;=$Z$17)),$Y$20,#N/A)</f>
        <v>#N/A</v>
      </c>
      <c r="AD20">
        <f>IF(OR(AND($Y$20&lt;$Z$11,$Y$20&gt;=$Z$14),AND($Y$20&gt;$Z$13,$Y$20&lt;=$Z$16)),$Y$20,"")</f>
        <v>20.3</v>
      </c>
      <c r="AE20">
        <v>1.5</v>
      </c>
      <c r="AF20">
        <f>$Z$11</f>
        <v>17.05</v>
      </c>
      <c r="AK20">
        <f>IF(ISBLANK(sandstone!C6),"",sandstone!C6)</f>
        <v>20.3</v>
      </c>
      <c r="AM20">
        <v>1.5</v>
      </c>
      <c r="AN20" t="e">
        <f>IF(OR($AK$20&lt;$AL$15,$AK$20&gt;$AL$17),$AK$20,#N/A)</f>
        <v>#N/A</v>
      </c>
      <c r="AO20" t="e">
        <f>IF(OR(AND($AK$20&lt;$AL$14,$AK$20&gt;=$AL$15),AND($AK$20&gt;$AL$16,$AK$20&lt;=$AL$17)),$AK$20,#N/A)</f>
        <v>#N/A</v>
      </c>
      <c r="AP20">
        <f>IF(OR(AND($AK$20&lt;$AL$11,$AK$20&gt;=$AL$14),AND($AK$20&gt;$AL$13,$AK$20&lt;=$AL$16)),$AK$20,"")</f>
        <v>20.3</v>
      </c>
      <c r="AQ20">
        <v>1.5</v>
      </c>
      <c r="AR20">
        <f>$AL$11</f>
        <v>17.05</v>
      </c>
      <c r="AW20">
        <f>IF(ISBLANK(sandstone!C5),"",sandstone!C5)</f>
        <v>16.5</v>
      </c>
      <c r="AY20">
        <v>1.5</v>
      </c>
      <c r="AZ20" t="e">
        <f>IF(OR($AW$20&lt;$AX$15,$AW$20&gt;$AX$17),$AW$20,#N/A)</f>
        <v>#N/A</v>
      </c>
      <c r="BA20" t="e">
        <f>IF(OR(AND($AW$20&lt;$AX$14,$AW$20&gt;=$AX$15),AND($AW$20&gt;$AX$16,$AW$20&lt;=$AX$17)),$AW$20,#N/A)</f>
        <v>#N/A</v>
      </c>
      <c r="BB20">
        <f>IF(OR(AND($AW$20&lt;$AX$11,$AW$20&gt;=$AX$14),AND($AW$20&gt;$AX$13,$AW$20&lt;=$AX$16)),$AW$20,"")</f>
        <v>16.5</v>
      </c>
      <c r="BC20">
        <v>1.5</v>
      </c>
      <c r="BD20">
        <f>$AX$11</f>
        <v>17.05</v>
      </c>
    </row>
    <row r="21" spans="25:56" x14ac:dyDescent="0.25">
      <c r="Y21">
        <f>IF(ISBLANK(sandstone!C7),"",sandstone!C7)</f>
        <v>22.5</v>
      </c>
      <c r="AA21">
        <v>1.5</v>
      </c>
      <c r="AB21" t="e">
        <f>IF(OR($Y$21&lt;$Z$15,$Y$21&gt;$Z$17),$Y$21,#N/A)</f>
        <v>#N/A</v>
      </c>
      <c r="AC21" t="e">
        <f>IF(OR(AND($Y$21&lt;$Z$14,$Y$21&gt;=$Z$15),AND($Y$21&gt;$Z$16,$Y$21&lt;=$Z$17)),$Y$21,#N/A)</f>
        <v>#N/A</v>
      </c>
      <c r="AD21">
        <f>IF(OR(AND($Y$21&lt;$Z$11,$Y$21&gt;=$Z$14),AND($Y$21&gt;$Z$13,$Y$21&lt;=$Z$16)),$Y$21,"")</f>
        <v>22.5</v>
      </c>
      <c r="AE21">
        <v>1.8</v>
      </c>
      <c r="AF21">
        <f>$Z$11</f>
        <v>17.05</v>
      </c>
      <c r="AK21">
        <f>IF(ISBLANK(sandstone!C7),"",sandstone!C7)</f>
        <v>22.5</v>
      </c>
      <c r="AM21">
        <v>1.5</v>
      </c>
      <c r="AN21" t="e">
        <f>IF(OR($AK$21&lt;$AL$15,$AK$21&gt;$AL$17),$AK$21,#N/A)</f>
        <v>#N/A</v>
      </c>
      <c r="AO21" t="e">
        <f>IF(OR(AND($AK$21&lt;$AL$14,$AK$21&gt;=$AL$15),AND($AK$21&gt;$AL$16,$AK$21&lt;=$AL$17)),$AK$21,#N/A)</f>
        <v>#N/A</v>
      </c>
      <c r="AP21">
        <f>IF(OR(AND($AK$21&lt;$AL$11,$AK$21&gt;=$AL$14),AND($AK$21&gt;$AL$13,$AK$21&lt;=$AL$16)),$AK$21,"")</f>
        <v>22.5</v>
      </c>
      <c r="AQ21">
        <v>1.8</v>
      </c>
      <c r="AR21">
        <f>$AL$11</f>
        <v>17.05</v>
      </c>
      <c r="AW21">
        <f>IF(ISBLANK(sandstone!C6),"",sandstone!C6)</f>
        <v>20.3</v>
      </c>
      <c r="AY21">
        <v>1.5</v>
      </c>
      <c r="AZ21" t="e">
        <f>IF(OR($AW$21&lt;$AX$15,$AW$21&gt;$AX$17),$AW$21,#N/A)</f>
        <v>#N/A</v>
      </c>
      <c r="BA21" t="e">
        <f>IF(OR(AND($AW$21&lt;$AX$14,$AW$21&gt;=$AX$15),AND($AW$21&gt;$AX$16,$AW$21&lt;=$AX$17)),$AW$21,#N/A)</f>
        <v>#N/A</v>
      </c>
      <c r="BB21">
        <f>IF(OR(AND($AW$21&lt;$AX$11,$AW$21&gt;=$AX$14),AND($AW$21&gt;$AX$13,$AW$21&lt;=$AX$16)),$AW$21,"")</f>
        <v>20.3</v>
      </c>
      <c r="BC21">
        <v>1.8</v>
      </c>
      <c r="BD21">
        <f>$AX$11</f>
        <v>17.05</v>
      </c>
    </row>
    <row r="22" spans="25:56" x14ac:dyDescent="0.25">
      <c r="Y22">
        <f>IF(ISBLANK(sandstone!C8),"",sandstone!C8)</f>
        <v>17.600000000000001</v>
      </c>
      <c r="AA22">
        <v>1.5</v>
      </c>
      <c r="AB22" t="e">
        <f>IF(OR($Y$22&lt;$Z$15,$Y$22&gt;$Z$17),$Y$22,#N/A)</f>
        <v>#N/A</v>
      </c>
      <c r="AC22" t="e">
        <f>IF(OR(AND($Y$22&lt;$Z$14,$Y$22&gt;=$Z$15),AND($Y$22&gt;$Z$16,$Y$22&lt;=$Z$17)),$Y$22,#N/A)</f>
        <v>#N/A</v>
      </c>
      <c r="AD22" t="str">
        <f>IF(OR(AND($Y$22&lt;$Z$11,$Y$22&gt;=$Z$14),AND($Y$22&gt;$Z$13,$Y$22&lt;=$Z$16)),$Y$22,"")</f>
        <v/>
      </c>
      <c r="AE22">
        <v>1.8</v>
      </c>
      <c r="AF22">
        <f>$Z$13</f>
        <v>20.049999999999997</v>
      </c>
      <c r="AK22">
        <f>IF(ISBLANK(sandstone!C8),"",sandstone!C8)</f>
        <v>17.600000000000001</v>
      </c>
      <c r="AM22">
        <v>1.5</v>
      </c>
      <c r="AN22" t="e">
        <f>IF(OR($AK$22&lt;$AL$15,$AK$22&gt;$AL$17),$AK$22,#N/A)</f>
        <v>#N/A</v>
      </c>
      <c r="AO22" t="e">
        <f>IF(OR(AND($AK$22&lt;$AL$14,$AK$22&gt;=$AL$15),AND($AK$22&gt;$AL$16,$AK$22&lt;=$AL$17)),$AK$22,#N/A)</f>
        <v>#N/A</v>
      </c>
      <c r="AP22" t="str">
        <f>IF(OR(AND($AK$22&lt;$AL$11,$AK$22&gt;=$AL$14),AND($AK$22&gt;$AL$13,$AK$22&lt;=$AL$16)),$AK$22,"")</f>
        <v/>
      </c>
      <c r="AQ22">
        <v>1.8</v>
      </c>
      <c r="AR22">
        <f>$AL$13</f>
        <v>20.049999999999997</v>
      </c>
      <c r="AW22">
        <f>IF(ISBLANK(sandstone!C7),"",sandstone!C7)</f>
        <v>22.5</v>
      </c>
      <c r="AY22">
        <v>1.5</v>
      </c>
      <c r="AZ22" t="e">
        <f>IF(OR($AW$22&lt;$AX$15,$AW$22&gt;$AX$17),$AW$22,#N/A)</f>
        <v>#N/A</v>
      </c>
      <c r="BA22" t="e">
        <f>IF(OR(AND($AW$22&lt;$AX$14,$AW$22&gt;=$AX$15),AND($AW$22&gt;$AX$16,$AW$22&lt;=$AX$17)),$AW$22,#N/A)</f>
        <v>#N/A</v>
      </c>
      <c r="BB22">
        <f>IF(OR(AND($AW$22&lt;$AX$11,$AW$22&gt;=$AX$14),AND($AW$22&gt;$AX$13,$AW$22&lt;=$AX$16)),$AW$22,"")</f>
        <v>22.5</v>
      </c>
      <c r="BC22">
        <v>1.8</v>
      </c>
      <c r="BD22">
        <f>$AX$13</f>
        <v>20.049999999999997</v>
      </c>
    </row>
    <row r="23" spans="25:56" x14ac:dyDescent="0.25">
      <c r="Y23">
        <f>IF(ISBLANK(sandstone!C9),"",sandstone!C9)</f>
        <v>18.399999999999999</v>
      </c>
      <c r="AA23">
        <v>1.5</v>
      </c>
      <c r="AB23" t="e">
        <f>IF(OR($Y$23&lt;$Z$15,$Y$23&gt;$Z$17),$Y$23,#N/A)</f>
        <v>#N/A</v>
      </c>
      <c r="AC23" t="e">
        <f>IF(OR(AND($Y$23&lt;$Z$14,$Y$23&gt;=$Z$15),AND($Y$23&gt;$Z$16,$Y$23&lt;=$Z$17)),$Y$23,#N/A)</f>
        <v>#N/A</v>
      </c>
      <c r="AD23" t="str">
        <f>IF(OR(AND($Y$23&lt;$Z$11,$Y$23&gt;=$Z$14),AND($Y$23&gt;$Z$13,$Y$23&lt;=$Z$16)),$Y$23,"")</f>
        <v/>
      </c>
      <c r="AE23">
        <v>1.5</v>
      </c>
      <c r="AF23">
        <f>$Z$13</f>
        <v>20.049999999999997</v>
      </c>
      <c r="AK23">
        <f>IF(ISBLANK(sandstone!C9),"",sandstone!C9)</f>
        <v>18.399999999999999</v>
      </c>
      <c r="AM23">
        <v>1.5</v>
      </c>
      <c r="AN23" t="e">
        <f>IF(OR($AK$23&lt;$AL$15,$AK$23&gt;$AL$17),$AK$23,#N/A)</f>
        <v>#N/A</v>
      </c>
      <c r="AO23" t="e">
        <f>IF(OR(AND($AK$23&lt;$AL$14,$AK$23&gt;=$AL$15),AND($AK$23&gt;$AL$16,$AK$23&lt;=$AL$17)),$AK$23,#N/A)</f>
        <v>#N/A</v>
      </c>
      <c r="AP23" t="str">
        <f>IF(OR(AND($AK$23&lt;$AL$11,$AK$23&gt;=$AL$14),AND($AK$23&gt;$AL$13,$AK$23&lt;=$AL$16)),$AK$23,"")</f>
        <v/>
      </c>
      <c r="AQ23">
        <v>1.5</v>
      </c>
      <c r="AR23">
        <f>$AL$13</f>
        <v>20.049999999999997</v>
      </c>
      <c r="AW23">
        <f>IF(ISBLANK(sandstone!C8),"",sandstone!C8)</f>
        <v>17.600000000000001</v>
      </c>
      <c r="AY23">
        <v>1.5</v>
      </c>
      <c r="AZ23" t="e">
        <f>IF(OR($AW$23&lt;$AX$15,$AW$23&gt;$AX$17),$AW$23,#N/A)</f>
        <v>#N/A</v>
      </c>
      <c r="BA23" t="e">
        <f>IF(OR(AND($AW$23&lt;$AX$14,$AW$23&gt;=$AX$15),AND($AW$23&gt;$AX$16,$AW$23&lt;=$AX$17)),$AW$23,#N/A)</f>
        <v>#N/A</v>
      </c>
      <c r="BB23" t="str">
        <f>IF(OR(AND($AW$23&lt;$AX$11,$AW$23&gt;=$AX$14),AND($AW$23&gt;$AX$13,$AW$23&lt;=$AX$16)),$AW$23,"")</f>
        <v/>
      </c>
      <c r="BC23">
        <v>1.5</v>
      </c>
      <c r="BD23">
        <f>$AX$13</f>
        <v>20.049999999999997</v>
      </c>
    </row>
    <row r="24" spans="25:56" x14ac:dyDescent="0.25">
      <c r="Y24">
        <f>IF(ISBLANK(sandstone!C10),"",sandstone!C10)</f>
        <v>15.9</v>
      </c>
      <c r="AA24">
        <v>1.5</v>
      </c>
      <c r="AB24" t="e">
        <f>IF(OR($Y$24&lt;$Z$15,$Y$24&gt;$Z$17),$Y$24,#N/A)</f>
        <v>#N/A</v>
      </c>
      <c r="AC24" t="e">
        <f>IF(OR(AND($Y$24&lt;$Z$14,$Y$24&gt;=$Z$15),AND($Y$24&gt;$Z$16,$Y$24&lt;=$Z$17)),$Y$24,#N/A)</f>
        <v>#N/A</v>
      </c>
      <c r="AD24">
        <f>IF(OR(AND($Y$24&lt;$Z$11,$Y$24&gt;=$Z$14),AND($Y$24&gt;$Z$13,$Y$24&lt;=$Z$16)),$Y$24,"")</f>
        <v>15.9</v>
      </c>
      <c r="AE24">
        <v>1.5</v>
      </c>
      <c r="AF24">
        <f>$Z$19</f>
        <v>22.5</v>
      </c>
      <c r="AK24">
        <f>IF(ISBLANK(sandstone!C10),"",sandstone!C10)</f>
        <v>15.9</v>
      </c>
      <c r="AM24">
        <v>1.5</v>
      </c>
      <c r="AN24" t="e">
        <f>IF(OR($AK$24&lt;$AL$15,$AK$24&gt;$AL$17),$AK$24,#N/A)</f>
        <v>#N/A</v>
      </c>
      <c r="AO24" t="e">
        <f>IF(OR(AND($AK$24&lt;$AL$14,$AK$24&gt;=$AL$15),AND($AK$24&gt;$AL$16,$AK$24&lt;=$AL$17)),$AK$24,#N/A)</f>
        <v>#N/A</v>
      </c>
      <c r="AP24">
        <f>IF(OR(AND($AK$24&lt;$AL$11,$AK$24&gt;=$AL$14),AND($AK$24&gt;$AL$13,$AK$24&lt;=$AL$16)),$AK$24,"")</f>
        <v>15.9</v>
      </c>
      <c r="AQ24">
        <v>1.5</v>
      </c>
      <c r="AR24">
        <f>$AL$19</f>
        <v>22.5</v>
      </c>
      <c r="AW24">
        <f>IF(ISBLANK(sandstone!C9),"",sandstone!C9)</f>
        <v>18.399999999999999</v>
      </c>
      <c r="AY24">
        <v>1.5</v>
      </c>
      <c r="AZ24" t="e">
        <f>IF(OR($AW$24&lt;$AX$15,$AW$24&gt;$AX$17),$AW$24,#N/A)</f>
        <v>#N/A</v>
      </c>
      <c r="BA24" t="e">
        <f>IF(OR(AND($AW$24&lt;$AX$14,$AW$24&gt;=$AX$15),AND($AW$24&gt;$AX$16,$AW$24&lt;=$AX$17)),$AW$24,#N/A)</f>
        <v>#N/A</v>
      </c>
      <c r="BB24" t="str">
        <f>IF(OR(AND($AW$24&lt;$AX$11,$AW$24&gt;=$AX$14),AND($AW$24&gt;$AX$13,$AW$24&lt;=$AX$16)),$AW$24,"")</f>
        <v/>
      </c>
      <c r="BC24">
        <v>1.5</v>
      </c>
      <c r="BD24">
        <f>$AX$19</f>
        <v>22.5</v>
      </c>
    </row>
    <row r="25" spans="25:56" x14ac:dyDescent="0.25">
      <c r="Y25">
        <f>IF(ISBLANK(sandstone!C11),"",sandstone!C11)</f>
        <v>19</v>
      </c>
      <c r="AA25">
        <v>1.5</v>
      </c>
      <c r="AB25" t="e">
        <f>IF(OR($Y$25&lt;$Z$15,$Y$25&gt;$Z$17),$Y$25,#N/A)</f>
        <v>#N/A</v>
      </c>
      <c r="AC25" t="e">
        <f>IF(OR(AND($Y$25&lt;$Z$14,$Y$25&gt;=$Z$15),AND($Y$25&gt;$Z$16,$Y$25&lt;=$Z$17)),$Y$25,#N/A)</f>
        <v>#N/A</v>
      </c>
      <c r="AD25" t="str">
        <f>IF(OR(AND($Y$25&lt;$Z$11,$Y$25&gt;=$Z$14),AND($Y$25&gt;$Z$13,$Y$25&lt;=$Z$16)),$Y$25,"")</f>
        <v/>
      </c>
      <c r="AE25">
        <v>1.5</v>
      </c>
      <c r="AF25">
        <f>$Z$13</f>
        <v>20.049999999999997</v>
      </c>
      <c r="AK25">
        <f>IF(ISBLANK(sandstone!C11),"",sandstone!C11)</f>
        <v>19</v>
      </c>
      <c r="AM25">
        <v>1.5</v>
      </c>
      <c r="AN25" t="e">
        <f>IF(OR($AK$25&lt;$AL$15,$AK$25&gt;$AL$17),$AK$25,#N/A)</f>
        <v>#N/A</v>
      </c>
      <c r="AO25" t="e">
        <f>IF(OR(AND($AK$25&lt;$AL$14,$AK$25&gt;=$AL$15),AND($AK$25&gt;$AL$16,$AK$25&lt;=$AL$17)),$AK$25,#N/A)</f>
        <v>#N/A</v>
      </c>
      <c r="AP25" t="str">
        <f>IF(OR(AND($AK$25&lt;$AL$11,$AK$25&gt;=$AL$14),AND($AK$25&gt;$AL$13,$AK$25&lt;=$AL$16)),$AK$25,"")</f>
        <v/>
      </c>
      <c r="AQ25">
        <v>1.5</v>
      </c>
      <c r="AR25">
        <f>$AL$13</f>
        <v>20.049999999999997</v>
      </c>
      <c r="AW25">
        <f>IF(ISBLANK(sandstone!C10),"",sandstone!C10)</f>
        <v>15.9</v>
      </c>
      <c r="AY25">
        <v>1.5</v>
      </c>
      <c r="AZ25" t="e">
        <f>IF(OR($AW$25&lt;$AX$15,$AW$25&gt;$AX$17),$AW$25,#N/A)</f>
        <v>#N/A</v>
      </c>
      <c r="BA25" t="e">
        <f>IF(OR(AND($AW$25&lt;$AX$14,$AW$25&gt;=$AX$15),AND($AW$25&gt;$AX$16,$AW$25&lt;=$AX$17)),$AW$25,#N/A)</f>
        <v>#N/A</v>
      </c>
      <c r="BB25">
        <f>IF(OR(AND($AW$25&lt;$AX$11,$AW$25&gt;=$AX$14),AND($AW$25&gt;$AX$13,$AW$25&lt;=$AX$16)),$AW$25,"")</f>
        <v>15.9</v>
      </c>
      <c r="BC25">
        <v>1.5</v>
      </c>
      <c r="BD25">
        <f>$AX$13</f>
        <v>20.049999999999997</v>
      </c>
    </row>
    <row r="26" spans="25:56" x14ac:dyDescent="0.25">
      <c r="Y26">
        <f>IF(ISBLANK(sandstone!C12),"",sandstone!C12)</f>
        <v>19.899999999999999</v>
      </c>
      <c r="AA26">
        <v>1.5</v>
      </c>
      <c r="AB26" t="e">
        <f>IF(OR($Y$26&lt;$Z$15,$Y$26&gt;$Z$17),$Y$26,#N/A)</f>
        <v>#N/A</v>
      </c>
      <c r="AC26" t="e">
        <f>IF(OR(AND($Y$26&lt;$Z$14,$Y$26&gt;=$Z$15),AND($Y$26&gt;$Z$16,$Y$26&lt;=$Z$17)),$Y$26,#N/A)</f>
        <v>#N/A</v>
      </c>
      <c r="AD26" t="str">
        <f>IF(OR(AND($Y$26&lt;$Z$11,$Y$26&gt;=$Z$14),AND($Y$26&gt;$Z$13,$Y$26&lt;=$Z$16)),$Y$26,"")</f>
        <v/>
      </c>
      <c r="AE26">
        <v>1.2</v>
      </c>
      <c r="AF26">
        <f>$Z$13</f>
        <v>20.049999999999997</v>
      </c>
      <c r="AK26">
        <f>IF(ISBLANK(sandstone!C12),"",sandstone!C12)</f>
        <v>19.899999999999999</v>
      </c>
      <c r="AM26">
        <v>1.5</v>
      </c>
      <c r="AN26" t="e">
        <f>IF(OR($AK$26&lt;$AL$15,$AK$26&gt;$AL$17),$AK$26,#N/A)</f>
        <v>#N/A</v>
      </c>
      <c r="AO26" t="e">
        <f>IF(OR(AND($AK$26&lt;$AL$14,$AK$26&gt;=$AL$15),AND($AK$26&gt;$AL$16,$AK$26&lt;=$AL$17)),$AK$26,#N/A)</f>
        <v>#N/A</v>
      </c>
      <c r="AP26" t="str">
        <f>IF(OR(AND($AK$26&lt;$AL$11,$AK$26&gt;=$AL$14),AND($AK$26&gt;$AL$13,$AK$26&lt;=$AL$16)),$AK$26,"")</f>
        <v/>
      </c>
      <c r="AQ26">
        <v>1.2</v>
      </c>
      <c r="AR26">
        <f>$AL$13</f>
        <v>20.049999999999997</v>
      </c>
      <c r="AW26">
        <f>IF(ISBLANK(sandstone!C11),"",sandstone!C11)</f>
        <v>19</v>
      </c>
      <c r="AY26">
        <v>1.5</v>
      </c>
      <c r="AZ26" t="e">
        <f>IF(OR($AW$26&lt;$AX$15,$AW$26&gt;$AX$17),$AW$26,#N/A)</f>
        <v>#N/A</v>
      </c>
      <c r="BA26" t="e">
        <f>IF(OR(AND($AW$26&lt;$AX$14,$AW$26&gt;=$AX$15),AND($AW$26&gt;$AX$16,$AW$26&lt;=$AX$17)),$AW$26,#N/A)</f>
        <v>#N/A</v>
      </c>
      <c r="BB26" t="str">
        <f>IF(OR(AND($AW$26&lt;$AX$11,$AW$26&gt;=$AX$14),AND($AW$26&gt;$AX$13,$AW$26&lt;=$AX$16)),$AW$26,"")</f>
        <v/>
      </c>
      <c r="BC26">
        <v>1.2</v>
      </c>
      <c r="BD26">
        <f>$AX$13</f>
        <v>20.049999999999997</v>
      </c>
    </row>
    <row r="27" spans="25:56" x14ac:dyDescent="0.25">
      <c r="Y27">
        <f>IF(ISBLANK(sandstone!C13),"",sandstone!C13)</f>
        <v>27.2</v>
      </c>
      <c r="AA27">
        <v>1.5</v>
      </c>
      <c r="AB27" t="e">
        <f>IF(OR($Y$27&lt;$Z$15,$Y$27&gt;$Z$17),$Y$27,#N/A)</f>
        <v>#N/A</v>
      </c>
      <c r="AC27">
        <f>IF(OR(AND($Y$27&lt;$Z$14,$Y$27&gt;=$Z$15),AND($Y$27&gt;$Z$16,$Y$27&lt;=$Z$17)),$Y$27,#N/A)</f>
        <v>27.2</v>
      </c>
      <c r="AD27" t="str">
        <f>IF(OR(AND($Y$27&lt;$Z$11,$Y$27&gt;=$Z$14),AND($Y$27&gt;$Z$13,$Y$27&lt;=$Z$16)),$Y$27,"")</f>
        <v/>
      </c>
      <c r="AE27">
        <v>1.2</v>
      </c>
      <c r="AF27">
        <f>$Z$12</f>
        <v>18.399999999999999</v>
      </c>
      <c r="AK27">
        <f>IF(ISBLANK(sandstone!C13),"",sandstone!C13)</f>
        <v>27.2</v>
      </c>
      <c r="AM27">
        <v>1.5</v>
      </c>
      <c r="AN27" t="e">
        <f>IF(OR($AK$27&lt;$AL$15,$AK$27&gt;$AL$17),$AK$27,#N/A)</f>
        <v>#N/A</v>
      </c>
      <c r="AO27">
        <f>IF(OR(AND($AK$27&lt;$AL$14,$AK$27&gt;=$AL$15),AND($AK$27&gt;$AL$16,$AK$27&lt;=$AL$17)),$AK$27,#N/A)</f>
        <v>27.2</v>
      </c>
      <c r="AP27" t="str">
        <f>IF(OR(AND($AK$27&lt;$AL$11,$AK$27&gt;=$AL$14),AND($AK$27&gt;$AL$13,$AK$27&lt;=$AL$16)),$AK$27,"")</f>
        <v/>
      </c>
      <c r="AQ27">
        <v>1.2</v>
      </c>
      <c r="AR27">
        <f>$AL$12</f>
        <v>18.399999999999999</v>
      </c>
      <c r="AW27">
        <f>IF(ISBLANK(sandstone!C12),"",sandstone!C12)</f>
        <v>19.899999999999999</v>
      </c>
      <c r="AY27">
        <v>1.5</v>
      </c>
      <c r="AZ27" t="e">
        <f>IF(OR($AW$27&lt;$AX$15,$AW$27&gt;$AX$17),$AW$27,#N/A)</f>
        <v>#N/A</v>
      </c>
      <c r="BA27" t="e">
        <f>IF(OR(AND($AW$27&lt;$AX$14,$AW$27&gt;=$AX$15),AND($AW$27&gt;$AX$16,$AW$27&lt;=$AX$17)),$AW$27,#N/A)</f>
        <v>#N/A</v>
      </c>
      <c r="BB27" t="str">
        <f>IF(OR(AND($AW$27&lt;$AX$11,$AW$27&gt;=$AX$14),AND($AW$27&gt;$AX$13,$AW$27&lt;=$AX$16)),$AW$27,"")</f>
        <v/>
      </c>
      <c r="BC27">
        <v>1.2</v>
      </c>
      <c r="BD27">
        <f>$AX$12</f>
        <v>18.399999999999999</v>
      </c>
    </row>
    <row r="28" spans="25:56" x14ac:dyDescent="0.25">
      <c r="Y28">
        <f>IF(ISBLANK(sandstone!C14),"",sandstone!C14)</f>
        <v>17.600000000000001</v>
      </c>
      <c r="AA28">
        <v>1.5</v>
      </c>
      <c r="AB28" t="e">
        <f>IF(OR($Y$28&lt;$Z$15,$Y$28&gt;$Z$17),$Y$28,#N/A)</f>
        <v>#N/A</v>
      </c>
      <c r="AC28" t="e">
        <f>IF(OR(AND($Y$28&lt;$Z$14,$Y$28&gt;=$Z$15),AND($Y$28&gt;$Z$16,$Y$28&lt;=$Z$17)),$Y$28,#N/A)</f>
        <v>#N/A</v>
      </c>
      <c r="AD28" t="str">
        <f>IF(OR(AND($Y$28&lt;$Z$11,$Y$28&gt;=$Z$14),AND($Y$28&gt;$Z$13,$Y$28&lt;=$Z$16)),$Y$28,"")</f>
        <v/>
      </c>
      <c r="AE28">
        <v>1.8</v>
      </c>
      <c r="AF28">
        <f>$Z$12</f>
        <v>18.399999999999999</v>
      </c>
      <c r="AK28">
        <f>IF(ISBLANK(sandstone!C14),"",sandstone!C14)</f>
        <v>17.600000000000001</v>
      </c>
      <c r="AM28">
        <v>1.5</v>
      </c>
      <c r="AN28" t="e">
        <f>IF(OR($AK$28&lt;$AL$15,$AK$28&gt;$AL$17),$AK$28,#N/A)</f>
        <v>#N/A</v>
      </c>
      <c r="AO28" t="e">
        <f>IF(OR(AND($AK$28&lt;$AL$14,$AK$28&gt;=$AL$15),AND($AK$28&gt;$AL$16,$AK$28&lt;=$AL$17)),$AK$28,#N/A)</f>
        <v>#N/A</v>
      </c>
      <c r="AP28" t="str">
        <f>IF(OR(AND($AK$28&lt;$AL$11,$AK$28&gt;=$AL$14),AND($AK$28&gt;$AL$13,$AK$28&lt;=$AL$16)),$AK$28,"")</f>
        <v/>
      </c>
      <c r="AQ28">
        <v>1.8</v>
      </c>
      <c r="AR28">
        <f>$AL$12</f>
        <v>18.399999999999999</v>
      </c>
      <c r="AW28">
        <f>IF(ISBLANK(sandstone!C13),"",sandstone!C13)</f>
        <v>27.2</v>
      </c>
      <c r="AY28">
        <v>1.5</v>
      </c>
      <c r="AZ28" t="e">
        <f>IF(OR($AW$28&lt;$AX$15,$AW$28&gt;$AX$17),$AW$28,#N/A)</f>
        <v>#N/A</v>
      </c>
      <c r="BA28">
        <f>IF(OR(AND($AW$28&lt;$AX$14,$AW$28&gt;=$AX$15),AND($AW$28&gt;$AX$16,$AW$28&lt;=$AX$17)),$AW$28,#N/A)</f>
        <v>27.2</v>
      </c>
      <c r="BB28" t="str">
        <f>IF(OR(AND($AW$28&lt;$AX$11,$AW$28&gt;=$AX$14),AND($AW$28&gt;$AX$13,$AW$28&lt;=$AX$16)),$AW$28,"")</f>
        <v/>
      </c>
      <c r="BC28">
        <v>1.8</v>
      </c>
      <c r="BD28">
        <f>$AX$12</f>
        <v>18.399999999999999</v>
      </c>
    </row>
    <row r="29" spans="25:56" x14ac:dyDescent="0.25">
      <c r="Y29">
        <f>IF(ISBLANK(sandstone!C15),"",sandstone!C15)</f>
        <v>20.2</v>
      </c>
      <c r="AA29">
        <v>1.5</v>
      </c>
      <c r="AB29" t="e">
        <f>IF(OR($Y$29&lt;$Z$15,$Y$29&gt;$Z$17),$Y$29,#N/A)</f>
        <v>#N/A</v>
      </c>
      <c r="AC29" t="e">
        <f>IF(OR(AND($Y$29&lt;$Z$14,$Y$29&gt;=$Z$15),AND($Y$29&gt;$Z$16,$Y$29&lt;=$Z$17)),$Y$29,#N/A)</f>
        <v>#N/A</v>
      </c>
      <c r="AD29">
        <f>IF(OR(AND($Y$29&lt;$Z$11,$Y$29&gt;=$Z$14),AND($Y$29&gt;$Z$13,$Y$29&lt;=$Z$16)),$Y$29,"")</f>
        <v>20.2</v>
      </c>
      <c r="AK29">
        <f>IF(ISBLANK(sandstone!C15),"",sandstone!C15)</f>
        <v>20.2</v>
      </c>
      <c r="AM29">
        <v>1.5</v>
      </c>
      <c r="AN29" t="e">
        <f>IF(OR($AK$29&lt;$AL$15,$AK$29&gt;$AL$17),$AK$29,#N/A)</f>
        <v>#N/A</v>
      </c>
      <c r="AO29" t="e">
        <f>IF(OR(AND($AK$29&lt;$AL$14,$AK$29&gt;=$AL$15),AND($AK$29&gt;$AL$16,$AK$29&lt;=$AL$17)),$AK$29,#N/A)</f>
        <v>#N/A</v>
      </c>
      <c r="AP29">
        <f>IF(OR(AND($AK$29&lt;$AL$11,$AK$29&gt;=$AL$14),AND($AK$29&gt;$AL$13,$AK$29&lt;=$AL$16)),$AK$29,"")</f>
        <v>20.2</v>
      </c>
      <c r="AW29">
        <f>IF(ISBLANK(sandstone!C14),"",sandstone!C14)</f>
        <v>17.600000000000001</v>
      </c>
      <c r="AY29">
        <v>1.5</v>
      </c>
      <c r="AZ29" t="e">
        <f>IF(OR($AW$29&lt;$AX$15,$AW$29&gt;$AX$17),$AW$29,#N/A)</f>
        <v>#N/A</v>
      </c>
      <c r="BA29" t="e">
        <f>IF(OR(AND($AW$29&lt;$AX$14,$AW$29&gt;=$AX$15),AND($AW$29&gt;$AX$16,$AW$29&lt;=$AX$17)),$AW$29,#N/A)</f>
        <v>#N/A</v>
      </c>
      <c r="BB29" t="str">
        <f>IF(OR(AND($AW$29&lt;$AX$11,$AW$29&gt;=$AX$14),AND($AW$29&gt;$AX$13,$AW$29&lt;=$AX$16)),$AW$29,"")</f>
        <v/>
      </c>
    </row>
    <row r="30" spans="25:56" x14ac:dyDescent="0.25">
      <c r="Y30">
        <f>IF(ISBLANK(sandstone!C16),"",sandstone!C16)</f>
        <v>18.399999999999999</v>
      </c>
      <c r="AA30">
        <v>1.5</v>
      </c>
      <c r="AB30" t="e">
        <f>IF(OR($Y$30&lt;$Z$15,$Y$30&gt;$Z$17),$Y$30,#N/A)</f>
        <v>#N/A</v>
      </c>
      <c r="AC30" t="e">
        <f>IF(OR(AND($Y$30&lt;$Z$14,$Y$30&gt;=$Z$15),AND($Y$30&gt;$Z$16,$Y$30&lt;=$Z$17)),$Y$30,#N/A)</f>
        <v>#N/A</v>
      </c>
      <c r="AD30" t="str">
        <f>IF(OR(AND($Y$30&lt;$Z$11,$Y$30&gt;=$Z$14),AND($Y$30&gt;$Z$13,$Y$30&lt;=$Z$16)),$Y$30,"")</f>
        <v/>
      </c>
      <c r="AK30">
        <f>IF(ISBLANK(sandstone!C16),"",sandstone!C16)</f>
        <v>18.399999999999999</v>
      </c>
      <c r="AM30">
        <v>1.5</v>
      </c>
      <c r="AN30" t="e">
        <f>IF(OR($AK$30&lt;$AL$15,$AK$30&gt;$AL$17),$AK$30,#N/A)</f>
        <v>#N/A</v>
      </c>
      <c r="AO30" t="e">
        <f>IF(OR(AND($AK$30&lt;$AL$14,$AK$30&gt;=$AL$15),AND($AK$30&gt;$AL$16,$AK$30&lt;=$AL$17)),$AK$30,#N/A)</f>
        <v>#N/A</v>
      </c>
      <c r="AP30" t="str">
        <f>IF(OR(AND($AK$30&lt;$AL$11,$AK$30&gt;=$AL$14),AND($AK$30&gt;$AL$13,$AK$30&lt;=$AL$16)),$AK$30,"")</f>
        <v/>
      </c>
      <c r="AW30">
        <f>IF(ISBLANK(sandstone!C15),"",sandstone!C15)</f>
        <v>20.2</v>
      </c>
      <c r="AY30">
        <v>1.5</v>
      </c>
      <c r="AZ30" t="e">
        <f>IF(OR($AW$30&lt;$AX$15,$AW$30&gt;$AX$17),$AW$30,#N/A)</f>
        <v>#N/A</v>
      </c>
      <c r="BA30" t="e">
        <f>IF(OR(AND($AW$30&lt;$AX$14,$AW$30&gt;=$AX$15),AND($AW$30&gt;$AX$16,$AW$30&lt;=$AX$17)),$AW$30,#N/A)</f>
        <v>#N/A</v>
      </c>
      <c r="BB30">
        <f>IF(OR(AND($AW$30&lt;$AX$11,$AW$30&gt;=$AX$14),AND($AW$30&gt;$AX$13,$AW$30&lt;=$AX$16)),$AW$30,"")</f>
        <v>20.2</v>
      </c>
    </row>
    <row r="31" spans="25:56" x14ac:dyDescent="0.25">
      <c r="Y31">
        <f>IF(ISBLANK(sandstone!C17),"",sandstone!C17)</f>
        <v>19.100000000000001</v>
      </c>
      <c r="AA31">
        <v>1.5</v>
      </c>
      <c r="AB31" t="e">
        <f>IF(OR($Y$31&lt;$Z$15,$Y$31&gt;$Z$17),$Y$31,#N/A)</f>
        <v>#N/A</v>
      </c>
      <c r="AC31" t="e">
        <f>IF(OR(AND($Y$31&lt;$Z$14,$Y$31&gt;=$Z$15),AND($Y$31&gt;$Z$16,$Y$31&lt;=$Z$17)),$Y$31,#N/A)</f>
        <v>#N/A</v>
      </c>
      <c r="AD31" t="str">
        <f>IF(OR(AND($Y$31&lt;$Z$11,$Y$31&gt;=$Z$14),AND($Y$31&gt;$Z$13,$Y$31&lt;=$Z$16)),$Y$31,"")</f>
        <v/>
      </c>
      <c r="AK31">
        <f>IF(ISBLANK(sandstone!C17),"",sandstone!C17)</f>
        <v>19.100000000000001</v>
      </c>
      <c r="AM31">
        <v>1.5</v>
      </c>
      <c r="AN31" t="e">
        <f>IF(OR($AK$31&lt;$AL$15,$AK$31&gt;$AL$17),$AK$31,#N/A)</f>
        <v>#N/A</v>
      </c>
      <c r="AO31" t="e">
        <f>IF(OR(AND($AK$31&lt;$AL$14,$AK$31&gt;=$AL$15),AND($AK$31&gt;$AL$16,$AK$31&lt;=$AL$17)),$AK$31,#N/A)</f>
        <v>#N/A</v>
      </c>
      <c r="AP31" t="str">
        <f>IF(OR(AND($AK$31&lt;$AL$11,$AK$31&gt;=$AL$14),AND($AK$31&gt;$AL$13,$AK$31&lt;=$AL$16)),$AK$31,"")</f>
        <v/>
      </c>
      <c r="AW31">
        <f>IF(ISBLANK(sandstone!C16),"",sandstone!C16)</f>
        <v>18.399999999999999</v>
      </c>
      <c r="AY31">
        <v>1.5</v>
      </c>
      <c r="AZ31" t="e">
        <f>IF(OR($AW$31&lt;$AX$15,$AW$31&gt;$AX$17),$AW$31,#N/A)</f>
        <v>#N/A</v>
      </c>
      <c r="BA31" t="e">
        <f>IF(OR(AND($AW$31&lt;$AX$14,$AW$31&gt;=$AX$15),AND($AW$31&gt;$AX$16,$AW$31&lt;=$AX$17)),$AW$31,#N/A)</f>
        <v>#N/A</v>
      </c>
      <c r="BB31" t="str">
        <f>IF(OR(AND($AW$31&lt;$AX$11,$AW$31&gt;=$AX$14),AND($AW$31&gt;$AX$13,$AW$31&lt;=$AX$16)),$AW$31,"")</f>
        <v/>
      </c>
    </row>
    <row r="32" spans="25:56" x14ac:dyDescent="0.25">
      <c r="AW32">
        <f>IF(ISBLANK(sandstone!C17),"",sandstone!C17)</f>
        <v>19.100000000000001</v>
      </c>
      <c r="AY32">
        <v>1.5</v>
      </c>
      <c r="AZ32" t="e">
        <f>IF(OR($AW$32&lt;$AX$15,$AW$32&gt;$AX$17),$AW$32,#N/A)</f>
        <v>#N/A</v>
      </c>
      <c r="BA32" t="e">
        <f>IF(OR(AND($AW$32&lt;$AX$14,$AW$32&gt;=$AX$15),AND($AW$32&gt;$AX$16,$AW$32&lt;=$AX$17)),$AW$32,#N/A)</f>
        <v>#N/A</v>
      </c>
      <c r="BB32" t="str">
        <f>IF(OR(AND($AW$32&lt;$AX$11,$AW$32&gt;=$AX$14),AND($AW$32&gt;$AX$13,$AW$32&lt;=$AX$16)),$AW$32,"")</f>
        <v/>
      </c>
    </row>
    <row r="33" spans="49:54" x14ac:dyDescent="0.25">
      <c r="AW33" t="str">
        <f>IF(ISBLANK(sandstone!C18),"",sandstone!C18)</f>
        <v/>
      </c>
      <c r="AY33">
        <v>1.5</v>
      </c>
      <c r="AZ33" t="str">
        <f>IF(OR($AW$33&lt;$AX$15,$AW$33&gt;$AX$17),$AW$33,#N/A)</f>
        <v/>
      </c>
      <c r="BA33" t="e">
        <f>IF(OR(AND($AW$33&lt;$AX$14,$AW$33&gt;=$AX$15),AND($AW$33&gt;$AX$16,$AW$33&lt;=$AX$17)),$AW$33,#N/A)</f>
        <v>#N/A</v>
      </c>
      <c r="BB33" t="str">
        <f>IF(OR(AND($AW$33&lt;$AX$11,$AW$33&gt;=$AX$14),AND($AW$33&gt;$AX$13,$AW$33&lt;=$AX$16)),$AW$33,"")</f>
        <v/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seamount</vt:lpstr>
      <vt:lpstr>mag per year</vt:lpstr>
      <vt:lpstr>gravity</vt:lpstr>
      <vt:lpstr>sandstone</vt:lpstr>
      <vt:lpstr>box 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homework 2</dc:title>
  <dc:subject>data for exercise 2</dc:subject>
  <dc:creator>Sharon Reamer</dc:creator>
  <dc:description/>
  <cp:lastModifiedBy>Aniket Gupta</cp:lastModifiedBy>
  <dcterms:created xsi:type="dcterms:W3CDTF">2004-01-22T13:05:05Z</dcterms:created>
  <dcterms:modified xsi:type="dcterms:W3CDTF">2024-02-03T22:22:50Z</dcterms:modified>
</cp:coreProperties>
</file>