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BAAA84C4-03B2-42D4-9A63-0F4D08992DAF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1" i="1" l="1"/>
  <c r="E113" i="1"/>
  <c r="E112" i="1"/>
  <c r="C115" i="1"/>
  <c r="E114" i="1"/>
  <c r="E45" i="1"/>
  <c r="C47" i="1" s="1"/>
  <c r="E42" i="1"/>
  <c r="E44" i="1"/>
  <c r="E43" i="1"/>
  <c r="E162" i="1"/>
  <c r="C166" i="1" s="1"/>
  <c r="E161" i="1"/>
  <c r="E163" i="1"/>
  <c r="C145" i="1"/>
  <c r="C126" i="1"/>
  <c r="C104" i="1"/>
  <c r="C74" i="1"/>
  <c r="C66" i="1"/>
  <c r="C26" i="1"/>
  <c r="C31" i="1" s="1"/>
  <c r="E17" i="1"/>
  <c r="E16" i="1"/>
  <c r="C16" i="1" s="1"/>
  <c r="E14" i="1"/>
  <c r="E13" i="1"/>
  <c r="E12" i="1"/>
  <c r="E11" i="1"/>
  <c r="E131" i="1"/>
  <c r="E134" i="1" s="1"/>
  <c r="E135" i="1" s="1"/>
  <c r="C136" i="1" s="1"/>
  <c r="E133" i="1"/>
  <c r="E132" i="1"/>
  <c r="C175" i="1"/>
  <c r="E153" i="1"/>
  <c r="C155" i="1" s="1"/>
  <c r="E152" i="1"/>
  <c r="C95" i="1"/>
  <c r="C85" i="1"/>
</calcChain>
</file>

<file path=xl/sharedStrings.xml><?xml version="1.0" encoding="utf-8"?>
<sst xmlns="http://schemas.openxmlformats.org/spreadsheetml/2006/main" count="127" uniqueCount="79">
  <si>
    <t>#1</t>
  </si>
  <si>
    <t>#3</t>
  </si>
  <si>
    <t>#5</t>
  </si>
  <si>
    <t>#7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</si>
  <si>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</si>
  <si>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</si>
  <si>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</si>
  <si>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</si>
  <si>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</si>
  <si>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</si>
  <si>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</si>
  <si>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</si>
  <si>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</si>
  <si>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#2</t>
  </si>
  <si>
    <t>#4</t>
  </si>
  <si>
    <t>#6</t>
  </si>
  <si>
    <t>#8</t>
  </si>
  <si>
    <t>Wavelength</t>
  </si>
  <si>
    <t>distance</t>
  </si>
  <si>
    <t>nm</t>
  </si>
  <si>
    <t>m</t>
  </si>
  <si>
    <r>
      <t>S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 xml:space="preserve"> to S</t>
    </r>
    <r>
      <rPr>
        <vertAlign val="subscript"/>
        <sz val="10"/>
        <rFont val="Arial"/>
        <family val="2"/>
      </rPr>
      <t>2</t>
    </r>
  </si>
  <si>
    <t>cm</t>
  </si>
  <si>
    <t>n =</t>
  </si>
  <si>
    <t>wavelength</t>
  </si>
  <si>
    <t>mm</t>
  </si>
  <si>
    <t>index n =</t>
  </si>
  <si>
    <t>diameter</t>
  </si>
  <si>
    <t>orbit D</t>
  </si>
  <si>
    <t>km</t>
  </si>
  <si>
    <t>1st max</t>
  </si>
  <si>
    <t>°</t>
  </si>
  <si>
    <t>index glass n =</t>
  </si>
  <si>
    <t>index water =</t>
  </si>
  <si>
    <t>min thickness</t>
  </si>
  <si>
    <t>line spacing =</t>
  </si>
  <si>
    <t xml:space="preserve">incident angle </t>
  </si>
  <si>
    <t>resolution</t>
  </si>
  <si>
    <r>
      <t>To the n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fringe</t>
    </r>
  </si>
  <si>
    <r>
      <t>delta = 3</t>
    </r>
    <r>
      <rPr>
        <sz val="10"/>
        <rFont val="Symbol"/>
        <family val="1"/>
        <charset val="2"/>
      </rPr>
      <t>l</t>
    </r>
    <r>
      <rPr>
        <sz val="10"/>
        <rFont val="Arial"/>
        <family val="2"/>
      </rPr>
      <t>/2</t>
    </r>
  </si>
  <si>
    <t>slits d(mm)</t>
  </si>
  <si>
    <t>y= λL/d</t>
  </si>
  <si>
    <t>wavelenght λ (nm)</t>
  </si>
  <si>
    <t>distance L(m)</t>
  </si>
  <si>
    <t xml:space="preserve">m </t>
  </si>
  <si>
    <t>thickness</t>
  </si>
  <si>
    <t>wavelenght λ (cm)</t>
  </si>
  <si>
    <t>2t = .5*λ/r</t>
  </si>
  <si>
    <t>index of polymer r</t>
  </si>
  <si>
    <t>r</t>
  </si>
  <si>
    <t>t = .25*λ/r</t>
  </si>
  <si>
    <t>index of film r</t>
  </si>
  <si>
    <t>Light λ (nm)</t>
  </si>
  <si>
    <t>t = Fλ/2</t>
  </si>
  <si>
    <t># of fringes F</t>
  </si>
  <si>
    <t>F</t>
  </si>
  <si>
    <t>2nd order dist. y (mm)</t>
  </si>
  <si>
    <t>λ= (ay)/(mL)</t>
  </si>
  <si>
    <t>Screen dist. L (cm)</t>
  </si>
  <si>
    <t>Second order m</t>
  </si>
  <si>
    <t>Slit a (mm)</t>
  </si>
  <si>
    <t>I had second order bright for my m</t>
  </si>
  <si>
    <t>θ= λ/a</t>
  </si>
  <si>
    <t>Cat's eye slit a (mm)</t>
  </si>
  <si>
    <t>rads</t>
  </si>
  <si>
    <t>Spacing (nm)</t>
  </si>
  <si>
    <t>Wave one λ (nm)</t>
  </si>
  <si>
    <t>Wave two λ (nm)</t>
  </si>
  <si>
    <t>mrads</t>
  </si>
  <si>
    <t>Slit seperation (mm)</t>
  </si>
  <si>
    <t>screen dist L (cm)</t>
  </si>
  <si>
    <t>Above y (cm)</t>
  </si>
  <si>
    <t>fraction =</t>
  </si>
  <si>
    <t>He-Ne laser λ</t>
  </si>
  <si>
    <t>Slit width</t>
  </si>
  <si>
    <t xml:space="preserve">WATCH your units!! </t>
  </si>
  <si>
    <t>I tried to use the ones from the homework.</t>
  </si>
  <si>
    <t>And you know, I'm not responsibe for you failing this if you use this sheet.</t>
  </si>
  <si>
    <t>(stupid disclaimers)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</si>
</sst>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sz val="8"/>
      <name val="Arial"/>
    </font>
    <font>
      <vertAlign val="subscript"/>
      <sz val="10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sz val="10"/>
      <color indexed="9"/>
      <name val="Arial"/>
    </font>
    <font>
      <sz val="10"/>
      <name val="Symbol"/>
      <family val="1"/>
      <charset val="2"/>
    </font>
    <font>
      <b/>
      <sz val="10"/>
      <name val="Arial"/>
      <family val="2"/>
    </font>
    <font>
      <sz val="10"/>
      <color indexed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1"/>
        <bgColor indexed="9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5" fillId="0" borderId="0" xfId="0" applyFont="1"/>
    <xf numFmtId="0" fontId="0" fillId="3" borderId="12" xfId="0" applyFill="1" applyBorder="1"/>
    <xf numFmtId="0" fontId="7" fillId="0" borderId="0" xfId="0" applyFont="1"/>
    <xf numFmtId="11" fontId="5" fillId="0" borderId="0" xfId="0" applyNumberFormat="1" applyFont="1"/>
    <xf numFmtId="0" fontId="8" fillId="0" borderId="0" xfId="0" applyFont="1"/>
    <xf numFmtId="0" fontId="8" fillId="0" borderId="0" xfId="0" applyFont="1" applyFill="1" applyBorder="1"/>
    <xf numFmtId="0" fontId="8" fillId="0" borderId="0" xfId="0" applyFont="1" applyFill="1"/>
    <xf numFmtId="0" fontId="0" fillId="4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175"/>
  <sheetViews>
    <sheetView tabSelected="1" workbookViewId="0">
      <selection activeCell="B9" sqref="B9"/>
    </sheetView>
  </sheetViews>
  <sheetFormatPr defaultRowHeight="13.2" x14ac:dyDescent="0.25"/>
  <cols>
    <col min="2" max="2" width="18.109375" customWidth="1"/>
    <col min="3" max="3" width="12.44140625" bestFit="1" customWidth="1"/>
    <col min="4" max="4" width="5.6640625" customWidth="1"/>
    <col min="5" max="5" width="12.44140625" bestFit="1" customWidth="1"/>
  </cols>
  <sheetData>
    <row r="4" spans="1:5" x14ac:dyDescent="0.25">
      <c r="B4" t="s">
        <v>75</v>
      </c>
    </row>
    <row r="5" spans="1:5" x14ac:dyDescent="0.25">
      <c r="B5" t="s">
        <v>76</v>
      </c>
    </row>
    <row r="7" spans="1:5" x14ac:dyDescent="0.25">
      <c r="B7" t="s">
        <v>77</v>
      </c>
    </row>
    <row r="8" spans="1:5" x14ac:dyDescent="0.25">
      <c r="B8" t="s">
        <v>78</v>
      </c>
    </row>
    <row r="11" spans="1:5" x14ac:dyDescent="0.25">
      <c r="A11" t="s">
        <v>0</v>
      </c>
      <c r="B11" s="2" t="s">
        <v>17</v>
      </c>
      <c r="C11" s="3">
        <v>571</v>
      </c>
      <c r="D11" s="4" t="s">
        <v>19</v>
      </c>
      <c r="E11" s="16">
        <f>C11*0.000000001</f>
        <v>5.7100000000000002E-7</v>
      </c>
    </row>
    <row r="12" spans="1:5" x14ac:dyDescent="0.25">
      <c r="B12" s="5" t="s">
        <v>18</v>
      </c>
      <c r="C12" s="1">
        <v>4.0999999999999996</v>
      </c>
      <c r="D12" s="6" t="s">
        <v>20</v>
      </c>
      <c r="E12" s="16">
        <f>C12</f>
        <v>4.0999999999999996</v>
      </c>
    </row>
    <row r="13" spans="1:5" ht="15.6" x14ac:dyDescent="0.35">
      <c r="B13" s="7" t="s">
        <v>21</v>
      </c>
      <c r="C13" s="8">
        <v>0.52</v>
      </c>
      <c r="D13" s="9" t="s">
        <v>25</v>
      </c>
      <c r="E13" s="16">
        <f>C13*0.001</f>
        <v>5.2000000000000006E-4</v>
      </c>
    </row>
    <row r="14" spans="1:5" x14ac:dyDescent="0.25">
      <c r="B14" s="10" t="s">
        <v>23</v>
      </c>
      <c r="C14" s="11">
        <v>5</v>
      </c>
      <c r="D14" s="12"/>
      <c r="E14" s="16">
        <f>C14</f>
        <v>5</v>
      </c>
    </row>
    <row r="16" spans="1:5" ht="15.6" x14ac:dyDescent="0.25">
      <c r="B16" s="13" t="s">
        <v>38</v>
      </c>
      <c r="C16" s="14">
        <f>(E16/E17)*100</f>
        <v>2.2510576923076919</v>
      </c>
      <c r="D16" s="15" t="s">
        <v>22</v>
      </c>
      <c r="E16" s="16">
        <f>E14*E12*E11</f>
        <v>1.17055E-5</v>
      </c>
    </row>
    <row r="17" spans="1:5" x14ac:dyDescent="0.25">
      <c r="E17" s="16">
        <f>E13</f>
        <v>5.2000000000000006E-4</v>
      </c>
    </row>
    <row r="21" spans="1:5" x14ac:dyDescent="0.25">
      <c r="A21" t="s">
        <v>13</v>
      </c>
    </row>
    <row r="22" spans="1:5" x14ac:dyDescent="0.25">
      <c r="B22" s="2" t="s">
        <v>40</v>
      </c>
      <c r="C22" s="3">
        <v>0.25600000000000001</v>
      </c>
      <c r="D22" s="4" t="s">
        <v>25</v>
      </c>
      <c r="E22" t="s">
        <v>41</v>
      </c>
    </row>
    <row r="23" spans="1:5" x14ac:dyDescent="0.25">
      <c r="B23" s="5" t="s">
        <v>42</v>
      </c>
      <c r="C23" s="1">
        <v>553</v>
      </c>
      <c r="D23" s="6" t="s">
        <v>19</v>
      </c>
    </row>
    <row r="24" spans="1:5" x14ac:dyDescent="0.25">
      <c r="B24" s="7" t="s">
        <v>43</v>
      </c>
      <c r="C24" s="8">
        <v>0.52100000000000002</v>
      </c>
      <c r="D24" s="9" t="s">
        <v>44</v>
      </c>
    </row>
    <row r="26" spans="1:5" x14ac:dyDescent="0.25">
      <c r="B26" s="13" t="s">
        <v>45</v>
      </c>
      <c r="C26" s="14">
        <f xml:space="preserve"> (C23*C24)/C22/1000</f>
        <v>1.12544140625</v>
      </c>
      <c r="D26" s="15" t="s">
        <v>25</v>
      </c>
    </row>
    <row r="31" spans="1:5" x14ac:dyDescent="0.25">
      <c r="A31" t="s">
        <v>1</v>
      </c>
      <c r="B31" s="13" t="s">
        <v>45</v>
      </c>
      <c r="C31" s="14">
        <f>C26</f>
        <v>1.12544140625</v>
      </c>
      <c r="D31" s="15" t="s">
        <v>25</v>
      </c>
    </row>
    <row r="41" spans="1:9" x14ac:dyDescent="0.25">
      <c r="A41" t="s">
        <v>14</v>
      </c>
      <c r="E41" s="20"/>
      <c r="F41" s="21"/>
      <c r="G41" s="21"/>
      <c r="H41" s="21"/>
      <c r="I41" s="20"/>
    </row>
    <row r="42" spans="1:9" x14ac:dyDescent="0.25">
      <c r="B42" s="2" t="s">
        <v>69</v>
      </c>
      <c r="C42" s="3">
        <v>0.184</v>
      </c>
      <c r="D42" s="4" t="s">
        <v>25</v>
      </c>
      <c r="E42" s="16">
        <f>C42/1000</f>
        <v>1.84E-4</v>
      </c>
      <c r="F42" s="21"/>
      <c r="G42" s="21"/>
      <c r="H42" s="21"/>
      <c r="I42" s="20"/>
    </row>
    <row r="43" spans="1:9" x14ac:dyDescent="0.25">
      <c r="B43" s="5" t="s">
        <v>70</v>
      </c>
      <c r="C43" s="1">
        <v>62.7</v>
      </c>
      <c r="D43" s="6" t="s">
        <v>22</v>
      </c>
      <c r="E43" s="16">
        <f>C43/100</f>
        <v>0.627</v>
      </c>
      <c r="F43" s="21"/>
      <c r="G43" s="21"/>
      <c r="H43" s="21"/>
      <c r="I43" s="20"/>
    </row>
    <row r="44" spans="1:9" x14ac:dyDescent="0.25">
      <c r="B44" s="5" t="s">
        <v>52</v>
      </c>
      <c r="C44" s="1">
        <v>571</v>
      </c>
      <c r="D44" s="6" t="s">
        <v>19</v>
      </c>
      <c r="E44" s="16">
        <f>C44/POWER(10,9)</f>
        <v>5.7100000000000002E-7</v>
      </c>
      <c r="F44" s="21"/>
      <c r="G44" s="21"/>
      <c r="H44" s="21"/>
      <c r="I44" s="20"/>
    </row>
    <row r="45" spans="1:9" x14ac:dyDescent="0.25">
      <c r="B45" s="7" t="s">
        <v>71</v>
      </c>
      <c r="C45" s="8">
        <v>0.40500000000000003</v>
      </c>
      <c r="D45" s="9" t="s">
        <v>22</v>
      </c>
      <c r="E45" s="16">
        <f>C45/100</f>
        <v>4.0500000000000006E-3</v>
      </c>
      <c r="F45" s="21"/>
      <c r="G45" s="21"/>
      <c r="H45" s="21"/>
      <c r="I45" s="20"/>
    </row>
    <row r="46" spans="1:9" x14ac:dyDescent="0.25">
      <c r="E46" s="20"/>
      <c r="F46" s="21"/>
      <c r="G46" s="21"/>
      <c r="H46" s="21"/>
      <c r="I46" s="20"/>
    </row>
    <row r="47" spans="1:9" x14ac:dyDescent="0.25">
      <c r="B47" s="13" t="s">
        <v>72</v>
      </c>
      <c r="C47" s="15">
        <f>POWER(COS(PI()*E45*E42/E44/E43),2)</f>
        <v>0.93591694645349888</v>
      </c>
      <c r="E47" s="20"/>
      <c r="F47" s="22"/>
      <c r="G47" s="22"/>
      <c r="H47" s="22"/>
      <c r="I47" s="20"/>
    </row>
    <row r="48" spans="1:9" x14ac:dyDescent="0.25">
      <c r="E48" s="20"/>
      <c r="I48" s="20"/>
    </row>
    <row r="51" spans="1:5" x14ac:dyDescent="0.25">
      <c r="A51" t="s">
        <v>2</v>
      </c>
    </row>
    <row r="55" spans="1:5" x14ac:dyDescent="0.25">
      <c r="B55" s="17" t="s">
        <v>39</v>
      </c>
    </row>
    <row r="61" spans="1:5" x14ac:dyDescent="0.25">
      <c r="A61" t="s">
        <v>15</v>
      </c>
    </row>
    <row r="62" spans="1:5" x14ac:dyDescent="0.25">
      <c r="B62" s="2" t="s">
        <v>46</v>
      </c>
      <c r="C62" s="3">
        <v>3.5</v>
      </c>
      <c r="D62" s="4" t="s">
        <v>22</v>
      </c>
      <c r="E62" t="s">
        <v>47</v>
      </c>
    </row>
    <row r="63" spans="1:5" x14ac:dyDescent="0.25">
      <c r="B63" s="7" t="s">
        <v>48</v>
      </c>
      <c r="C63" s="8">
        <v>1.43</v>
      </c>
      <c r="D63" s="9" t="s">
        <v>49</v>
      </c>
    </row>
    <row r="66" spans="1:5" x14ac:dyDescent="0.25">
      <c r="C66" s="13">
        <f xml:space="preserve"> 0.25*C62/C63</f>
        <v>0.61188811188811187</v>
      </c>
      <c r="D66" s="15" t="s">
        <v>22</v>
      </c>
    </row>
    <row r="71" spans="1:5" x14ac:dyDescent="0.25">
      <c r="A71" t="s">
        <v>3</v>
      </c>
      <c r="B71" s="2" t="s">
        <v>42</v>
      </c>
      <c r="C71" s="3">
        <v>477</v>
      </c>
      <c r="D71" s="4" t="s">
        <v>19</v>
      </c>
      <c r="E71" t="s">
        <v>50</v>
      </c>
    </row>
    <row r="72" spans="1:5" x14ac:dyDescent="0.25">
      <c r="B72" s="7" t="s">
        <v>51</v>
      </c>
      <c r="C72" s="8">
        <v>1.47</v>
      </c>
      <c r="D72" s="9" t="s">
        <v>49</v>
      </c>
    </row>
    <row r="74" spans="1:5" x14ac:dyDescent="0.25">
      <c r="C74" s="13">
        <f xml:space="preserve"> 0.25*C71/C72</f>
        <v>81.122448979591837</v>
      </c>
      <c r="D74" s="15" t="s">
        <v>19</v>
      </c>
    </row>
    <row r="81" spans="1:4" x14ac:dyDescent="0.25">
      <c r="A81" t="s">
        <v>16</v>
      </c>
      <c r="B81" s="2" t="s">
        <v>26</v>
      </c>
      <c r="C81" s="3">
        <v>1.25</v>
      </c>
      <c r="D81" s="4"/>
    </row>
    <row r="82" spans="1:4" x14ac:dyDescent="0.25">
      <c r="B82" s="7" t="s">
        <v>24</v>
      </c>
      <c r="C82" s="8">
        <v>518</v>
      </c>
      <c r="D82" s="9" t="s">
        <v>19</v>
      </c>
    </row>
    <row r="85" spans="1:4" x14ac:dyDescent="0.25">
      <c r="B85" s="13" t="s">
        <v>34</v>
      </c>
      <c r="C85" s="14">
        <f>C82/(2*C81)</f>
        <v>207.2</v>
      </c>
      <c r="D85" s="15" t="s">
        <v>19</v>
      </c>
    </row>
    <row r="91" spans="1:4" x14ac:dyDescent="0.25">
      <c r="A91" t="s">
        <v>4</v>
      </c>
      <c r="B91" s="2" t="s">
        <v>26</v>
      </c>
      <c r="C91" s="3">
        <v>1.46</v>
      </c>
      <c r="D91" s="4"/>
    </row>
    <row r="92" spans="1:4" x14ac:dyDescent="0.25">
      <c r="B92" s="7" t="s">
        <v>24</v>
      </c>
      <c r="C92" s="8">
        <v>612</v>
      </c>
      <c r="D92" s="9" t="s">
        <v>19</v>
      </c>
    </row>
    <row r="95" spans="1:4" x14ac:dyDescent="0.25">
      <c r="B95" s="13" t="s">
        <v>34</v>
      </c>
      <c r="C95" s="14">
        <f>(0.5*C92)/(2*C91)</f>
        <v>104.79452054794521</v>
      </c>
      <c r="D95" s="15" t="s">
        <v>19</v>
      </c>
    </row>
    <row r="101" spans="1:5" x14ac:dyDescent="0.25">
      <c r="A101" t="s">
        <v>5</v>
      </c>
      <c r="B101" s="2" t="s">
        <v>52</v>
      </c>
      <c r="C101" s="3">
        <v>628</v>
      </c>
      <c r="D101" s="4" t="s">
        <v>19</v>
      </c>
      <c r="E101" t="s">
        <v>53</v>
      </c>
    </row>
    <row r="102" spans="1:5" x14ac:dyDescent="0.25">
      <c r="B102" s="7" t="s">
        <v>54</v>
      </c>
      <c r="C102" s="8">
        <v>16</v>
      </c>
      <c r="D102" s="9" t="s">
        <v>55</v>
      </c>
    </row>
    <row r="104" spans="1:5" x14ac:dyDescent="0.25">
      <c r="C104" s="13">
        <f>(C102-1)*(C101*POWER(10,-9))/2</f>
        <v>4.7100000000000006E-6</v>
      </c>
      <c r="D104" s="15" t="s">
        <v>20</v>
      </c>
    </row>
    <row r="111" spans="1:5" x14ac:dyDescent="0.25">
      <c r="A111" t="s">
        <v>6</v>
      </c>
      <c r="B111" s="2" t="s">
        <v>73</v>
      </c>
      <c r="C111" s="3">
        <v>649</v>
      </c>
      <c r="D111" s="4" t="s">
        <v>19</v>
      </c>
      <c r="E111" s="16">
        <f>C111*0.000000001</f>
        <v>6.4900000000000005E-7</v>
      </c>
    </row>
    <row r="112" spans="1:5" x14ac:dyDescent="0.25">
      <c r="B112" s="5" t="s">
        <v>74</v>
      </c>
      <c r="C112" s="1">
        <v>0.35499999999999998</v>
      </c>
      <c r="D112" s="6" t="s">
        <v>25</v>
      </c>
      <c r="E112" s="16">
        <f>C112*0.001</f>
        <v>3.5500000000000001E-4</v>
      </c>
    </row>
    <row r="113" spans="1:5" x14ac:dyDescent="0.25">
      <c r="B113" s="7" t="s">
        <v>18</v>
      </c>
      <c r="C113" s="8">
        <v>0.435</v>
      </c>
      <c r="D113" s="9" t="s">
        <v>20</v>
      </c>
      <c r="E113" s="16">
        <f>C113</f>
        <v>0.435</v>
      </c>
    </row>
    <row r="114" spans="1:5" x14ac:dyDescent="0.25">
      <c r="E114" s="16">
        <f>(2*(E113/(E111/E112)))</f>
        <v>475.88597842835128</v>
      </c>
    </row>
    <row r="115" spans="1:5" x14ac:dyDescent="0.25">
      <c r="B115" s="13" t="s">
        <v>18</v>
      </c>
      <c r="C115" s="14">
        <f xml:space="preserve"> 2*E111*E113/E112 * 1000</f>
        <v>1.590507042253521</v>
      </c>
      <c r="D115" s="23" t="s">
        <v>25</v>
      </c>
    </row>
    <row r="121" spans="1:5" x14ac:dyDescent="0.25">
      <c r="A121" t="s">
        <v>7</v>
      </c>
      <c r="B121" s="2" t="s">
        <v>56</v>
      </c>
      <c r="C121" s="3">
        <v>1.4</v>
      </c>
      <c r="D121" s="4" t="s">
        <v>25</v>
      </c>
      <c r="E121" t="s">
        <v>57</v>
      </c>
    </row>
    <row r="122" spans="1:5" x14ac:dyDescent="0.25">
      <c r="B122" s="5" t="s">
        <v>58</v>
      </c>
      <c r="C122" s="1">
        <v>82.5</v>
      </c>
      <c r="D122" s="6" t="s">
        <v>22</v>
      </c>
    </row>
    <row r="123" spans="1:5" x14ac:dyDescent="0.25">
      <c r="B123" s="5" t="s">
        <v>59</v>
      </c>
      <c r="C123" s="1">
        <v>2.5</v>
      </c>
      <c r="D123" s="6"/>
    </row>
    <row r="124" spans="1:5" x14ac:dyDescent="0.25">
      <c r="B124" s="7" t="s">
        <v>60</v>
      </c>
      <c r="C124" s="8">
        <v>0.72499999999999998</v>
      </c>
      <c r="D124" s="9"/>
    </row>
    <row r="126" spans="1:5" x14ac:dyDescent="0.25">
      <c r="C126" s="13">
        <f xml:space="preserve"> (C121*C124)/(C122*C123) * 100000</f>
        <v>492.12121212121207</v>
      </c>
      <c r="D126" s="15" t="s">
        <v>19</v>
      </c>
    </row>
    <row r="128" spans="1:5" x14ac:dyDescent="0.25">
      <c r="B128" s="18" t="s">
        <v>61</v>
      </c>
    </row>
    <row r="131" spans="1:5" x14ac:dyDescent="0.25">
      <c r="A131" t="s">
        <v>8</v>
      </c>
      <c r="B131" s="2" t="s">
        <v>27</v>
      </c>
      <c r="C131" s="3">
        <v>2.4</v>
      </c>
      <c r="D131" s="4" t="s">
        <v>20</v>
      </c>
      <c r="E131" s="16">
        <f>C131</f>
        <v>2.4</v>
      </c>
    </row>
    <row r="132" spans="1:5" x14ac:dyDescent="0.25">
      <c r="B132" s="5" t="s">
        <v>28</v>
      </c>
      <c r="C132" s="1">
        <v>103</v>
      </c>
      <c r="D132" s="6" t="s">
        <v>29</v>
      </c>
      <c r="E132" s="16">
        <f>C132*1000</f>
        <v>103000</v>
      </c>
    </row>
    <row r="133" spans="1:5" x14ac:dyDescent="0.25">
      <c r="B133" s="7" t="s">
        <v>24</v>
      </c>
      <c r="C133" s="8">
        <v>423</v>
      </c>
      <c r="D133" s="9" t="s">
        <v>19</v>
      </c>
      <c r="E133" s="16">
        <f>C133*0.00000001</f>
        <v>4.2300000000000002E-6</v>
      </c>
    </row>
    <row r="134" spans="1:5" x14ac:dyDescent="0.25">
      <c r="E134" s="16">
        <f>1.22*(E133/E131)</f>
        <v>2.1502499999999999E-6</v>
      </c>
    </row>
    <row r="135" spans="1:5" x14ac:dyDescent="0.25">
      <c r="E135" s="16">
        <f>E134*E132</f>
        <v>0.22147575</v>
      </c>
    </row>
    <row r="136" spans="1:5" x14ac:dyDescent="0.25">
      <c r="B136" s="13" t="s">
        <v>37</v>
      </c>
      <c r="C136" s="14">
        <f>E135*10</f>
        <v>2.2147575000000002</v>
      </c>
      <c r="D136" s="15" t="s">
        <v>22</v>
      </c>
    </row>
    <row r="141" spans="1:5" x14ac:dyDescent="0.25">
      <c r="A141" t="s">
        <v>9</v>
      </c>
      <c r="B141" s="2" t="s">
        <v>52</v>
      </c>
      <c r="C141" s="3">
        <v>269</v>
      </c>
      <c r="D141" s="4" t="s">
        <v>19</v>
      </c>
      <c r="E141" t="s">
        <v>62</v>
      </c>
    </row>
    <row r="142" spans="1:5" x14ac:dyDescent="0.25">
      <c r="B142" s="7" t="s">
        <v>63</v>
      </c>
      <c r="C142" s="8">
        <v>0.58299999999999996</v>
      </c>
      <c r="D142" s="9" t="s">
        <v>25</v>
      </c>
    </row>
    <row r="145" spans="1:5" x14ac:dyDescent="0.25">
      <c r="C145" s="13">
        <f>C141/C142 / 1000000</f>
        <v>4.614065180102916E-4</v>
      </c>
      <c r="D145" s="15" t="s">
        <v>64</v>
      </c>
    </row>
    <row r="151" spans="1:5" x14ac:dyDescent="0.25">
      <c r="A151" t="s">
        <v>10</v>
      </c>
      <c r="B151" s="2" t="s">
        <v>24</v>
      </c>
      <c r="C151" s="3">
        <v>738</v>
      </c>
      <c r="D151" s="4" t="s">
        <v>19</v>
      </c>
    </row>
    <row r="152" spans="1:5" x14ac:dyDescent="0.25">
      <c r="B152" s="7" t="s">
        <v>30</v>
      </c>
      <c r="C152" s="8">
        <v>11</v>
      </c>
      <c r="D152" s="9" t="s">
        <v>31</v>
      </c>
      <c r="E152" s="16">
        <f>RADIANS(C152)</f>
        <v>0.19198621771937624</v>
      </c>
    </row>
    <row r="153" spans="1:5" x14ac:dyDescent="0.25">
      <c r="E153" s="16">
        <f>SIN(E152)</f>
        <v>0.1908089953765448</v>
      </c>
    </row>
    <row r="155" spans="1:5" x14ac:dyDescent="0.25">
      <c r="B155" s="13" t="s">
        <v>35</v>
      </c>
      <c r="C155" s="14">
        <f>C151*0.000000001/E153</f>
        <v>3.8677421813558731E-6</v>
      </c>
      <c r="D155" s="15" t="s">
        <v>20</v>
      </c>
    </row>
    <row r="161" spans="1:5" x14ac:dyDescent="0.25">
      <c r="A161" t="s">
        <v>11</v>
      </c>
      <c r="B161" s="2" t="s">
        <v>65</v>
      </c>
      <c r="C161" s="3">
        <v>1450</v>
      </c>
      <c r="D161" s="4" t="s">
        <v>19</v>
      </c>
      <c r="E161" s="19">
        <f>C161/POWER(10,9)</f>
        <v>1.4500000000000001E-6</v>
      </c>
    </row>
    <row r="162" spans="1:5" x14ac:dyDescent="0.25">
      <c r="B162" s="5" t="s">
        <v>66</v>
      </c>
      <c r="C162" s="1">
        <v>616.5</v>
      </c>
      <c r="D162" s="6" t="s">
        <v>19</v>
      </c>
      <c r="E162" s="16">
        <f>C162/POWER(10,9)</f>
        <v>6.1650000000000005E-7</v>
      </c>
    </row>
    <row r="163" spans="1:5" x14ac:dyDescent="0.25">
      <c r="B163" s="7" t="s">
        <v>67</v>
      </c>
      <c r="C163" s="8">
        <v>606</v>
      </c>
      <c r="D163" s="9" t="s">
        <v>19</v>
      </c>
      <c r="E163" s="16">
        <f>C163/POWER(10,9)</f>
        <v>6.06E-7</v>
      </c>
    </row>
    <row r="166" spans="1:5" x14ac:dyDescent="0.25">
      <c r="C166" s="13">
        <f>(ASIN(2*E162/E161)-ASIN(2*E163/E161))*1000</f>
        <v>26.938892809727498</v>
      </c>
      <c r="D166" s="15" t="s">
        <v>68</v>
      </c>
    </row>
    <row r="171" spans="1:5" x14ac:dyDescent="0.25">
      <c r="A171" t="s">
        <v>12</v>
      </c>
      <c r="B171" s="2" t="s">
        <v>32</v>
      </c>
      <c r="C171" s="4">
        <v>1.49</v>
      </c>
    </row>
    <row r="172" spans="1:5" x14ac:dyDescent="0.25">
      <c r="B172" s="7" t="s">
        <v>33</v>
      </c>
      <c r="C172" s="9">
        <v>1.33</v>
      </c>
    </row>
    <row r="175" spans="1:5" x14ac:dyDescent="0.25">
      <c r="B175" s="13" t="s">
        <v>36</v>
      </c>
      <c r="C175" s="14">
        <f>DEGREES(ATAN((C171/C172)))</f>
        <v>48.247342790322925</v>
      </c>
      <c r="D175" s="15" t="s">
        <v>31</v>
      </c>
    </row>
  </sheetData>
  <phoneticPr fontId="1" type="noConversion"/>
  <pageMargins left="0.75" right="0.75" top="1" bottom="1" header="0.5" footer="0.5"/>
  <pageSetup orientation="portrait" horizontalDpi="300" verticalDpi="300" r:id="rId1"/>
  <headerFooter alignWithMargins="0"/>
  <ignoredErrors>
    <ignoredError sqref="E1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</dc:creator>
  <cp:lastModifiedBy>Aniket Gupta</cp:lastModifiedBy>
  <dcterms:created xsi:type="dcterms:W3CDTF">2002-04-29T02:02:43Z</dcterms:created>
  <dcterms:modified xsi:type="dcterms:W3CDTF">2024-02-03T22:23:01Z</dcterms:modified>
</cp:coreProperties>
</file>