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SEEDED\"/>
    </mc:Choice>
  </mc:AlternateContent>
  <xr:revisionPtr revIDLastSave="0" documentId="8_{C1992A4D-B5BF-4E38-9BB1-70461E9561B0}" xr6:coauthVersionLast="47" xr6:coauthVersionMax="47" xr10:uidLastSave="{00000000-0000-0000-0000-000000000000}"/>
  <bookViews>
    <workbookView xWindow="768" yWindow="768" windowWidth="17280" windowHeight="8880" activeTab="1"/>
  </bookViews>
  <sheets>
    <sheet name="Sheet1" sheetId="1" r:id="rId1"/>
    <sheet name="pricing" sheetId="17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9" sheetId="9" r:id="rId10"/>
    <sheet name="Sheet10" sheetId="10" r:id="rId11"/>
    <sheet name="Sheet11" sheetId="11" r:id="rId12"/>
    <sheet name="Sheet12" sheetId="12" r:id="rId13"/>
    <sheet name="Sheet13" sheetId="13" r:id="rId14"/>
    <sheet name="Sheet14" sheetId="14" r:id="rId15"/>
    <sheet name="Sheet15" sheetId="15" r:id="rId16"/>
    <sheet name="Sheet16" sheetId="16" r:id="rId17"/>
  </sheets>
  <definedNames>
    <definedName name="_xlnm.Print_Area" localSheetId="1">pricing!$A$1:$K$25</definedName>
    <definedName name="solver_adj" localSheetId="1" hidden="1">pricing!$B$5:$I$10</definedName>
    <definedName name="solver_adj" localSheetId="2" hidden="1">Sheet2!$B$5:$I$10</definedName>
    <definedName name="solver_adj" localSheetId="3" hidden="1">Sheet3!$B$5:$I$10</definedName>
    <definedName name="solver_cvg" localSheetId="1" hidden="1">0.001</definedName>
    <definedName name="solver_cvg" localSheetId="3" hidden="1">0.001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1" hidden="1">100</definedName>
    <definedName name="solver_itr" localSheetId="2" hidden="1">100</definedName>
    <definedName name="solver_itr" localSheetId="3" hidden="1">100</definedName>
    <definedName name="solver_lhs1" localSheetId="1" hidden="1">pricing!$O$5:$O$10</definedName>
    <definedName name="solver_lhs1" localSheetId="2" hidden="1">Sheet2!$B$5:$I$10</definedName>
    <definedName name="solver_lhs1" localSheetId="3" hidden="1">Sheet3!$O$5:$O$10</definedName>
    <definedName name="solver_lhs10" localSheetId="2" hidden="1">Sheet2!$I$7</definedName>
    <definedName name="solver_lhs11" localSheetId="2" hidden="1">Sheet2!$I$8</definedName>
    <definedName name="solver_lhs12" localSheetId="2" hidden="1">Sheet2!$I$9</definedName>
    <definedName name="solver_lhs13" localSheetId="2" hidden="1">Sheet2!$I$10</definedName>
    <definedName name="solver_lhs14" localSheetId="2" hidden="1">Sheet2!$J$5</definedName>
    <definedName name="solver_lhs15" localSheetId="2" hidden="1">Sheet2!$J$6</definedName>
    <definedName name="solver_lhs16" localSheetId="2" hidden="1">Sheet2!$J$7</definedName>
    <definedName name="solver_lhs17" localSheetId="2" hidden="1">Sheet2!$J$8</definedName>
    <definedName name="solver_lhs18" localSheetId="2" hidden="1">Sheet2!$J$9</definedName>
    <definedName name="solver_lhs19" localSheetId="2" hidden="1">Sheet2!$J$10</definedName>
    <definedName name="solver_lhs2" localSheetId="1" hidden="1">pricing!$N$5:$N$10</definedName>
    <definedName name="solver_lhs2" localSheetId="2" hidden="1">Sheet2!$D$5</definedName>
    <definedName name="solver_lhs2" localSheetId="3" hidden="1">Sheet3!$N$5:$N$10</definedName>
    <definedName name="solver_lhs20" localSheetId="2" hidden="1">Sheet2!$E$5</definedName>
    <definedName name="solver_lhs21" localSheetId="2" hidden="1">Sheet2!$E$6</definedName>
    <definedName name="solver_lhs22" localSheetId="2" hidden="1">Sheet2!$E$7</definedName>
    <definedName name="solver_lhs23" localSheetId="2" hidden="1">Sheet2!$E$8</definedName>
    <definedName name="solver_lhs24" localSheetId="2" hidden="1">Sheet2!$E$9</definedName>
    <definedName name="solver_lhs25" localSheetId="2" hidden="1">Sheet2!$E$10</definedName>
    <definedName name="solver_lhs26" localSheetId="2" hidden="1">Sheet2!$F$10</definedName>
    <definedName name="solver_lhs27" localSheetId="2" hidden="1">Sheet2!$G$10</definedName>
    <definedName name="solver_lhs3" localSheetId="1" hidden="1">pricing!$G$10</definedName>
    <definedName name="solver_lhs3" localSheetId="2" hidden="1">Sheet2!$D$6</definedName>
    <definedName name="solver_lhs3" localSheetId="3" hidden="1">Sheet3!$G$10</definedName>
    <definedName name="solver_lhs4" localSheetId="1" hidden="1">pricing!$P$5:$P$10</definedName>
    <definedName name="solver_lhs4" localSheetId="2" hidden="1">Sheet2!$D$7</definedName>
    <definedName name="solver_lhs4" localSheetId="3" hidden="1">Sheet3!$P$5:$P$10</definedName>
    <definedName name="solver_lhs5" localSheetId="1" hidden="1">pricing!$B$5:$I$10</definedName>
    <definedName name="solver_lhs5" localSheetId="2" hidden="1">Sheet2!$D$8</definedName>
    <definedName name="solver_lhs5" localSheetId="3" hidden="1">Sheet3!$B$5:$I$10</definedName>
    <definedName name="solver_lhs6" localSheetId="1" hidden="1">pricing!$F$10</definedName>
    <definedName name="solver_lhs6" localSheetId="2" hidden="1">Sheet2!$D$9</definedName>
    <definedName name="solver_lhs6" localSheetId="3" hidden="1">Sheet3!$F$10</definedName>
    <definedName name="solver_lhs7" localSheetId="1" hidden="1">pricing!$M$5:$M$10</definedName>
    <definedName name="solver_lhs7" localSheetId="2" hidden="1">Sheet2!$D$10</definedName>
    <definedName name="solver_lhs7" localSheetId="3" hidden="1">Sheet3!$M$5:$M$10</definedName>
    <definedName name="solver_lhs8" localSheetId="1" hidden="1">pricing!$D$10</definedName>
    <definedName name="solver_lhs8" localSheetId="2" hidden="1">Sheet2!$I$5</definedName>
    <definedName name="solver_lhs9" localSheetId="2" hidden="1">Sheet2!$I$6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neg" localSheetId="1" hidden="1">2</definedName>
    <definedName name="solver_neg" localSheetId="3" hidden="1">2</definedName>
    <definedName name="solver_num" localSheetId="1" hidden="1">7</definedName>
    <definedName name="solver_num" localSheetId="2" hidden="1">27</definedName>
    <definedName name="solver_num" localSheetId="3" hidden="1">7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1" hidden="1">pricing!$C$22</definedName>
    <definedName name="solver_opt" localSheetId="2" hidden="1">Sheet2!$C$22</definedName>
    <definedName name="solver_opt" localSheetId="3" hidden="1">Sheet3!$C$22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el1" localSheetId="1" hidden="1">2</definedName>
    <definedName name="solver_rel1" localSheetId="2" hidden="1">3</definedName>
    <definedName name="solver_rel1" localSheetId="3" hidden="1">2</definedName>
    <definedName name="solver_rel10" localSheetId="2" hidden="1">1</definedName>
    <definedName name="solver_rel11" localSheetId="2" hidden="1">1</definedName>
    <definedName name="solver_rel12" localSheetId="2" hidden="1">1</definedName>
    <definedName name="solver_rel13" localSheetId="2" hidden="1">1</definedName>
    <definedName name="solver_rel14" localSheetId="2" hidden="1">1</definedName>
    <definedName name="solver_rel15" localSheetId="2" hidden="1">1</definedName>
    <definedName name="solver_rel16" localSheetId="2" hidden="1">1</definedName>
    <definedName name="solver_rel17" localSheetId="2" hidden="1">1</definedName>
    <definedName name="solver_rel18" localSheetId="2" hidden="1">1</definedName>
    <definedName name="solver_rel19" localSheetId="2" hidden="1">1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0" localSheetId="2" hidden="1">1</definedName>
    <definedName name="solver_rel21" localSheetId="2" hidden="1">1</definedName>
    <definedName name="solver_rel22" localSheetId="2" hidden="1">1</definedName>
    <definedName name="solver_rel23" localSheetId="2" hidden="1">1</definedName>
    <definedName name="solver_rel24" localSheetId="2" hidden="1">1</definedName>
    <definedName name="solver_rel25" localSheetId="2" hidden="1">1</definedName>
    <definedName name="solver_rel26" localSheetId="2" hidden="1">3</definedName>
    <definedName name="solver_rel27" localSheetId="2" hidden="1">1</definedName>
    <definedName name="solver_rel3" localSheetId="1" hidden="1">1</definedName>
    <definedName name="solver_rel3" localSheetId="2" hidden="1">3</definedName>
    <definedName name="solver_rel3" localSheetId="3" hidden="1">1</definedName>
    <definedName name="solver_rel4" localSheetId="1" hidden="1">3</definedName>
    <definedName name="solver_rel4" localSheetId="2" hidden="1">3</definedName>
    <definedName name="solver_rel4" localSheetId="3" hidden="1">3</definedName>
    <definedName name="solver_rel5" localSheetId="1" hidden="1">3</definedName>
    <definedName name="solver_rel5" localSheetId="2" hidden="1">3</definedName>
    <definedName name="solver_rel5" localSheetId="3" hidden="1">3</definedName>
    <definedName name="solver_rel6" localSheetId="1" hidden="1">3</definedName>
    <definedName name="solver_rel6" localSheetId="2" hidden="1">3</definedName>
    <definedName name="solver_rel6" localSheetId="3" hidden="1">3</definedName>
    <definedName name="solver_rel7" localSheetId="1" hidden="1">2</definedName>
    <definedName name="solver_rel7" localSheetId="2" hidden="1">3</definedName>
    <definedName name="solver_rel7" localSheetId="3" hidden="1">2</definedName>
    <definedName name="solver_rel8" localSheetId="1" hidden="1">3</definedName>
    <definedName name="solver_rel8" localSheetId="2" hidden="1">1</definedName>
    <definedName name="solver_rel9" localSheetId="2" hidden="1">1</definedName>
    <definedName name="solver_rhs1" localSheetId="1" hidden="1">0</definedName>
    <definedName name="solver_rhs1" localSheetId="2" hidden="1">0</definedName>
    <definedName name="solver_rhs1" localSheetId="3" hidden="1">0</definedName>
    <definedName name="solver_rhs10" localSheetId="2" hidden="1">Sheet2!$D$7*40+Sheet2!$E$7*0.25</definedName>
    <definedName name="solver_rhs11" localSheetId="2" hidden="1">Sheet2!$D$8*40+Sheet2!$E$8*0.25</definedName>
    <definedName name="solver_rhs12" localSheetId="2" hidden="1">Sheet2!$D$9*40+Sheet2!$E$9*0.25</definedName>
    <definedName name="solver_rhs13" localSheetId="2" hidden="1">Sheet2!$D$10*40+Sheet2!$E$10*0.25</definedName>
    <definedName name="solver_rhs14" localSheetId="2" hidden="1">Sheet2!$F$4-Sheet2!$G$4+Sheet2!$I$5+Sheet2!$H$5-Sheet2!$F$5+Sheet2!$G$5</definedName>
    <definedName name="solver_rhs15" localSheetId="2" hidden="1">Sheet2!$F$5-Sheet2!$G$5+Sheet2!$I$6+Sheet2!$H$6-Sheet2!$F$6+Sheet2!$G$6</definedName>
    <definedName name="solver_rhs16" localSheetId="2" hidden="1">Sheet2!$F$6-Sheet2!$G$6+Sheet2!$I$7+Sheet2!$H$7-Sheet2!$F$7+Sheet2!$G$7</definedName>
    <definedName name="solver_rhs17" localSheetId="2" hidden="1">Sheet2!$F$7-Sheet2!$G$7+Sheet2!$I$8+Sheet2!$H$8-Sheet2!$F$8+Sheet2!$G$8</definedName>
    <definedName name="solver_rhs18" localSheetId="2" hidden="1">Sheet2!$F$8-Sheet2!$G$8+Sheet2!$I$9+Sheet2!$H$9-Sheet2!$F$9+Sheet2!$G$9</definedName>
    <definedName name="solver_rhs19" localSheetId="2" hidden="1">Sheet2!$F$9-Sheet2!$G$9+Sheet2!$I$10+Sheet2!$H$10-Sheet2!$F$10+Sheet2!$G$10</definedName>
    <definedName name="solver_rhs2" localSheetId="1" hidden="1">0</definedName>
    <definedName name="solver_rhs2" localSheetId="2" hidden="1">Sheet2!$D$4+Sheet2!$B$5-Sheet2!$C$5</definedName>
    <definedName name="solver_rhs2" localSheetId="3" hidden="1">0</definedName>
    <definedName name="solver_rhs20" localSheetId="2" hidden="1">Sheet2!$D$5*10</definedName>
    <definedName name="solver_rhs21" localSheetId="2" hidden="1">Sheet2!$D$6*10</definedName>
    <definedName name="solver_rhs22" localSheetId="2" hidden="1">Sheet2!$D$7*10</definedName>
    <definedName name="solver_rhs23" localSheetId="2" hidden="1">Sheet2!$D$8*10</definedName>
    <definedName name="solver_rhs24" localSheetId="2" hidden="1">Sheet2!$D$9*10</definedName>
    <definedName name="solver_rhs25" localSheetId="2" hidden="1">Sheet2!$D$10*10</definedName>
    <definedName name="solver_rhs26" localSheetId="2" hidden="1">500</definedName>
    <definedName name="solver_rhs27" localSheetId="2" hidden="1">0</definedName>
    <definedName name="solver_rhs3" localSheetId="1" hidden="1">0</definedName>
    <definedName name="solver_rhs3" localSheetId="2" hidden="1">Sheet2!$D$5+Sheet2!$B$6-Sheet2!$C$6</definedName>
    <definedName name="solver_rhs3" localSheetId="3" hidden="1">0</definedName>
    <definedName name="solver_rhs4" localSheetId="1" hidden="1">0</definedName>
    <definedName name="solver_rhs4" localSheetId="2" hidden="1">Sheet2!$D$6+Sheet2!$B$7-Sheet2!$C$7</definedName>
    <definedName name="solver_rhs4" localSheetId="3" hidden="1">0</definedName>
    <definedName name="solver_rhs5" localSheetId="1" hidden="1">0</definedName>
    <definedName name="solver_rhs5" localSheetId="2" hidden="1">Sheet2!$D$7+Sheet2!$B$8-Sheet2!$C$8</definedName>
    <definedName name="solver_rhs5" localSheetId="3" hidden="1">0</definedName>
    <definedName name="solver_rhs6" localSheetId="1" hidden="1">500</definedName>
    <definedName name="solver_rhs6" localSheetId="2" hidden="1">Sheet2!$D$8+Sheet2!$B$9-Sheet2!$C$9</definedName>
    <definedName name="solver_rhs6" localSheetId="3" hidden="1">500</definedName>
    <definedName name="solver_rhs7" localSheetId="1" hidden="1">0</definedName>
    <definedName name="solver_rhs7" localSheetId="2" hidden="1">Sheet2!$D$9+Sheet2!$B$10-Sheet2!$C$10</definedName>
    <definedName name="solver_rhs7" localSheetId="3" hidden="1">0</definedName>
    <definedName name="solver_rhs8" localSheetId="1" hidden="1">70</definedName>
    <definedName name="solver_rhs8" localSheetId="2" hidden="1">Sheet2!$D$5*40+Sheet2!$E$5*0.25</definedName>
    <definedName name="solver_rhs9" localSheetId="2" hidden="1">Sheet2!$D$6*40+Sheet2!$E$6*0.25</definedName>
    <definedName name="solver_scl" localSheetId="1" hidden="1">2</definedName>
    <definedName name="solver_scl" localSheetId="2" hidden="1">0</definedName>
    <definedName name="solver_scl" localSheetId="3" hidden="1">2</definedName>
    <definedName name="solver_sho" localSheetId="1" hidden="1">2</definedName>
    <definedName name="solver_sho" localSheetId="2" hidden="1">0</definedName>
    <definedName name="solver_sho" localSheetId="3" hidden="1">2</definedName>
    <definedName name="solver_tim" localSheetId="1" hidden="1">100</definedName>
    <definedName name="solver_tim" localSheetId="2" hidden="1">100</definedName>
    <definedName name="solver_tim" localSheetId="3" hidden="1">100</definedName>
    <definedName name="solver_tmp" localSheetId="1" hidden="1">0</definedName>
    <definedName name="solver_tmp" localSheetId="2" hidden="1">0</definedName>
    <definedName name="solver_tmp" localSheetId="3" hidden="1">0</definedName>
    <definedName name="solver_tol" localSheetId="1" hidden="1">0.05</definedName>
    <definedName name="solver_tol" localSheetId="2" hidden="1">0.05</definedName>
    <definedName name="solver_tol" localSheetId="3" hidden="1">0.05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1" hidden="1">0</definedName>
    <definedName name="solver_val" localSheetId="2" hidden="1">0</definedName>
    <definedName name="solver_val" localSheetId="3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7" l="1"/>
  <c r="N5" i="17"/>
  <c r="O5" i="17"/>
  <c r="P5" i="17"/>
  <c r="M6" i="17"/>
  <c r="N6" i="17"/>
  <c r="O6" i="17"/>
  <c r="P6" i="17"/>
  <c r="M7" i="17"/>
  <c r="N7" i="17"/>
  <c r="O7" i="17"/>
  <c r="P7" i="17"/>
  <c r="M8" i="17"/>
  <c r="N8" i="17"/>
  <c r="O8" i="17"/>
  <c r="P8" i="17"/>
  <c r="M9" i="17"/>
  <c r="N9" i="17"/>
  <c r="O9" i="17"/>
  <c r="P9" i="17"/>
  <c r="M10" i="17"/>
  <c r="N10" i="17"/>
  <c r="O10" i="17"/>
  <c r="P10" i="17"/>
  <c r="B15" i="17"/>
  <c r="C15" i="17"/>
  <c r="D15" i="17"/>
  <c r="E15" i="17"/>
  <c r="F15" i="17"/>
  <c r="G15" i="17"/>
  <c r="H15" i="17"/>
  <c r="I15" i="17"/>
  <c r="C22" i="17" s="1"/>
  <c r="B16" i="17"/>
  <c r="C16" i="17"/>
  <c r="D16" i="17"/>
  <c r="E16" i="17"/>
  <c r="F16" i="17"/>
  <c r="G16" i="17"/>
  <c r="H16" i="17"/>
  <c r="I16" i="17"/>
  <c r="B17" i="17"/>
  <c r="C17" i="17"/>
  <c r="D17" i="17"/>
  <c r="E17" i="17"/>
  <c r="F17" i="17"/>
  <c r="G17" i="17"/>
  <c r="H17" i="17"/>
  <c r="I17" i="17"/>
  <c r="B18" i="17"/>
  <c r="C18" i="17"/>
  <c r="D18" i="17"/>
  <c r="E18" i="17"/>
  <c r="F18" i="17"/>
  <c r="G18" i="17"/>
  <c r="H18" i="17"/>
  <c r="I18" i="17"/>
  <c r="B19" i="17"/>
  <c r="C19" i="17"/>
  <c r="D19" i="17"/>
  <c r="E19" i="17"/>
  <c r="F19" i="17"/>
  <c r="G19" i="17"/>
  <c r="H19" i="17"/>
  <c r="I19" i="17"/>
  <c r="B20" i="17"/>
  <c r="C20" i="17"/>
  <c r="D20" i="17"/>
  <c r="E20" i="17"/>
  <c r="F20" i="17"/>
  <c r="G20" i="17"/>
  <c r="H20" i="17"/>
  <c r="I20" i="17"/>
  <c r="C24" i="17"/>
  <c r="B15" i="2"/>
  <c r="C15" i="2"/>
  <c r="D15" i="2"/>
  <c r="E15" i="2"/>
  <c r="F15" i="2"/>
  <c r="C22" i="2" s="1"/>
  <c r="G15" i="2"/>
  <c r="H15" i="2"/>
  <c r="B16" i="2"/>
  <c r="C16" i="2"/>
  <c r="D16" i="2"/>
  <c r="E16" i="2"/>
  <c r="F16" i="2"/>
  <c r="G16" i="2"/>
  <c r="H16" i="2"/>
  <c r="B17" i="2"/>
  <c r="C17" i="2"/>
  <c r="D17" i="2"/>
  <c r="E17" i="2"/>
  <c r="F17" i="2"/>
  <c r="G17" i="2"/>
  <c r="H17" i="2"/>
  <c r="B18" i="2"/>
  <c r="C18" i="2"/>
  <c r="D18" i="2"/>
  <c r="E18" i="2"/>
  <c r="F18" i="2"/>
  <c r="G18" i="2"/>
  <c r="H18" i="2"/>
  <c r="B19" i="2"/>
  <c r="C19" i="2"/>
  <c r="D19" i="2"/>
  <c r="E19" i="2"/>
  <c r="F19" i="2"/>
  <c r="G19" i="2"/>
  <c r="H19" i="2"/>
  <c r="B20" i="2"/>
  <c r="C20" i="2"/>
  <c r="D20" i="2"/>
  <c r="E20" i="2"/>
  <c r="F20" i="2"/>
  <c r="G20" i="2"/>
  <c r="H20" i="2"/>
  <c r="M5" i="3"/>
  <c r="N5" i="3"/>
  <c r="O5" i="3"/>
  <c r="P5" i="3"/>
  <c r="M6" i="3"/>
  <c r="N6" i="3"/>
  <c r="O6" i="3"/>
  <c r="P6" i="3"/>
  <c r="M7" i="3"/>
  <c r="N7" i="3"/>
  <c r="O7" i="3"/>
  <c r="P7" i="3"/>
  <c r="M8" i="3"/>
  <c r="N8" i="3"/>
  <c r="O8" i="3"/>
  <c r="P8" i="3"/>
  <c r="M9" i="3"/>
  <c r="N9" i="3"/>
  <c r="O9" i="3"/>
  <c r="P9" i="3"/>
  <c r="M10" i="3"/>
  <c r="N10" i="3"/>
  <c r="O10" i="3"/>
  <c r="P10" i="3"/>
  <c r="B15" i="3"/>
  <c r="C15" i="3"/>
  <c r="C22" i="3" s="1"/>
  <c r="D15" i="3"/>
  <c r="E15" i="3"/>
  <c r="F15" i="3"/>
  <c r="G15" i="3"/>
  <c r="H15" i="3"/>
  <c r="I15" i="3"/>
  <c r="B16" i="3"/>
  <c r="C16" i="3"/>
  <c r="D16" i="3"/>
  <c r="E16" i="3"/>
  <c r="F16" i="3"/>
  <c r="G16" i="3"/>
  <c r="H16" i="3"/>
  <c r="I16" i="3"/>
  <c r="B17" i="3"/>
  <c r="C17" i="3"/>
  <c r="D17" i="3"/>
  <c r="E17" i="3"/>
  <c r="F17" i="3"/>
  <c r="G17" i="3"/>
  <c r="H17" i="3"/>
  <c r="I17" i="3"/>
  <c r="B18" i="3"/>
  <c r="C18" i="3"/>
  <c r="D18" i="3"/>
  <c r="E18" i="3"/>
  <c r="F18" i="3"/>
  <c r="G18" i="3"/>
  <c r="H18" i="3"/>
  <c r="I18" i="3"/>
  <c r="B19" i="3"/>
  <c r="C19" i="3"/>
  <c r="D19" i="3"/>
  <c r="E19" i="3"/>
  <c r="F19" i="3"/>
  <c r="G19" i="3"/>
  <c r="H19" i="3"/>
  <c r="I19" i="3"/>
  <c r="B20" i="3"/>
  <c r="C20" i="3"/>
  <c r="D20" i="3"/>
  <c r="E20" i="3"/>
  <c r="F20" i="3"/>
  <c r="G20" i="3"/>
  <c r="H20" i="3"/>
  <c r="I20" i="3"/>
  <c r="C24" i="3"/>
  <c r="C25" i="17" l="1"/>
</calcChain>
</file>

<file path=xl/sharedStrings.xml><?xml version="1.0" encoding="utf-8"?>
<sst xmlns="http://schemas.openxmlformats.org/spreadsheetml/2006/main" count="109" uniqueCount="54">
  <si>
    <t>Aggregate Planning</t>
  </si>
  <si>
    <t>Demand Forecast</t>
  </si>
  <si>
    <t>Month</t>
  </si>
  <si>
    <t>January</t>
  </si>
  <si>
    <t>February</t>
  </si>
  <si>
    <t>March</t>
  </si>
  <si>
    <t>April</t>
  </si>
  <si>
    <t>May</t>
  </si>
  <si>
    <t>June</t>
  </si>
  <si>
    <t>Costs</t>
  </si>
  <si>
    <t>Item</t>
  </si>
  <si>
    <t>Cost</t>
  </si>
  <si>
    <t>Materials cost/unit</t>
  </si>
  <si>
    <t>Inventory holding cost/unit/month</t>
  </si>
  <si>
    <t>Marginal cost of stockout/unit/month</t>
  </si>
  <si>
    <t>Hiring and training cost/worker</t>
  </si>
  <si>
    <t>Layoff cost/worker</t>
  </si>
  <si>
    <t>Labor hours required/unit</t>
  </si>
  <si>
    <t>Regular time cost/hour</t>
  </si>
  <si>
    <t>Over time cost/hour</t>
  </si>
  <si>
    <t>Marginal subcontracting cost/unit</t>
  </si>
  <si>
    <t>Aggregate Plan</t>
  </si>
  <si>
    <t>Period</t>
  </si>
  <si>
    <t># Hired</t>
  </si>
  <si>
    <t># Laid off</t>
  </si>
  <si>
    <t># Workforce</t>
  </si>
  <si>
    <t>over time</t>
  </si>
  <si>
    <t>Inventory</t>
  </si>
  <si>
    <t>Stockout</t>
  </si>
  <si>
    <t>Subcontract</t>
  </si>
  <si>
    <t>Production</t>
  </si>
  <si>
    <t>Demand</t>
  </si>
  <si>
    <t>Aggregate Plan Costs</t>
  </si>
  <si>
    <t>Hiring</t>
  </si>
  <si>
    <t>Lay off</t>
  </si>
  <si>
    <t>Regular time</t>
  </si>
  <si>
    <t>Over time</t>
  </si>
  <si>
    <t>Total Cost =</t>
  </si>
  <si>
    <t>Constraints</t>
  </si>
  <si>
    <t>Workforce</t>
  </si>
  <si>
    <t>Material</t>
  </si>
  <si>
    <t>Aggregate Plan Decision Variables</t>
  </si>
  <si>
    <t>Overtime</t>
  </si>
  <si>
    <t>Total Revenue =</t>
  </si>
  <si>
    <t>Price</t>
  </si>
  <si>
    <t>Profit =</t>
  </si>
  <si>
    <r>
      <t>W</t>
    </r>
    <r>
      <rPr>
        <sz val="10"/>
        <rFont val="Arial"/>
      </rPr>
      <t>t</t>
    </r>
  </si>
  <si>
    <r>
      <t>H</t>
    </r>
    <r>
      <rPr>
        <sz val="10"/>
        <rFont val="Arial"/>
      </rPr>
      <t>t</t>
    </r>
  </si>
  <si>
    <r>
      <t>L</t>
    </r>
    <r>
      <rPr>
        <sz val="10"/>
        <rFont val="Arial"/>
      </rPr>
      <t>t</t>
    </r>
  </si>
  <si>
    <r>
      <t>O</t>
    </r>
    <r>
      <rPr>
        <sz val="10"/>
        <rFont val="Arial"/>
      </rPr>
      <t>t</t>
    </r>
  </si>
  <si>
    <r>
      <t>I</t>
    </r>
    <r>
      <rPr>
        <sz val="10"/>
        <rFont val="Arial"/>
      </rPr>
      <t>t</t>
    </r>
  </si>
  <si>
    <r>
      <t>C</t>
    </r>
    <r>
      <rPr>
        <sz val="10"/>
        <rFont val="Arial"/>
      </rPr>
      <t>t</t>
    </r>
  </si>
  <si>
    <r>
      <t>S</t>
    </r>
    <r>
      <rPr>
        <sz val="10"/>
        <rFont val="Arial"/>
      </rPr>
      <t>t</t>
    </r>
  </si>
  <si>
    <r>
      <t>P</t>
    </r>
    <r>
      <rPr>
        <sz val="10"/>
        <rFont val="Arial"/>
      </rPr>
      <t>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</si>
</sst>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7" x14ac:knownFonts="1">
    <font>
      <sz val="10"/>
      <name val="Arial"/>
    </font>
    <font>
      <b/>
      <i/>
      <sz val="10"/>
      <name val="Arial"/>
    </font>
    <font>
      <sz val="10"/>
      <name val="Arial"/>
    </font>
    <font>
      <b/>
      <i/>
      <u/>
      <sz val="12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89">
    <xf numFmtId="0" fontId="0" fillId="0" borderId="0" xfId="0"/>
    <xf numFmtId="0" fontId="3" fillId="0" borderId="0" xfId="0" applyFon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0" xfId="0" applyFont="1" applyBorder="1"/>
    <xf numFmtId="0" fontId="0" fillId="0" borderId="18" xfId="0" applyBorder="1"/>
    <xf numFmtId="0" fontId="1" fillId="0" borderId="9" xfId="0" applyFont="1" applyBorder="1"/>
    <xf numFmtId="0" fontId="1" fillId="0" borderId="19" xfId="0" applyFont="1" applyBorder="1"/>
    <xf numFmtId="0" fontId="1" fillId="0" borderId="10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4" fillId="2" borderId="23" xfId="0" applyFont="1" applyFill="1" applyBorder="1"/>
    <xf numFmtId="0" fontId="0" fillId="0" borderId="24" xfId="0" applyBorder="1"/>
    <xf numFmtId="165" fontId="0" fillId="0" borderId="25" xfId="1" applyNumberFormat="1" applyFont="1" applyBorder="1"/>
    <xf numFmtId="165" fontId="0" fillId="0" borderId="26" xfId="1" applyNumberFormat="1" applyFont="1" applyBorder="1"/>
    <xf numFmtId="0" fontId="1" fillId="0" borderId="23" xfId="0" applyFont="1" applyBorder="1"/>
    <xf numFmtId="165" fontId="0" fillId="3" borderId="6" xfId="1" applyNumberFormat="1" applyFont="1" applyFill="1" applyBorder="1"/>
    <xf numFmtId="165" fontId="0" fillId="3" borderId="8" xfId="1" applyNumberFormat="1" applyFont="1" applyFill="1" applyBorder="1"/>
    <xf numFmtId="167" fontId="0" fillId="3" borderId="27" xfId="2" applyNumberFormat="1" applyFont="1" applyFill="1" applyBorder="1" applyAlignment="1"/>
    <xf numFmtId="167" fontId="0" fillId="3" borderId="6" xfId="2" applyNumberFormat="1" applyFont="1" applyFill="1" applyBorder="1" applyAlignment="1"/>
    <xf numFmtId="37" fontId="0" fillId="3" borderId="6" xfId="2" applyNumberFormat="1" applyFont="1" applyFill="1" applyBorder="1" applyAlignment="1"/>
    <xf numFmtId="167" fontId="0" fillId="3" borderId="8" xfId="2" applyNumberFormat="1" applyFont="1" applyFill="1" applyBorder="1" applyAlignment="1"/>
    <xf numFmtId="0" fontId="0" fillId="0" borderId="28" xfId="0" applyBorder="1"/>
    <xf numFmtId="0" fontId="0" fillId="4" borderId="5" xfId="0" applyFill="1" applyBorder="1"/>
    <xf numFmtId="0" fontId="0" fillId="4" borderId="3" xfId="0" applyFill="1" applyBorder="1"/>
    <xf numFmtId="0" fontId="0" fillId="4" borderId="6" xfId="0" applyFill="1" applyBorder="1"/>
    <xf numFmtId="1" fontId="0" fillId="4" borderId="5" xfId="0" applyNumberFormat="1" applyFill="1" applyBorder="1" applyAlignment="1">
      <alignment horizontal="center"/>
    </xf>
    <xf numFmtId="1" fontId="0" fillId="4" borderId="3" xfId="0" applyNumberFormat="1" applyFill="1" applyBorder="1" applyAlignment="1">
      <alignment horizontal="center"/>
    </xf>
    <xf numFmtId="1" fontId="0" fillId="4" borderId="6" xfId="0" applyNumberFormat="1" applyFill="1" applyBorder="1" applyAlignment="1">
      <alignment horizontal="center"/>
    </xf>
    <xf numFmtId="1" fontId="0" fillId="4" borderId="7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1" fontId="0" fillId="4" borderId="8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15" xfId="0" applyFill="1" applyBorder="1"/>
    <xf numFmtId="0" fontId="0" fillId="0" borderId="1" xfId="0" applyFill="1" applyBorder="1"/>
    <xf numFmtId="3" fontId="0" fillId="0" borderId="21" xfId="0" applyNumberFormat="1" applyFill="1" applyBorder="1"/>
    <xf numFmtId="3" fontId="0" fillId="0" borderId="22" xfId="0" applyNumberFormat="1" applyFill="1" applyBorder="1"/>
    <xf numFmtId="3" fontId="0" fillId="5" borderId="16" xfId="0" applyNumberFormat="1" applyFill="1" applyBorder="1"/>
    <xf numFmtId="3" fontId="0" fillId="5" borderId="17" xfId="0" applyNumberFormat="1" applyFill="1" applyBorder="1"/>
    <xf numFmtId="3" fontId="0" fillId="5" borderId="11" xfId="0" applyNumberFormat="1" applyFill="1" applyBorder="1"/>
    <xf numFmtId="3" fontId="0" fillId="5" borderId="2" xfId="0" applyNumberFormat="1" applyFill="1" applyBorder="1"/>
    <xf numFmtId="3" fontId="0" fillId="0" borderId="29" xfId="0" applyNumberFormat="1" applyBorder="1"/>
    <xf numFmtId="3" fontId="0" fillId="0" borderId="30" xfId="0" applyNumberFormat="1" applyBorder="1"/>
    <xf numFmtId="3" fontId="0" fillId="0" borderId="3" xfId="0" applyNumberFormat="1" applyBorder="1"/>
    <xf numFmtId="3" fontId="0" fillId="0" borderId="6" xfId="0" applyNumberFormat="1" applyBorder="1"/>
    <xf numFmtId="3" fontId="0" fillId="0" borderId="18" xfId="0" applyNumberFormat="1" applyBorder="1"/>
    <xf numFmtId="3" fontId="0" fillId="0" borderId="8" xfId="0" applyNumberFormat="1" applyBorder="1"/>
    <xf numFmtId="3" fontId="0" fillId="0" borderId="0" xfId="0" applyNumberFormat="1"/>
    <xf numFmtId="0" fontId="5" fillId="0" borderId="0" xfId="0" applyFont="1"/>
    <xf numFmtId="167" fontId="4" fillId="2" borderId="23" xfId="2" applyNumberFormat="1" applyFont="1" applyFill="1" applyBorder="1"/>
    <xf numFmtId="167" fontId="0" fillId="0" borderId="0" xfId="2" applyNumberFormat="1" applyFont="1"/>
    <xf numFmtId="167" fontId="2" fillId="0" borderId="0" xfId="2" applyNumberFormat="1"/>
    <xf numFmtId="0" fontId="5" fillId="0" borderId="23" xfId="0" applyFont="1" applyBorder="1"/>
    <xf numFmtId="0" fontId="0" fillId="0" borderId="31" xfId="0" applyBorder="1"/>
    <xf numFmtId="0" fontId="0" fillId="0" borderId="32" xfId="0" applyBorder="1"/>
    <xf numFmtId="167" fontId="0" fillId="0" borderId="0" xfId="0" applyNumberFormat="1"/>
    <xf numFmtId="1" fontId="0" fillId="0" borderId="0" xfId="0" applyNumberFormat="1"/>
    <xf numFmtId="165" fontId="0" fillId="0" borderId="0" xfId="0" applyNumberFormat="1"/>
    <xf numFmtId="43" fontId="0" fillId="0" borderId="0" xfId="0" applyNumberFormat="1"/>
    <xf numFmtId="3" fontId="0" fillId="0" borderId="17" xfId="0" applyNumberFormat="1" applyFill="1" applyBorder="1"/>
    <xf numFmtId="0" fontId="6" fillId="0" borderId="33" xfId="0" applyFont="1" applyBorder="1" applyAlignment="1">
      <alignment horizontal="center"/>
    </xf>
    <xf numFmtId="0" fontId="1" fillId="0" borderId="2" xfId="0" applyFont="1" applyBorder="1"/>
    <xf numFmtId="0" fontId="6" fillId="0" borderId="34" xfId="0" applyFont="1" applyBorder="1" applyAlignment="1">
      <alignment horizontal="center"/>
    </xf>
    <xf numFmtId="0" fontId="1" fillId="0" borderId="35" xfId="0" applyFont="1" applyBorder="1"/>
    <xf numFmtId="3" fontId="0" fillId="0" borderId="36" xfId="0" applyNumberFormat="1" applyFill="1" applyBorder="1"/>
    <xf numFmtId="3" fontId="0" fillId="5" borderId="36" xfId="0" applyNumberFormat="1" applyFill="1" applyBorder="1"/>
    <xf numFmtId="3" fontId="0" fillId="5" borderId="35" xfId="0" applyNumberFormat="1" applyFill="1" applyBorder="1"/>
    <xf numFmtId="0" fontId="0" fillId="0" borderId="37" xfId="0" applyBorder="1"/>
    <xf numFmtId="0" fontId="1" fillId="0" borderId="38" xfId="0" applyFont="1" applyBorder="1"/>
    <xf numFmtId="0" fontId="0" fillId="0" borderId="28" xfId="0" applyFill="1" applyBorder="1"/>
    <xf numFmtId="0" fontId="0" fillId="0" borderId="38" xfId="0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opLeftCell="A7" workbookViewId="0">
      <selection activeCell="B24" sqref="B24"/>
    </sheetView>
  </sheetViews>
  <sheetFormatPr defaultRowHeight="13.2" x14ac:dyDescent="0.25"/>
  <cols>
    <col min="1" max="1" width="31.109375" customWidth="1"/>
    <col min="2" max="2" width="15.6640625" customWidth="1"/>
  </cols>
  <sheetData>
    <row r="1" spans="1:2" ht="15.6" x14ac:dyDescent="0.3">
      <c r="A1" s="1" t="s">
        <v>0</v>
      </c>
    </row>
    <row r="3" spans="1:2" x14ac:dyDescent="0.25">
      <c r="A3" s="2" t="s">
        <v>1</v>
      </c>
    </row>
    <row r="4" spans="1:2" ht="13.8" thickBot="1" x14ac:dyDescent="0.3"/>
    <row r="5" spans="1:2" ht="13.8" thickBot="1" x14ac:dyDescent="0.3">
      <c r="A5" s="11" t="s">
        <v>2</v>
      </c>
      <c r="B5" s="12" t="s">
        <v>1</v>
      </c>
    </row>
    <row r="6" spans="1:2" x14ac:dyDescent="0.25">
      <c r="A6" s="7" t="s">
        <v>3</v>
      </c>
      <c r="B6" s="34">
        <v>1600</v>
      </c>
    </row>
    <row r="7" spans="1:2" x14ac:dyDescent="0.25">
      <c r="A7" s="7" t="s">
        <v>4</v>
      </c>
      <c r="B7" s="34">
        <v>3000</v>
      </c>
    </row>
    <row r="8" spans="1:2" x14ac:dyDescent="0.25">
      <c r="A8" s="7" t="s">
        <v>5</v>
      </c>
      <c r="B8" s="34">
        <v>3200</v>
      </c>
    </row>
    <row r="9" spans="1:2" x14ac:dyDescent="0.25">
      <c r="A9" s="7" t="s">
        <v>6</v>
      </c>
      <c r="B9" s="34">
        <v>3800</v>
      </c>
    </row>
    <row r="10" spans="1:2" x14ac:dyDescent="0.25">
      <c r="A10" s="7" t="s">
        <v>7</v>
      </c>
      <c r="B10" s="34">
        <v>2200</v>
      </c>
    </row>
    <row r="11" spans="1:2" ht="13.8" thickBot="1" x14ac:dyDescent="0.3">
      <c r="A11" s="9" t="s">
        <v>8</v>
      </c>
      <c r="B11" s="35">
        <v>2200</v>
      </c>
    </row>
    <row r="13" spans="1:2" x14ac:dyDescent="0.25">
      <c r="A13" s="2" t="s">
        <v>9</v>
      </c>
    </row>
    <row r="14" spans="1:2" ht="13.8" thickBot="1" x14ac:dyDescent="0.3"/>
    <row r="15" spans="1:2" ht="13.8" thickBot="1" x14ac:dyDescent="0.3">
      <c r="A15" s="11" t="s">
        <v>10</v>
      </c>
      <c r="B15" s="12" t="s">
        <v>11</v>
      </c>
    </row>
    <row r="16" spans="1:2" x14ac:dyDescent="0.25">
      <c r="A16" s="6" t="s">
        <v>12</v>
      </c>
      <c r="B16" s="36">
        <v>10</v>
      </c>
    </row>
    <row r="17" spans="1:2" x14ac:dyDescent="0.25">
      <c r="A17" s="7" t="s">
        <v>13</v>
      </c>
      <c r="B17" s="37">
        <v>2</v>
      </c>
    </row>
    <row r="18" spans="1:2" x14ac:dyDescent="0.25">
      <c r="A18" s="7" t="s">
        <v>14</v>
      </c>
      <c r="B18" s="37">
        <v>5</v>
      </c>
    </row>
    <row r="19" spans="1:2" x14ac:dyDescent="0.25">
      <c r="A19" s="7" t="s">
        <v>15</v>
      </c>
      <c r="B19" s="37">
        <v>300</v>
      </c>
    </row>
    <row r="20" spans="1:2" x14ac:dyDescent="0.25">
      <c r="A20" s="7" t="s">
        <v>16</v>
      </c>
      <c r="B20" s="37">
        <v>500</v>
      </c>
    </row>
    <row r="21" spans="1:2" x14ac:dyDescent="0.25">
      <c r="A21" s="7" t="s">
        <v>17</v>
      </c>
      <c r="B21" s="38">
        <v>4</v>
      </c>
    </row>
    <row r="22" spans="1:2" x14ac:dyDescent="0.25">
      <c r="A22" s="7" t="s">
        <v>18</v>
      </c>
      <c r="B22" s="37">
        <v>4</v>
      </c>
    </row>
    <row r="23" spans="1:2" x14ac:dyDescent="0.25">
      <c r="A23" s="7" t="s">
        <v>19</v>
      </c>
      <c r="B23" s="37">
        <v>6</v>
      </c>
    </row>
    <row r="24" spans="1:2" ht="13.8" thickBot="1" x14ac:dyDescent="0.3">
      <c r="A24" s="9" t="s">
        <v>20</v>
      </c>
      <c r="B24" s="39">
        <v>30</v>
      </c>
    </row>
    <row r="26" spans="1:2" x14ac:dyDescent="0.25">
      <c r="A26" s="2"/>
    </row>
  </sheetData>
  <pageMargins left="0.75" right="0.75" top="1" bottom="1" header="0.5" footer="0.5"/>
  <pageSetup orientation="portrait" horizontalDpi="0" verticalDpi="30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tabSelected="1" zoomScale="75" workbookViewId="0">
      <selection activeCell="J11" sqref="J11"/>
    </sheetView>
  </sheetViews>
  <sheetFormatPr defaultRowHeight="13.2" x14ac:dyDescent="0.25"/>
  <cols>
    <col min="3" max="3" width="12.33203125" bestFit="1" customWidth="1"/>
    <col min="4" max="4" width="13.33203125" customWidth="1"/>
    <col min="5" max="7" width="11.5546875" bestFit="1" customWidth="1"/>
    <col min="8" max="8" width="12.109375" customWidth="1"/>
    <col min="9" max="9" width="12.5546875" customWidth="1"/>
    <col min="13" max="14" width="10.5546875" customWidth="1"/>
    <col min="16" max="16" width="9.88671875" customWidth="1"/>
  </cols>
  <sheetData>
    <row r="1" spans="1:16" ht="13.8" thickBot="1" x14ac:dyDescent="0.3">
      <c r="A1" s="2" t="s">
        <v>41</v>
      </c>
      <c r="M1" s="2" t="s">
        <v>38</v>
      </c>
    </row>
    <row r="2" spans="1:16" ht="18" thickBot="1" x14ac:dyDescent="0.35">
      <c r="A2" s="85"/>
      <c r="B2" s="80" t="s">
        <v>47</v>
      </c>
      <c r="C2" s="80" t="s">
        <v>48</v>
      </c>
      <c r="D2" s="80" t="s">
        <v>46</v>
      </c>
      <c r="E2" s="80" t="s">
        <v>49</v>
      </c>
      <c r="F2" s="80" t="s">
        <v>50</v>
      </c>
      <c r="G2" s="80" t="s">
        <v>52</v>
      </c>
      <c r="H2" s="80" t="s">
        <v>51</v>
      </c>
      <c r="I2" s="78" t="s">
        <v>53</v>
      </c>
    </row>
    <row r="3" spans="1:16" ht="13.8" thickBot="1" x14ac:dyDescent="0.3">
      <c r="A3" s="86" t="s">
        <v>22</v>
      </c>
      <c r="B3" s="81" t="s">
        <v>23</v>
      </c>
      <c r="C3" s="81" t="s">
        <v>24</v>
      </c>
      <c r="D3" s="81" t="s">
        <v>25</v>
      </c>
      <c r="E3" s="81" t="s">
        <v>42</v>
      </c>
      <c r="F3" s="81" t="s">
        <v>27</v>
      </c>
      <c r="G3" s="81" t="s">
        <v>28</v>
      </c>
      <c r="H3" s="81" t="s">
        <v>29</v>
      </c>
      <c r="I3" s="79" t="s">
        <v>30</v>
      </c>
      <c r="J3" s="17" t="s">
        <v>31</v>
      </c>
      <c r="K3" s="70" t="s">
        <v>44</v>
      </c>
      <c r="M3" s="23" t="s">
        <v>39</v>
      </c>
      <c r="N3" s="24" t="s">
        <v>30</v>
      </c>
      <c r="O3" s="24" t="s">
        <v>27</v>
      </c>
      <c r="P3" s="25" t="s">
        <v>36</v>
      </c>
    </row>
    <row r="4" spans="1:16" x14ac:dyDescent="0.25">
      <c r="A4" s="87">
        <v>0</v>
      </c>
      <c r="B4" s="82">
        <v>0</v>
      </c>
      <c r="C4" s="82">
        <v>0</v>
      </c>
      <c r="D4" s="82">
        <v>80</v>
      </c>
      <c r="E4" s="82">
        <v>0</v>
      </c>
      <c r="F4" s="82">
        <v>1000</v>
      </c>
      <c r="G4" s="82">
        <v>0</v>
      </c>
      <c r="H4" s="82">
        <v>0</v>
      </c>
      <c r="I4" s="77"/>
      <c r="J4" s="30"/>
      <c r="K4" s="71"/>
      <c r="M4" s="41"/>
      <c r="N4" s="42"/>
      <c r="O4" s="42"/>
      <c r="P4" s="43"/>
    </row>
    <row r="5" spans="1:16" x14ac:dyDescent="0.25">
      <c r="A5" s="87">
        <v>1</v>
      </c>
      <c r="B5" s="83">
        <v>0</v>
      </c>
      <c r="C5" s="83">
        <v>15.416666666666659</v>
      </c>
      <c r="D5" s="83">
        <v>64.583333333333343</v>
      </c>
      <c r="E5" s="83">
        <v>0</v>
      </c>
      <c r="F5" s="83">
        <v>1983.3333333333337</v>
      </c>
      <c r="G5" s="83">
        <v>0</v>
      </c>
      <c r="H5" s="83">
        <v>0</v>
      </c>
      <c r="I5" s="56">
        <v>2583.3333333333339</v>
      </c>
      <c r="J5" s="34">
        <v>1600</v>
      </c>
      <c r="K5" s="30">
        <v>40</v>
      </c>
      <c r="M5" s="44">
        <f t="shared" ref="M5:M10" si="0">+D5-D4-B5+C5</f>
        <v>0</v>
      </c>
      <c r="N5" s="45">
        <f t="shared" ref="N5:N10" si="1">40*D5+(E5/4)-I5</f>
        <v>0</v>
      </c>
      <c r="O5" s="45">
        <f t="shared" ref="O5:O10" si="2">+F4-G4+I5+H5-J5-F5+G5</f>
        <v>2.2737367544323206E-13</v>
      </c>
      <c r="P5" s="46">
        <f t="shared" ref="P5:P10" si="3">-E5+10*D5</f>
        <v>645.83333333333348</v>
      </c>
    </row>
    <row r="6" spans="1:16" x14ac:dyDescent="0.25">
      <c r="A6" s="87">
        <v>2</v>
      </c>
      <c r="B6" s="83">
        <v>0</v>
      </c>
      <c r="C6" s="83">
        <v>0</v>
      </c>
      <c r="D6" s="83">
        <v>64.583333333333371</v>
      </c>
      <c r="E6" s="83">
        <v>0</v>
      </c>
      <c r="F6" s="83">
        <v>1566.6666666666681</v>
      </c>
      <c r="G6" s="83">
        <v>0</v>
      </c>
      <c r="H6" s="83">
        <v>0</v>
      </c>
      <c r="I6" s="56">
        <v>2583.3333333333344</v>
      </c>
      <c r="J6" s="34">
        <v>3000</v>
      </c>
      <c r="K6" s="30">
        <v>40</v>
      </c>
      <c r="M6" s="44">
        <f t="shared" si="0"/>
        <v>2.8421709430404007E-14</v>
      </c>
      <c r="N6" s="45">
        <f t="shared" si="1"/>
        <v>0</v>
      </c>
      <c r="O6" s="45">
        <f t="shared" si="2"/>
        <v>-2.2737367544323206E-13</v>
      </c>
      <c r="P6" s="46">
        <f t="shared" si="3"/>
        <v>645.83333333333371</v>
      </c>
    </row>
    <row r="7" spans="1:16" x14ac:dyDescent="0.25">
      <c r="A7" s="87">
        <v>3</v>
      </c>
      <c r="B7" s="83">
        <v>0</v>
      </c>
      <c r="C7" s="83">
        <v>0</v>
      </c>
      <c r="D7" s="83">
        <v>64.583333333333329</v>
      </c>
      <c r="E7" s="83">
        <v>0</v>
      </c>
      <c r="F7" s="83">
        <v>950.00000000000068</v>
      </c>
      <c r="G7" s="83">
        <v>0</v>
      </c>
      <c r="H7" s="83">
        <v>0</v>
      </c>
      <c r="I7" s="56">
        <v>2583.3333333333321</v>
      </c>
      <c r="J7" s="34">
        <v>3200</v>
      </c>
      <c r="K7" s="30">
        <v>40</v>
      </c>
      <c r="M7" s="44">
        <f t="shared" si="0"/>
        <v>-4.2632564145606011E-14</v>
      </c>
      <c r="N7" s="45">
        <f t="shared" si="1"/>
        <v>0</v>
      </c>
      <c r="O7" s="45">
        <f t="shared" si="2"/>
        <v>-6.8212102632969618E-13</v>
      </c>
      <c r="P7" s="46">
        <f t="shared" si="3"/>
        <v>645.83333333333326</v>
      </c>
    </row>
    <row r="8" spans="1:16" x14ac:dyDescent="0.25">
      <c r="A8" s="87">
        <v>4</v>
      </c>
      <c r="B8" s="83">
        <v>0</v>
      </c>
      <c r="C8" s="83">
        <v>0</v>
      </c>
      <c r="D8" s="83">
        <v>64.583333333333258</v>
      </c>
      <c r="E8" s="83">
        <v>0</v>
      </c>
      <c r="F8" s="83">
        <v>0</v>
      </c>
      <c r="G8" s="83">
        <v>266.66666666666828</v>
      </c>
      <c r="H8" s="83">
        <v>0</v>
      </c>
      <c r="I8" s="56">
        <v>2583.3333333333317</v>
      </c>
      <c r="J8" s="34">
        <v>3800</v>
      </c>
      <c r="K8" s="30">
        <v>40</v>
      </c>
      <c r="M8" s="44">
        <f t="shared" si="0"/>
        <v>-7.1054273576010019E-14</v>
      </c>
      <c r="N8" s="45">
        <f t="shared" si="1"/>
        <v>0</v>
      </c>
      <c r="O8" s="45">
        <f t="shared" si="2"/>
        <v>0</v>
      </c>
      <c r="P8" s="46">
        <f t="shared" si="3"/>
        <v>645.83333333333258</v>
      </c>
    </row>
    <row r="9" spans="1:16" x14ac:dyDescent="0.25">
      <c r="A9" s="87">
        <v>5</v>
      </c>
      <c r="B9" s="83">
        <v>0</v>
      </c>
      <c r="C9" s="83">
        <v>0</v>
      </c>
      <c r="D9" s="83">
        <v>64.583333333333357</v>
      </c>
      <c r="E9" s="83">
        <v>0</v>
      </c>
      <c r="F9" s="83">
        <v>116.66666666666612</v>
      </c>
      <c r="G9" s="83">
        <v>0</v>
      </c>
      <c r="H9" s="83">
        <v>0</v>
      </c>
      <c r="I9" s="56">
        <v>2583.3333333333344</v>
      </c>
      <c r="J9" s="34">
        <v>2200</v>
      </c>
      <c r="K9" s="30">
        <v>40</v>
      </c>
      <c r="M9" s="44">
        <f t="shared" si="0"/>
        <v>9.9475983006414026E-14</v>
      </c>
      <c r="N9" s="45">
        <f t="shared" si="1"/>
        <v>0</v>
      </c>
      <c r="O9" s="45">
        <f t="shared" si="2"/>
        <v>-5.6843418860808015E-14</v>
      </c>
      <c r="P9" s="46">
        <f t="shared" si="3"/>
        <v>645.8333333333336</v>
      </c>
    </row>
    <row r="10" spans="1:16" ht="13.8" thickBot="1" x14ac:dyDescent="0.3">
      <c r="A10" s="88">
        <v>6</v>
      </c>
      <c r="B10" s="84">
        <v>0</v>
      </c>
      <c r="C10" s="84">
        <v>0</v>
      </c>
      <c r="D10" s="84">
        <v>64.583333333333357</v>
      </c>
      <c r="E10" s="84">
        <v>0</v>
      </c>
      <c r="F10" s="84">
        <v>500</v>
      </c>
      <c r="G10" s="84">
        <v>0</v>
      </c>
      <c r="H10" s="84">
        <v>0</v>
      </c>
      <c r="I10" s="58">
        <v>2583.3333333333344</v>
      </c>
      <c r="J10" s="35">
        <v>2200</v>
      </c>
      <c r="K10" s="72">
        <v>40</v>
      </c>
      <c r="M10" s="47">
        <f t="shared" si="0"/>
        <v>0</v>
      </c>
      <c r="N10" s="48">
        <f t="shared" si="1"/>
        <v>0</v>
      </c>
      <c r="O10" s="48">
        <f t="shared" si="2"/>
        <v>4.5474735088646412E-13</v>
      </c>
      <c r="P10" s="49">
        <f t="shared" si="3"/>
        <v>645.8333333333336</v>
      </c>
    </row>
    <row r="11" spans="1:16" x14ac:dyDescent="0.25">
      <c r="F11" s="74"/>
    </row>
    <row r="12" spans="1:16" x14ac:dyDescent="0.25">
      <c r="A12" s="2" t="s">
        <v>32</v>
      </c>
      <c r="F12" s="76"/>
      <c r="J12" s="75"/>
    </row>
    <row r="13" spans="1:16" ht="13.8" thickBot="1" x14ac:dyDescent="0.3"/>
    <row r="14" spans="1:16" ht="13.8" thickBot="1" x14ac:dyDescent="0.3">
      <c r="A14" s="23" t="s">
        <v>22</v>
      </c>
      <c r="B14" s="24" t="s">
        <v>33</v>
      </c>
      <c r="C14" s="24" t="s">
        <v>34</v>
      </c>
      <c r="D14" s="24" t="s">
        <v>35</v>
      </c>
      <c r="E14" s="24" t="s">
        <v>36</v>
      </c>
      <c r="F14" s="24" t="s">
        <v>27</v>
      </c>
      <c r="G14" s="24" t="s">
        <v>28</v>
      </c>
      <c r="H14" s="24" t="s">
        <v>29</v>
      </c>
      <c r="I14" s="25" t="s">
        <v>40</v>
      </c>
    </row>
    <row r="15" spans="1:16" x14ac:dyDescent="0.25">
      <c r="A15" s="40">
        <v>1</v>
      </c>
      <c r="B15" s="59">
        <f>+Sheet1!$B$19*B5</f>
        <v>0</v>
      </c>
      <c r="C15" s="59">
        <f>519*Sheet1!$B$20</f>
        <v>259500</v>
      </c>
      <c r="D15" s="59">
        <f>+D5*Sheet1!$B$22*8*20</f>
        <v>41333.333333333343</v>
      </c>
      <c r="E15" s="59">
        <f>+E5*Sheet1!$B$23</f>
        <v>0</v>
      </c>
      <c r="F15" s="59">
        <f>+F5*Sheet1!$B$17</f>
        <v>3966.6666666666674</v>
      </c>
      <c r="G15" s="59">
        <f>+G5*Sheet1!$B$18</f>
        <v>0</v>
      </c>
      <c r="H15" s="59">
        <f>+H5*Sheet1!$B$24</f>
        <v>0</v>
      </c>
      <c r="I15" s="60">
        <f>I5*Sheet1!$B$16</f>
        <v>25833.333333333339</v>
      </c>
    </row>
    <row r="16" spans="1:16" x14ac:dyDescent="0.25">
      <c r="A16" s="7">
        <v>2</v>
      </c>
      <c r="B16" s="61">
        <f>+Sheet1!$B$19*B6</f>
        <v>0</v>
      </c>
      <c r="C16" s="61">
        <f>+C6*Sheet1!$B$20</f>
        <v>0</v>
      </c>
      <c r="D16" s="61">
        <f>+D6*Sheet1!$B$22*8*20</f>
        <v>41333.333333333358</v>
      </c>
      <c r="E16" s="61">
        <f>+E6*Sheet1!$B$23</f>
        <v>0</v>
      </c>
      <c r="F16" s="61">
        <f>+F6*Sheet1!$B$17</f>
        <v>3133.3333333333362</v>
      </c>
      <c r="G16" s="61">
        <f>+G6*Sheet1!$B$18</f>
        <v>0</v>
      </c>
      <c r="H16" s="61">
        <f>+H6*Sheet1!$B$24</f>
        <v>0</v>
      </c>
      <c r="I16" s="62">
        <f>I6*Sheet1!$B$16</f>
        <v>25833.333333333343</v>
      </c>
    </row>
    <row r="17" spans="1:9" x14ac:dyDescent="0.25">
      <c r="A17" s="7">
        <v>3</v>
      </c>
      <c r="B17" s="61">
        <f>+Sheet1!$B$19*B7</f>
        <v>0</v>
      </c>
      <c r="C17" s="61">
        <f>+C7*Sheet1!$B$20</f>
        <v>0</v>
      </c>
      <c r="D17" s="61">
        <f>+D7*Sheet1!$B$22*8*20</f>
        <v>41333.333333333328</v>
      </c>
      <c r="E17" s="61">
        <f>+E7*Sheet1!$B$23</f>
        <v>0</v>
      </c>
      <c r="F17" s="61">
        <f>+F7*Sheet1!$B$17</f>
        <v>1900.0000000000014</v>
      </c>
      <c r="G17" s="61">
        <f>+G7*Sheet1!$B$18</f>
        <v>0</v>
      </c>
      <c r="H17" s="61">
        <f>+H7*Sheet1!$B$24</f>
        <v>0</v>
      </c>
      <c r="I17" s="62">
        <f>I7*Sheet1!$B$16</f>
        <v>25833.333333333321</v>
      </c>
    </row>
    <row r="18" spans="1:9" x14ac:dyDescent="0.25">
      <c r="A18" s="7">
        <v>4</v>
      </c>
      <c r="B18" s="61">
        <f>+Sheet1!$B$19*B8</f>
        <v>0</v>
      </c>
      <c r="C18" s="61">
        <f>+C8*Sheet1!$B$20</f>
        <v>0</v>
      </c>
      <c r="D18" s="61">
        <f>+D8*Sheet1!$B$22*8*20</f>
        <v>41333.333333333285</v>
      </c>
      <c r="E18" s="61">
        <f>+E8*Sheet1!$B$23</f>
        <v>0</v>
      </c>
      <c r="F18" s="61">
        <f>+F8*Sheet1!$B$17</f>
        <v>0</v>
      </c>
      <c r="G18" s="61">
        <f>+G8*Sheet1!$B$18</f>
        <v>1333.3333333333414</v>
      </c>
      <c r="H18" s="61">
        <f>+H8*Sheet1!$B$24</f>
        <v>0</v>
      </c>
      <c r="I18" s="62">
        <f>I8*Sheet1!$B$16</f>
        <v>25833.333333333318</v>
      </c>
    </row>
    <row r="19" spans="1:9" x14ac:dyDescent="0.25">
      <c r="A19" s="7">
        <v>5</v>
      </c>
      <c r="B19" s="61">
        <f>+Sheet1!$B$19*B9</f>
        <v>0</v>
      </c>
      <c r="C19" s="61">
        <f>+C9*Sheet1!$B$20</f>
        <v>0</v>
      </c>
      <c r="D19" s="61">
        <f>+D9*Sheet1!$B$22*8*20</f>
        <v>41333.33333333335</v>
      </c>
      <c r="E19" s="61">
        <f>+E9*Sheet1!$B$23</f>
        <v>0</v>
      </c>
      <c r="F19" s="61">
        <f>+F9*Sheet1!$B$17</f>
        <v>233.33333333333223</v>
      </c>
      <c r="G19" s="61">
        <f>+G9*Sheet1!$B$18</f>
        <v>0</v>
      </c>
      <c r="H19" s="61">
        <f>+H9*Sheet1!$B$24</f>
        <v>0</v>
      </c>
      <c r="I19" s="62">
        <f>I9*Sheet1!$B$16</f>
        <v>25833.333333333343</v>
      </c>
    </row>
    <row r="20" spans="1:9" ht="13.8" thickBot="1" x14ac:dyDescent="0.3">
      <c r="A20" s="9">
        <v>6</v>
      </c>
      <c r="B20" s="63">
        <f>+Sheet1!$B$19*B10</f>
        <v>0</v>
      </c>
      <c r="C20" s="63">
        <f>+C10*Sheet1!$B$20</f>
        <v>0</v>
      </c>
      <c r="D20" s="63">
        <f>+D10*Sheet1!$B$22*8*20</f>
        <v>41333.33333333335</v>
      </c>
      <c r="E20" s="63">
        <f>+E10*Sheet1!B23</f>
        <v>0</v>
      </c>
      <c r="F20" s="63">
        <f>+F10*Sheet1!$B$17</f>
        <v>1000</v>
      </c>
      <c r="G20" s="63">
        <f>+G10*Sheet1!$B$18</f>
        <v>0</v>
      </c>
      <c r="H20" s="63">
        <f>+H10*Sheet1!$B$24</f>
        <v>0</v>
      </c>
      <c r="I20" s="64">
        <f>I10*Sheet1!$B$16</f>
        <v>25833.333333333343</v>
      </c>
    </row>
    <row r="21" spans="1:9" ht="13.8" thickBot="1" x14ac:dyDescent="0.3">
      <c r="B21" s="65"/>
      <c r="C21" s="65"/>
      <c r="D21" s="65"/>
      <c r="E21" s="65"/>
      <c r="F21" s="65"/>
      <c r="G21" s="65"/>
      <c r="H21" s="65"/>
      <c r="I21" s="65"/>
    </row>
    <row r="22" spans="1:9" ht="13.8" thickBot="1" x14ac:dyDescent="0.3">
      <c r="A22" s="2" t="s">
        <v>37</v>
      </c>
      <c r="B22" s="65"/>
      <c r="C22" s="67">
        <f>+SUM(B15:I20)</f>
        <v>674066.66666666674</v>
      </c>
      <c r="D22" s="65"/>
      <c r="E22" s="65"/>
      <c r="F22" s="65"/>
      <c r="G22" s="65"/>
      <c r="H22" s="65"/>
      <c r="I22" s="65"/>
    </row>
    <row r="24" spans="1:9" x14ac:dyDescent="0.25">
      <c r="A24" s="66" t="s">
        <v>43</v>
      </c>
      <c r="B24" s="66"/>
      <c r="C24" s="69">
        <f>SUMPRODUCT(J5:J10,K5:K10)</f>
        <v>640000</v>
      </c>
    </row>
    <row r="25" spans="1:9" x14ac:dyDescent="0.25">
      <c r="A25" s="66" t="s">
        <v>45</v>
      </c>
      <c r="C25" s="73">
        <f>C24-C22</f>
        <v>-34066.666666666744</v>
      </c>
    </row>
  </sheetData>
  <pageMargins left="0.75" right="0.75" top="1" bottom="1" header="0.5" footer="0.5"/>
  <pageSetup scale="76" orientation="portrait" horizontalDpi="300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opLeftCell="D1" workbookViewId="0">
      <selection activeCell="E22" sqref="E22"/>
    </sheetView>
  </sheetViews>
  <sheetFormatPr defaultRowHeight="13.2" x14ac:dyDescent="0.25"/>
  <cols>
    <col min="4" max="4" width="12.109375" customWidth="1"/>
    <col min="7" max="7" width="12.5546875" customWidth="1"/>
    <col min="8" max="8" width="12.44140625" customWidth="1"/>
    <col min="9" max="9" width="10.5546875" customWidth="1"/>
  </cols>
  <sheetData>
    <row r="1" spans="1:10" x14ac:dyDescent="0.25">
      <c r="A1" s="2" t="s">
        <v>21</v>
      </c>
    </row>
    <row r="2" spans="1:10" ht="13.8" thickBot="1" x14ac:dyDescent="0.3"/>
    <row r="3" spans="1:10" ht="13.8" thickBot="1" x14ac:dyDescent="0.3">
      <c r="A3" s="15" t="s">
        <v>22</v>
      </c>
      <c r="B3" s="16" t="s">
        <v>23</v>
      </c>
      <c r="C3" s="16" t="s">
        <v>24</v>
      </c>
      <c r="D3" s="16" t="s">
        <v>25</v>
      </c>
      <c r="E3" s="16" t="s">
        <v>26</v>
      </c>
      <c r="F3" s="16" t="s">
        <v>27</v>
      </c>
      <c r="G3" s="16" t="s">
        <v>28</v>
      </c>
      <c r="H3" s="16" t="s">
        <v>29</v>
      </c>
      <c r="I3" s="17" t="s">
        <v>30</v>
      </c>
      <c r="J3" s="33" t="s">
        <v>31</v>
      </c>
    </row>
    <row r="4" spans="1:10" x14ac:dyDescent="0.25">
      <c r="A4" s="26">
        <v>0</v>
      </c>
      <c r="B4" s="27">
        <v>0</v>
      </c>
      <c r="C4" s="27">
        <v>0</v>
      </c>
      <c r="D4" s="27">
        <v>80</v>
      </c>
      <c r="E4" s="27"/>
      <c r="F4" s="27">
        <v>1000</v>
      </c>
      <c r="G4" s="27">
        <v>0</v>
      </c>
      <c r="H4" s="27">
        <v>0</v>
      </c>
      <c r="I4" s="28"/>
      <c r="J4" s="30"/>
    </row>
    <row r="5" spans="1:10" x14ac:dyDescent="0.25">
      <c r="A5" s="18">
        <v>1</v>
      </c>
      <c r="B5" s="19">
        <v>0</v>
      </c>
      <c r="C5" s="19">
        <v>18</v>
      </c>
      <c r="D5" s="19">
        <v>62</v>
      </c>
      <c r="E5" s="19">
        <v>0</v>
      </c>
      <c r="F5" s="19">
        <v>1880</v>
      </c>
      <c r="G5" s="19">
        <v>0</v>
      </c>
      <c r="H5" s="19">
        <v>0</v>
      </c>
      <c r="I5" s="20">
        <v>2480</v>
      </c>
      <c r="J5" s="31">
        <v>1600</v>
      </c>
    </row>
    <row r="6" spans="1:10" x14ac:dyDescent="0.25">
      <c r="A6" s="18">
        <v>2</v>
      </c>
      <c r="B6" s="19">
        <v>0</v>
      </c>
      <c r="C6" s="19">
        <v>0</v>
      </c>
      <c r="D6" s="19">
        <v>62</v>
      </c>
      <c r="E6" s="19">
        <v>0</v>
      </c>
      <c r="F6" s="19">
        <v>1360</v>
      </c>
      <c r="G6" s="19">
        <v>0</v>
      </c>
      <c r="H6" s="19">
        <v>0</v>
      </c>
      <c r="I6" s="20">
        <v>2480</v>
      </c>
      <c r="J6" s="31">
        <v>3000</v>
      </c>
    </row>
    <row r="7" spans="1:10" x14ac:dyDescent="0.25">
      <c r="A7" s="18">
        <v>3</v>
      </c>
      <c r="B7" s="19">
        <v>0</v>
      </c>
      <c r="C7" s="19">
        <v>0</v>
      </c>
      <c r="D7" s="19">
        <v>62</v>
      </c>
      <c r="E7" s="19">
        <v>620</v>
      </c>
      <c r="F7" s="19">
        <v>794.99999999999943</v>
      </c>
      <c r="G7" s="19">
        <v>0</v>
      </c>
      <c r="H7" s="19">
        <v>0</v>
      </c>
      <c r="I7" s="20">
        <v>2635</v>
      </c>
      <c r="J7" s="31">
        <v>3200</v>
      </c>
    </row>
    <row r="8" spans="1:10" x14ac:dyDescent="0.25">
      <c r="A8" s="18">
        <v>4</v>
      </c>
      <c r="B8" s="19">
        <v>0</v>
      </c>
      <c r="C8" s="19">
        <v>0</v>
      </c>
      <c r="D8" s="19">
        <v>62</v>
      </c>
      <c r="E8" s="19">
        <v>620</v>
      </c>
      <c r="F8" s="19">
        <v>0</v>
      </c>
      <c r="G8" s="19">
        <v>370.0000000000008</v>
      </c>
      <c r="H8" s="19">
        <v>0</v>
      </c>
      <c r="I8" s="20">
        <v>2635</v>
      </c>
      <c r="J8" s="31">
        <v>3800</v>
      </c>
    </row>
    <row r="9" spans="1:10" x14ac:dyDescent="0.25">
      <c r="A9" s="18">
        <v>5</v>
      </c>
      <c r="B9" s="19">
        <v>0</v>
      </c>
      <c r="C9" s="19">
        <v>0</v>
      </c>
      <c r="D9" s="19">
        <v>62</v>
      </c>
      <c r="E9" s="19">
        <v>620</v>
      </c>
      <c r="F9" s="19">
        <v>65.000000000000526</v>
      </c>
      <c r="G9" s="19">
        <v>0</v>
      </c>
      <c r="H9" s="19">
        <v>0</v>
      </c>
      <c r="I9" s="20">
        <v>2635</v>
      </c>
      <c r="J9" s="31">
        <v>2200</v>
      </c>
    </row>
    <row r="10" spans="1:10" ht="13.8" thickBot="1" x14ac:dyDescent="0.3">
      <c r="A10" s="3">
        <v>6</v>
      </c>
      <c r="B10" s="14">
        <v>0</v>
      </c>
      <c r="C10" s="14">
        <v>0</v>
      </c>
      <c r="D10" s="14">
        <v>62</v>
      </c>
      <c r="E10" s="14">
        <v>620</v>
      </c>
      <c r="F10" s="14">
        <v>500</v>
      </c>
      <c r="G10" s="14">
        <v>0</v>
      </c>
      <c r="H10" s="14">
        <v>0</v>
      </c>
      <c r="I10" s="4">
        <v>2635</v>
      </c>
      <c r="J10" s="32">
        <v>2200</v>
      </c>
    </row>
    <row r="12" spans="1:10" x14ac:dyDescent="0.25">
      <c r="A12" s="2" t="s">
        <v>32</v>
      </c>
    </row>
    <row r="13" spans="1:10" ht="13.8" thickBot="1" x14ac:dyDescent="0.3"/>
    <row r="14" spans="1:10" ht="13.8" thickBot="1" x14ac:dyDescent="0.3">
      <c r="A14" s="23" t="s">
        <v>22</v>
      </c>
      <c r="B14" s="24" t="s">
        <v>33</v>
      </c>
      <c r="C14" s="24" t="s">
        <v>34</v>
      </c>
      <c r="D14" s="24" t="s">
        <v>35</v>
      </c>
      <c r="E14" s="24" t="s">
        <v>36</v>
      </c>
      <c r="F14" s="24" t="s">
        <v>27</v>
      </c>
      <c r="G14" s="24" t="s">
        <v>28</v>
      </c>
      <c r="H14" s="25" t="s">
        <v>29</v>
      </c>
      <c r="I14" s="21"/>
    </row>
    <row r="15" spans="1:10" x14ac:dyDescent="0.25">
      <c r="A15" s="7">
        <v>1</v>
      </c>
      <c r="B15" s="5">
        <f>+Sheet1!$B$19*Sheet2!B5</f>
        <v>0</v>
      </c>
      <c r="C15" s="5">
        <f>+C5*Sheet1!$B$20</f>
        <v>9000</v>
      </c>
      <c r="D15" s="5">
        <f>+D5*Sheet1!$B$22*8*20</f>
        <v>39680</v>
      </c>
      <c r="E15" s="5">
        <f>+E5*Sheet1!B23</f>
        <v>0</v>
      </c>
      <c r="F15" s="5">
        <f>+F5*Sheet1!$B$17</f>
        <v>3760</v>
      </c>
      <c r="G15" s="5">
        <f>+G5*Sheet1!$B$18</f>
        <v>0</v>
      </c>
      <c r="H15" s="8">
        <f>+H5*Sheet1!$B$24</f>
        <v>0</v>
      </c>
      <c r="I15" s="13"/>
    </row>
    <row r="16" spans="1:10" x14ac:dyDescent="0.25">
      <c r="A16" s="7">
        <v>2</v>
      </c>
      <c r="B16" s="5">
        <f>+Sheet1!$B$19*Sheet2!B6</f>
        <v>0</v>
      </c>
      <c r="C16" s="5">
        <f>+C6*Sheet1!$B$20</f>
        <v>0</v>
      </c>
      <c r="D16" s="5">
        <f>+D6*Sheet1!$B$22*8*20</f>
        <v>39680</v>
      </c>
      <c r="E16" s="5">
        <f>+E6*Sheet1!B24</f>
        <v>0</v>
      </c>
      <c r="F16" s="5">
        <f>+F6*Sheet1!$B$17</f>
        <v>2720</v>
      </c>
      <c r="G16" s="5">
        <f>+G6*Sheet1!$B$18</f>
        <v>0</v>
      </c>
      <c r="H16" s="8">
        <f>+H6*Sheet1!$B$24</f>
        <v>0</v>
      </c>
      <c r="I16" s="13"/>
    </row>
    <row r="17" spans="1:9" x14ac:dyDescent="0.25">
      <c r="A17" s="7">
        <v>3</v>
      </c>
      <c r="B17" s="5">
        <f>+Sheet1!$B$19*Sheet2!B7</f>
        <v>0</v>
      </c>
      <c r="C17" s="5">
        <f>+C7*Sheet1!$B$20</f>
        <v>0</v>
      </c>
      <c r="D17" s="5">
        <f>+D7*Sheet1!$B$22*8*20</f>
        <v>39680</v>
      </c>
      <c r="E17" s="5">
        <f>+E7*Sheet1!B25</f>
        <v>0</v>
      </c>
      <c r="F17" s="5">
        <f>+F7*Sheet1!$B$17</f>
        <v>1589.9999999999989</v>
      </c>
      <c r="G17" s="5">
        <f>+G7*Sheet1!$B$18</f>
        <v>0</v>
      </c>
      <c r="H17" s="8">
        <f>+H7*Sheet1!$B$24</f>
        <v>0</v>
      </c>
      <c r="I17" s="13"/>
    </row>
    <row r="18" spans="1:9" x14ac:dyDescent="0.25">
      <c r="A18" s="7">
        <v>4</v>
      </c>
      <c r="B18" s="5">
        <f>+Sheet1!$B$19*Sheet2!B8</f>
        <v>0</v>
      </c>
      <c r="C18" s="5">
        <f>+C8*Sheet1!$B$20</f>
        <v>0</v>
      </c>
      <c r="D18" s="5">
        <f>+D8*Sheet1!$B$22*8*20</f>
        <v>39680</v>
      </c>
      <c r="E18" s="5">
        <f>+E8*Sheet1!B26</f>
        <v>0</v>
      </c>
      <c r="F18" s="5">
        <f>+F8*Sheet1!$B$17</f>
        <v>0</v>
      </c>
      <c r="G18" s="5">
        <f>+G8*Sheet1!$B$18</f>
        <v>1850.0000000000041</v>
      </c>
      <c r="H18" s="8">
        <f>+H8*Sheet1!$B$24</f>
        <v>0</v>
      </c>
      <c r="I18" s="13"/>
    </row>
    <row r="19" spans="1:9" x14ac:dyDescent="0.25">
      <c r="A19" s="7">
        <v>5</v>
      </c>
      <c r="B19" s="5">
        <f>+Sheet1!$B$19*Sheet2!B9</f>
        <v>0</v>
      </c>
      <c r="C19" s="5">
        <f>+C9*Sheet1!$B$20</f>
        <v>0</v>
      </c>
      <c r="D19" s="5">
        <f>+D9*Sheet1!$B$22*8*20</f>
        <v>39680</v>
      </c>
      <c r="E19" s="5">
        <f>+E9*Sheet1!B27</f>
        <v>0</v>
      </c>
      <c r="F19" s="5">
        <f>+F9*Sheet1!$B$17</f>
        <v>130.00000000000105</v>
      </c>
      <c r="G19" s="5">
        <f>+G9*Sheet1!$B$18</f>
        <v>0</v>
      </c>
      <c r="H19" s="8">
        <f>+H9*Sheet1!$B$24</f>
        <v>0</v>
      </c>
      <c r="I19" s="13"/>
    </row>
    <row r="20" spans="1:9" ht="13.8" thickBot="1" x14ac:dyDescent="0.3">
      <c r="A20" s="9">
        <v>6</v>
      </c>
      <c r="B20" s="22">
        <f>+Sheet1!$B$19*Sheet2!B10</f>
        <v>0</v>
      </c>
      <c r="C20" s="22">
        <f>+C10*Sheet1!$B$20</f>
        <v>0</v>
      </c>
      <c r="D20" s="22">
        <f>+D10*Sheet1!$B$22*8*20</f>
        <v>39680</v>
      </c>
      <c r="E20" s="22">
        <f>+E10*Sheet1!B28</f>
        <v>0</v>
      </c>
      <c r="F20" s="22">
        <f>+F10*Sheet1!$B$17</f>
        <v>1000</v>
      </c>
      <c r="G20" s="22">
        <f>+G10*Sheet1!$B$18</f>
        <v>0</v>
      </c>
      <c r="H20" s="10">
        <f>+H10*Sheet1!$B$24</f>
        <v>0</v>
      </c>
      <c r="I20" s="13"/>
    </row>
    <row r="21" spans="1:9" ht="13.8" thickBot="1" x14ac:dyDescent="0.3"/>
    <row r="22" spans="1:9" ht="13.8" thickBot="1" x14ac:dyDescent="0.3">
      <c r="A22" s="2" t="s">
        <v>37</v>
      </c>
      <c r="C22" s="29">
        <f>+SUM(B15:H20)</f>
        <v>258130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C24" sqref="C24"/>
    </sheetView>
  </sheetViews>
  <sheetFormatPr defaultRowHeight="13.2" x14ac:dyDescent="0.25"/>
  <cols>
    <col min="3" max="3" width="12.33203125" bestFit="1" customWidth="1"/>
    <col min="4" max="4" width="12" customWidth="1"/>
    <col min="5" max="7" width="11.5546875" bestFit="1" customWidth="1"/>
    <col min="8" max="8" width="12.109375" customWidth="1"/>
    <col min="9" max="9" width="10.6640625" customWidth="1"/>
    <col min="13" max="14" width="10.5546875" customWidth="1"/>
    <col min="16" max="16" width="9.88671875" customWidth="1"/>
  </cols>
  <sheetData>
    <row r="1" spans="1:16" x14ac:dyDescent="0.25">
      <c r="A1" s="2" t="s">
        <v>41</v>
      </c>
      <c r="M1" s="2" t="s">
        <v>38</v>
      </c>
    </row>
    <row r="2" spans="1:16" ht="13.8" thickBot="1" x14ac:dyDescent="0.3"/>
    <row r="3" spans="1:16" ht="13.8" thickBot="1" x14ac:dyDescent="0.3">
      <c r="A3" s="15" t="s">
        <v>22</v>
      </c>
      <c r="B3" s="16" t="s">
        <v>23</v>
      </c>
      <c r="C3" s="16" t="s">
        <v>24</v>
      </c>
      <c r="D3" s="16" t="s">
        <v>25</v>
      </c>
      <c r="E3" s="16" t="s">
        <v>42</v>
      </c>
      <c r="F3" s="16" t="s">
        <v>27</v>
      </c>
      <c r="G3" s="16" t="s">
        <v>28</v>
      </c>
      <c r="H3" s="16" t="s">
        <v>29</v>
      </c>
      <c r="I3" s="17" t="s">
        <v>30</v>
      </c>
      <c r="J3" s="33" t="s">
        <v>31</v>
      </c>
      <c r="M3" s="23" t="s">
        <v>39</v>
      </c>
      <c r="N3" s="24" t="s">
        <v>30</v>
      </c>
      <c r="O3" s="24" t="s">
        <v>27</v>
      </c>
      <c r="P3" s="25" t="s">
        <v>36</v>
      </c>
    </row>
    <row r="4" spans="1:16" x14ac:dyDescent="0.25">
      <c r="A4" s="50">
        <v>0</v>
      </c>
      <c r="B4" s="53">
        <v>0</v>
      </c>
      <c r="C4" s="53">
        <v>0</v>
      </c>
      <c r="D4" s="53">
        <v>80</v>
      </c>
      <c r="E4" s="53">
        <v>0</v>
      </c>
      <c r="F4" s="53">
        <v>1000</v>
      </c>
      <c r="G4" s="53">
        <v>0</v>
      </c>
      <c r="H4" s="53">
        <v>0</v>
      </c>
      <c r="I4" s="54"/>
      <c r="J4" s="30"/>
      <c r="M4" s="41"/>
      <c r="N4" s="42"/>
      <c r="O4" s="42"/>
      <c r="P4" s="43"/>
    </row>
    <row r="5" spans="1:16" x14ac:dyDescent="0.25">
      <c r="A5" s="51">
        <v>1</v>
      </c>
      <c r="B5" s="55">
        <v>0</v>
      </c>
      <c r="C5" s="55">
        <v>28.75</v>
      </c>
      <c r="D5" s="55">
        <v>51.25</v>
      </c>
      <c r="E5" s="55">
        <v>0</v>
      </c>
      <c r="F5" s="55">
        <v>1450</v>
      </c>
      <c r="G5" s="55">
        <v>0</v>
      </c>
      <c r="H5" s="55">
        <v>0</v>
      </c>
      <c r="I5" s="56">
        <v>2050</v>
      </c>
      <c r="J5" s="34">
        <v>1600</v>
      </c>
      <c r="M5" s="44">
        <f t="shared" ref="M5:M10" si="0">+D5-D4-B5+C5</f>
        <v>0</v>
      </c>
      <c r="N5" s="45">
        <f t="shared" ref="N5:N10" si="1">40*D5+(E5/4)-I5</f>
        <v>0</v>
      </c>
      <c r="O5" s="45">
        <f t="shared" ref="O5:O10" si="2">+F4-G4+I5+H5-J5-F5+G5</f>
        <v>0</v>
      </c>
      <c r="P5" s="46">
        <f t="shared" ref="P5:P10" si="3">-E5+10*D5</f>
        <v>512.5</v>
      </c>
    </row>
    <row r="6" spans="1:16" x14ac:dyDescent="0.25">
      <c r="A6" s="51">
        <v>2</v>
      </c>
      <c r="B6" s="55">
        <v>0</v>
      </c>
      <c r="C6" s="55">
        <v>0</v>
      </c>
      <c r="D6" s="55">
        <v>51.25</v>
      </c>
      <c r="E6" s="55">
        <v>0</v>
      </c>
      <c r="F6" s="55">
        <v>499.99999999999926</v>
      </c>
      <c r="G6" s="55">
        <v>0</v>
      </c>
      <c r="H6" s="55">
        <v>0</v>
      </c>
      <c r="I6" s="56">
        <v>2050</v>
      </c>
      <c r="J6" s="34">
        <v>3000</v>
      </c>
      <c r="M6" s="44">
        <f t="shared" si="0"/>
        <v>0</v>
      </c>
      <c r="N6" s="45">
        <f t="shared" si="1"/>
        <v>0</v>
      </c>
      <c r="O6" s="45">
        <f t="shared" si="2"/>
        <v>7.3896444519050419E-13</v>
      </c>
      <c r="P6" s="46">
        <f t="shared" si="3"/>
        <v>512.5</v>
      </c>
    </row>
    <row r="7" spans="1:16" x14ac:dyDescent="0.25">
      <c r="A7" s="51">
        <v>3</v>
      </c>
      <c r="B7" s="55">
        <v>16.25</v>
      </c>
      <c r="C7" s="55">
        <v>0</v>
      </c>
      <c r="D7" s="55">
        <v>67.5</v>
      </c>
      <c r="E7" s="55">
        <v>0</v>
      </c>
      <c r="F7" s="55">
        <v>0</v>
      </c>
      <c r="G7" s="55">
        <v>0</v>
      </c>
      <c r="H7" s="55">
        <v>0</v>
      </c>
      <c r="I7" s="56">
        <v>2700</v>
      </c>
      <c r="J7" s="34">
        <v>3200</v>
      </c>
      <c r="M7" s="44">
        <f t="shared" si="0"/>
        <v>0</v>
      </c>
      <c r="N7" s="45">
        <f t="shared" si="1"/>
        <v>0</v>
      </c>
      <c r="O7" s="45">
        <f t="shared" si="2"/>
        <v>-9.0949470177292824E-13</v>
      </c>
      <c r="P7" s="46">
        <f t="shared" si="3"/>
        <v>675</v>
      </c>
    </row>
    <row r="8" spans="1:16" x14ac:dyDescent="0.25">
      <c r="A8" s="51">
        <v>4</v>
      </c>
      <c r="B8" s="55">
        <v>0</v>
      </c>
      <c r="C8" s="55">
        <v>0</v>
      </c>
      <c r="D8" s="55">
        <v>67.5</v>
      </c>
      <c r="E8" s="55">
        <v>0</v>
      </c>
      <c r="F8" s="55">
        <v>0</v>
      </c>
      <c r="G8" s="55">
        <v>500</v>
      </c>
      <c r="H8" s="55">
        <v>600.00000000000091</v>
      </c>
      <c r="I8" s="56">
        <v>2700</v>
      </c>
      <c r="J8" s="34">
        <v>3800</v>
      </c>
      <c r="M8" s="44">
        <f t="shared" si="0"/>
        <v>0</v>
      </c>
      <c r="N8" s="45">
        <f t="shared" si="1"/>
        <v>0</v>
      </c>
      <c r="O8" s="45">
        <f t="shared" si="2"/>
        <v>9.0949470177292824E-13</v>
      </c>
      <c r="P8" s="46">
        <f t="shared" si="3"/>
        <v>675</v>
      </c>
    </row>
    <row r="9" spans="1:16" x14ac:dyDescent="0.25">
      <c r="A9" s="51">
        <v>5</v>
      </c>
      <c r="B9" s="55">
        <v>0</v>
      </c>
      <c r="C9" s="55">
        <v>0</v>
      </c>
      <c r="D9" s="55">
        <v>67.5</v>
      </c>
      <c r="E9" s="55">
        <v>0</v>
      </c>
      <c r="F9" s="55">
        <v>0</v>
      </c>
      <c r="G9" s="55">
        <v>0</v>
      </c>
      <c r="H9" s="55">
        <v>0</v>
      </c>
      <c r="I9" s="56">
        <v>2700</v>
      </c>
      <c r="J9" s="34">
        <v>2200</v>
      </c>
      <c r="M9" s="44">
        <f t="shared" si="0"/>
        <v>0</v>
      </c>
      <c r="N9" s="45">
        <f t="shared" si="1"/>
        <v>0</v>
      </c>
      <c r="O9" s="45">
        <f t="shared" si="2"/>
        <v>0</v>
      </c>
      <c r="P9" s="46">
        <f t="shared" si="3"/>
        <v>675</v>
      </c>
    </row>
    <row r="10" spans="1:16" ht="13.8" thickBot="1" x14ac:dyDescent="0.3">
      <c r="A10" s="52">
        <v>6</v>
      </c>
      <c r="B10" s="57">
        <v>0</v>
      </c>
      <c r="C10" s="57">
        <v>0</v>
      </c>
      <c r="D10" s="57">
        <v>67.5</v>
      </c>
      <c r="E10" s="57">
        <v>0</v>
      </c>
      <c r="F10" s="57">
        <v>500</v>
      </c>
      <c r="G10" s="57">
        <v>0</v>
      </c>
      <c r="H10" s="57">
        <v>0</v>
      </c>
      <c r="I10" s="58">
        <v>2700</v>
      </c>
      <c r="J10" s="35">
        <v>2200</v>
      </c>
      <c r="M10" s="47">
        <f t="shared" si="0"/>
        <v>0</v>
      </c>
      <c r="N10" s="48">
        <f t="shared" si="1"/>
        <v>0</v>
      </c>
      <c r="O10" s="48">
        <f t="shared" si="2"/>
        <v>0</v>
      </c>
      <c r="P10" s="49">
        <f t="shared" si="3"/>
        <v>675</v>
      </c>
    </row>
    <row r="12" spans="1:16" x14ac:dyDescent="0.25">
      <c r="A12" s="2" t="s">
        <v>32</v>
      </c>
    </row>
    <row r="13" spans="1:16" ht="13.8" thickBot="1" x14ac:dyDescent="0.3"/>
    <row r="14" spans="1:16" ht="13.8" thickBot="1" x14ac:dyDescent="0.3">
      <c r="A14" s="23" t="s">
        <v>22</v>
      </c>
      <c r="B14" s="24" t="s">
        <v>33</v>
      </c>
      <c r="C14" s="24" t="s">
        <v>34</v>
      </c>
      <c r="D14" s="24" t="s">
        <v>35</v>
      </c>
      <c r="E14" s="24" t="s">
        <v>36</v>
      </c>
      <c r="F14" s="24" t="s">
        <v>27</v>
      </c>
      <c r="G14" s="24" t="s">
        <v>28</v>
      </c>
      <c r="H14" s="24" t="s">
        <v>29</v>
      </c>
      <c r="I14" s="25" t="s">
        <v>40</v>
      </c>
    </row>
    <row r="15" spans="1:16" x14ac:dyDescent="0.25">
      <c r="A15" s="40">
        <v>1</v>
      </c>
      <c r="B15" s="59">
        <f>+Sheet1!$B$19*Sheet2!B5</f>
        <v>0</v>
      </c>
      <c r="C15" s="59">
        <f>+C5*Sheet1!$B$20</f>
        <v>14375</v>
      </c>
      <c r="D15" s="59">
        <f>+D5*Sheet1!$B$22*8*20</f>
        <v>32800</v>
      </c>
      <c r="E15" s="59">
        <f>+E5*Sheet1!$B$23</f>
        <v>0</v>
      </c>
      <c r="F15" s="59">
        <f>+F5*Sheet1!$B$17</f>
        <v>2900</v>
      </c>
      <c r="G15" s="59">
        <f>+G5*Sheet1!$B$18</f>
        <v>0</v>
      </c>
      <c r="H15" s="59">
        <f>+H5*Sheet1!$B$24</f>
        <v>0</v>
      </c>
      <c r="I15" s="60">
        <f>I5*Sheet1!$B$16</f>
        <v>20500</v>
      </c>
    </row>
    <row r="16" spans="1:16" x14ac:dyDescent="0.25">
      <c r="A16" s="7">
        <v>2</v>
      </c>
      <c r="B16" s="61">
        <f>+Sheet1!$B$19*Sheet2!B6</f>
        <v>0</v>
      </c>
      <c r="C16" s="61">
        <f>+C6*Sheet1!$B$20</f>
        <v>0</v>
      </c>
      <c r="D16" s="61">
        <f>+D6*Sheet1!$B$22*8*20</f>
        <v>32800</v>
      </c>
      <c r="E16" s="61">
        <f>+E6*Sheet1!$B$23</f>
        <v>0</v>
      </c>
      <c r="F16" s="61">
        <f>+F6*Sheet1!$B$17</f>
        <v>999.99999999999852</v>
      </c>
      <c r="G16" s="61">
        <f>+G6*Sheet1!$B$18</f>
        <v>0</v>
      </c>
      <c r="H16" s="61">
        <f>+H6*Sheet1!$B$24</f>
        <v>0</v>
      </c>
      <c r="I16" s="62">
        <f>I6*Sheet1!$B$16</f>
        <v>20500</v>
      </c>
    </row>
    <row r="17" spans="1:9" x14ac:dyDescent="0.25">
      <c r="A17" s="7">
        <v>3</v>
      </c>
      <c r="B17" s="61">
        <f>+Sheet1!$B$19*Sheet2!B7</f>
        <v>0</v>
      </c>
      <c r="C17" s="61">
        <f>+C7*Sheet1!$B$20</f>
        <v>0</v>
      </c>
      <c r="D17" s="61">
        <f>+D7*Sheet1!$B$22*8*20</f>
        <v>43200</v>
      </c>
      <c r="E17" s="61">
        <f>+E7*Sheet1!$B$23</f>
        <v>0</v>
      </c>
      <c r="F17" s="61">
        <f>+F7*Sheet1!$B$17</f>
        <v>0</v>
      </c>
      <c r="G17" s="61">
        <f>+G7*Sheet1!$B$18</f>
        <v>0</v>
      </c>
      <c r="H17" s="61">
        <f>+H7*Sheet1!$B$24</f>
        <v>0</v>
      </c>
      <c r="I17" s="62">
        <f>I7*Sheet1!$B$16</f>
        <v>27000</v>
      </c>
    </row>
    <row r="18" spans="1:9" x14ac:dyDescent="0.25">
      <c r="A18" s="7">
        <v>4</v>
      </c>
      <c r="B18" s="61">
        <f>+Sheet1!$B$19*Sheet2!B8</f>
        <v>0</v>
      </c>
      <c r="C18" s="61">
        <f>+C8*Sheet1!$B$20</f>
        <v>0</v>
      </c>
      <c r="D18" s="61">
        <f>+D8*Sheet1!$B$22*8*20</f>
        <v>43200</v>
      </c>
      <c r="E18" s="61">
        <f>+E8*Sheet1!$B$23</f>
        <v>0</v>
      </c>
      <c r="F18" s="61">
        <f>+F8*Sheet1!$B$17</f>
        <v>0</v>
      </c>
      <c r="G18" s="61">
        <f>+G8*Sheet1!$B$18</f>
        <v>2500</v>
      </c>
      <c r="H18" s="61">
        <f>+H8*Sheet1!$B$24</f>
        <v>18000.000000000029</v>
      </c>
      <c r="I18" s="62">
        <f>I8*Sheet1!$B$16</f>
        <v>27000</v>
      </c>
    </row>
    <row r="19" spans="1:9" x14ac:dyDescent="0.25">
      <c r="A19" s="7">
        <v>5</v>
      </c>
      <c r="B19" s="61">
        <f>+Sheet1!$B$19*Sheet2!B9</f>
        <v>0</v>
      </c>
      <c r="C19" s="61">
        <f>+C9*Sheet1!$B$20</f>
        <v>0</v>
      </c>
      <c r="D19" s="61">
        <f>+D9*Sheet1!$B$22*8*20</f>
        <v>43200</v>
      </c>
      <c r="E19" s="61">
        <f>+E9*Sheet1!$B$23</f>
        <v>0</v>
      </c>
      <c r="F19" s="61">
        <f>+F9*Sheet1!$B$17</f>
        <v>0</v>
      </c>
      <c r="G19" s="61">
        <f>+G9*Sheet1!$B$18</f>
        <v>0</v>
      </c>
      <c r="H19" s="61">
        <f>+H9*Sheet1!$B$24</f>
        <v>0</v>
      </c>
      <c r="I19" s="62">
        <f>I9*Sheet1!$B$16</f>
        <v>27000</v>
      </c>
    </row>
    <row r="20" spans="1:9" ht="13.8" thickBot="1" x14ac:dyDescent="0.3">
      <c r="A20" s="9">
        <v>6</v>
      </c>
      <c r="B20" s="63">
        <f>+Sheet1!$B$19*Sheet2!B10</f>
        <v>0</v>
      </c>
      <c r="C20" s="63">
        <f>+C10*Sheet1!$B$20</f>
        <v>0</v>
      </c>
      <c r="D20" s="63">
        <f>+D10*Sheet1!$B$22*8*20</f>
        <v>43200</v>
      </c>
      <c r="E20" s="63">
        <f>+E10*Sheet1!B23</f>
        <v>0</v>
      </c>
      <c r="F20" s="63">
        <f>+F10*Sheet1!$B$17</f>
        <v>1000</v>
      </c>
      <c r="G20" s="63">
        <f>+G10*Sheet1!$B$18</f>
        <v>0</v>
      </c>
      <c r="H20" s="63">
        <f>+H10*Sheet1!$B$24</f>
        <v>0</v>
      </c>
      <c r="I20" s="64">
        <f>I10*Sheet1!$B$16</f>
        <v>27000</v>
      </c>
    </row>
    <row r="21" spans="1:9" ht="13.8" thickBot="1" x14ac:dyDescent="0.3">
      <c r="B21" s="65"/>
      <c r="C21" s="65"/>
      <c r="D21" s="65"/>
      <c r="E21" s="65"/>
      <c r="F21" s="65"/>
      <c r="G21" s="65"/>
      <c r="H21" s="65"/>
      <c r="I21" s="65"/>
    </row>
    <row r="22" spans="1:9" ht="13.8" thickBot="1" x14ac:dyDescent="0.3">
      <c r="A22" s="2" t="s">
        <v>37</v>
      </c>
      <c r="B22" s="65"/>
      <c r="C22" s="67">
        <f>+SUM(B15:I20)</f>
        <v>427175</v>
      </c>
      <c r="D22" s="65"/>
      <c r="E22" s="65"/>
      <c r="F22" s="65"/>
      <c r="G22" s="65"/>
      <c r="H22" s="65"/>
      <c r="I22" s="65"/>
    </row>
    <row r="24" spans="1:9" x14ac:dyDescent="0.25">
      <c r="A24" s="66" t="s">
        <v>43</v>
      </c>
      <c r="B24" s="66"/>
      <c r="C24" s="68">
        <f>SUM(J5:J10)*31</f>
        <v>496000</v>
      </c>
    </row>
  </sheetData>
  <pageMargins left="0.75" right="0.75" top="1" bottom="1" header="0.5" footer="0.5"/>
  <pageSetup orientation="portrait" horizontalDpi="0" verticalDpi="30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Sheet1</vt:lpstr>
      <vt:lpstr>pricing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pricing!Print_Area</vt:lpstr>
    </vt:vector>
  </TitlesOfParts>
  <Company>KGSM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s-chopra</dc:creator>
  <cp:lastModifiedBy>Aniket Gupta</cp:lastModifiedBy>
  <cp:lastPrinted>1998-08-05T15:51:27Z</cp:lastPrinted>
  <dcterms:created xsi:type="dcterms:W3CDTF">1997-07-17T14:28:53Z</dcterms:created>
  <dcterms:modified xsi:type="dcterms:W3CDTF">2024-02-03T22:30:56Z</dcterms:modified>
</cp:coreProperties>
</file>