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EC680A9B-B472-4ABF-871D-ECD2E6914E2E}" xr6:coauthVersionLast="47" xr6:coauthVersionMax="47" xr10:uidLastSave="{00000000-0000-0000-0000-000000000000}"/>
  <bookViews>
    <workbookView xWindow="768" yWindow="768" windowWidth="17280" windowHeight="8880" activeTab="2"/>
  </bookViews>
  <sheets>
    <sheet name="Errors" sheetId="4" r:id="rId1"/>
    <sheet name="Valuing Ending Inventory" sheetId="1" r:id="rId2"/>
    <sheet name="NetIncome and Cash Flow" sheetId="2" r:id="rId3"/>
    <sheet name="Sheet3" sheetId="3" r:id="rId4"/>
  </sheets>
  <definedNames>
    <definedName name="_xlnm.Print_Area" localSheetId="2">'NetIncome and Cash Flow'!$A$1:$I$57</definedName>
    <definedName name="_xlnm.Print_Area" localSheetId="1">'Valuing Ending Inventory'!$A$1:$K$133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4" l="1"/>
  <c r="F29" i="4" s="1"/>
  <c r="F31" i="4" s="1"/>
  <c r="F35" i="4" s="1"/>
  <c r="F36" i="4" s="1"/>
  <c r="F38" i="4" s="1"/>
  <c r="F26" i="4"/>
  <c r="F25" i="4"/>
  <c r="F10" i="4"/>
  <c r="F12" i="4" s="1"/>
  <c r="F16" i="4" s="1"/>
  <c r="F17" i="4" s="1"/>
  <c r="F19" i="4" s="1"/>
  <c r="D26" i="4"/>
  <c r="D25" i="4"/>
  <c r="D27" i="4"/>
  <c r="D29" i="4"/>
  <c r="D31" i="4"/>
  <c r="D35" i="4" s="1"/>
  <c r="D36" i="4" s="1"/>
  <c r="D38" i="4" s="1"/>
  <c r="D10" i="4"/>
  <c r="D12" i="4"/>
  <c r="D16" i="4"/>
  <c r="D17" i="4" s="1"/>
  <c r="D19" i="4" s="1"/>
  <c r="B27" i="4"/>
  <c r="B29" i="4" s="1"/>
  <c r="B31" i="4" s="1"/>
  <c r="B35" i="4" s="1"/>
  <c r="B36" i="4" s="1"/>
  <c r="B38" i="4" s="1"/>
  <c r="B10" i="4"/>
  <c r="B12" i="4" s="1"/>
  <c r="B16" i="4" s="1"/>
  <c r="B17" i="4" s="1"/>
  <c r="B19" i="4" s="1"/>
  <c r="G45" i="2"/>
  <c r="G46" i="2"/>
  <c r="G47" i="2"/>
  <c r="G51" i="2" s="1"/>
  <c r="F45" i="2"/>
  <c r="F47" i="2" s="1"/>
  <c r="F51" i="2" s="1"/>
  <c r="F46" i="2"/>
  <c r="E45" i="2"/>
  <c r="E46" i="2"/>
  <c r="E47" i="2"/>
  <c r="E51" i="2" s="1"/>
  <c r="D45" i="2"/>
  <c r="D47" i="2" s="1"/>
  <c r="D51" i="2" s="1"/>
  <c r="D46" i="2"/>
  <c r="C45" i="2"/>
  <c r="C46" i="2"/>
  <c r="C47" i="2"/>
  <c r="C51" i="2" s="1"/>
  <c r="G22" i="2"/>
  <c r="G24" i="2" s="1"/>
  <c r="G26" i="2" s="1"/>
  <c r="F22" i="2"/>
  <c r="F50" i="2" s="1"/>
  <c r="E22" i="2"/>
  <c r="E50" i="2"/>
  <c r="D22" i="2"/>
  <c r="D25" i="2" s="1"/>
  <c r="D34" i="2" s="1"/>
  <c r="C22" i="2"/>
  <c r="C50" i="2" s="1"/>
  <c r="B45" i="2"/>
  <c r="B47" i="2" s="1"/>
  <c r="B51" i="2" s="1"/>
  <c r="B46" i="2"/>
  <c r="B22" i="2"/>
  <c r="B25" i="2" s="1"/>
  <c r="G25" i="2"/>
  <c r="G34" i="2" s="1"/>
  <c r="G35" i="2" s="1"/>
  <c r="G32" i="2"/>
  <c r="F32" i="2"/>
  <c r="E25" i="2"/>
  <c r="E26" i="2" s="1"/>
  <c r="E32" i="2"/>
  <c r="D32" i="2"/>
  <c r="C25" i="2"/>
  <c r="C34" i="2" s="1"/>
  <c r="C35" i="2" s="1"/>
  <c r="C32" i="2"/>
  <c r="B32" i="2"/>
  <c r="F24" i="2"/>
  <c r="E24" i="2"/>
  <c r="D24" i="2"/>
  <c r="C24" i="2"/>
  <c r="C26" i="2" s="1"/>
  <c r="B24" i="2"/>
  <c r="F53" i="1"/>
  <c r="F54" i="1"/>
  <c r="F55" i="1"/>
  <c r="F56" i="1"/>
  <c r="F57" i="1"/>
  <c r="E57" i="1"/>
  <c r="C57" i="1"/>
  <c r="F37" i="1"/>
  <c r="F41" i="1" s="1"/>
  <c r="F38" i="1"/>
  <c r="F39" i="1"/>
  <c r="F40" i="1"/>
  <c r="E41" i="1"/>
  <c r="C41" i="1"/>
  <c r="C100" i="1"/>
  <c r="E100" i="1" s="1"/>
  <c r="E102" i="1" s="1"/>
  <c r="K100" i="1" s="1"/>
  <c r="D100" i="1"/>
  <c r="C101" i="1"/>
  <c r="D98" i="1"/>
  <c r="D101" i="1" s="1"/>
  <c r="E101" i="1" s="1"/>
  <c r="C92" i="1"/>
  <c r="E92" i="1" s="1"/>
  <c r="E94" i="1" s="1"/>
  <c r="K99" i="1" s="1"/>
  <c r="D92" i="1"/>
  <c r="C93" i="1"/>
  <c r="D93" i="1"/>
  <c r="E93" i="1"/>
  <c r="C117" i="1"/>
  <c r="D117" i="1"/>
  <c r="E117" i="1"/>
  <c r="K126" i="1" s="1"/>
  <c r="C125" i="1"/>
  <c r="D123" i="1"/>
  <c r="D125" i="1" s="1"/>
  <c r="C126" i="1"/>
  <c r="E126" i="1" s="1"/>
  <c r="D122" i="1"/>
  <c r="D126" i="1"/>
  <c r="F121" i="1"/>
  <c r="C130" i="1" s="1"/>
  <c r="D130" i="1"/>
  <c r="C131" i="1"/>
  <c r="D131" i="1"/>
  <c r="E131" i="1" s="1"/>
  <c r="E8" i="1"/>
  <c r="E9" i="1"/>
  <c r="E10" i="1"/>
  <c r="K8" i="1" s="1"/>
  <c r="E12" i="1"/>
  <c r="E14" i="1" s="1"/>
  <c r="K9" i="1" s="1"/>
  <c r="E13" i="1"/>
  <c r="C10" i="1"/>
  <c r="I8" i="1" s="1"/>
  <c r="C14" i="1"/>
  <c r="I9" i="1" s="1"/>
  <c r="B131" i="1"/>
  <c r="B130" i="1"/>
  <c r="C123" i="1"/>
  <c r="F123" i="1" s="1"/>
  <c r="F115" i="1"/>
  <c r="C122" i="1"/>
  <c r="F122" i="1" s="1"/>
  <c r="B123" i="1"/>
  <c r="F114" i="1"/>
  <c r="C98" i="1"/>
  <c r="F98" i="1"/>
  <c r="C105" i="1" s="1"/>
  <c r="D105" i="1"/>
  <c r="C106" i="1"/>
  <c r="D106" i="1"/>
  <c r="E106" i="1" s="1"/>
  <c r="B106" i="1"/>
  <c r="B98" i="1"/>
  <c r="B105" i="1"/>
  <c r="F90" i="1"/>
  <c r="C97" i="1" s="1"/>
  <c r="F97" i="1" s="1"/>
  <c r="F89" i="1"/>
  <c r="C72" i="1"/>
  <c r="C74" i="1"/>
  <c r="D74" i="1"/>
  <c r="E74" i="1"/>
  <c r="C76" i="1"/>
  <c r="C78" i="1"/>
  <c r="D78" i="1"/>
  <c r="E78" i="1"/>
  <c r="D61" i="1"/>
  <c r="E61" i="1"/>
  <c r="E63" i="1" s="1"/>
  <c r="K57" i="1" s="1"/>
  <c r="D62" i="1"/>
  <c r="E62" i="1"/>
  <c r="C63" i="1"/>
  <c r="C45" i="1"/>
  <c r="D45" i="1"/>
  <c r="E45" i="1"/>
  <c r="C46" i="1"/>
  <c r="D46" i="1"/>
  <c r="E46" i="1" s="1"/>
  <c r="C47" i="1"/>
  <c r="K93" i="1" l="1"/>
  <c r="K38" i="1"/>
  <c r="K26" i="1"/>
  <c r="K10" i="1"/>
  <c r="K120" i="1"/>
  <c r="K54" i="1"/>
  <c r="K73" i="1"/>
  <c r="J8" i="1"/>
  <c r="E71" i="1"/>
  <c r="B35" i="2"/>
  <c r="B39" i="4"/>
  <c r="B40" i="4"/>
  <c r="D26" i="2"/>
  <c r="K101" i="1"/>
  <c r="B26" i="2"/>
  <c r="B34" i="2"/>
  <c r="D20" i="4"/>
  <c r="D21" i="4"/>
  <c r="F20" i="4"/>
  <c r="F21" i="4" s="1"/>
  <c r="K121" i="1"/>
  <c r="J121" i="1" s="1"/>
  <c r="K94" i="1"/>
  <c r="K39" i="1"/>
  <c r="K27" i="1"/>
  <c r="K55" i="1"/>
  <c r="K74" i="1"/>
  <c r="J9" i="1"/>
  <c r="B21" i="4"/>
  <c r="B20" i="4"/>
  <c r="E105" i="1"/>
  <c r="E107" i="1" s="1"/>
  <c r="K96" i="1" s="1"/>
  <c r="C107" i="1"/>
  <c r="E125" i="1"/>
  <c r="E127" i="1" s="1"/>
  <c r="K127" i="1" s="1"/>
  <c r="I121" i="1"/>
  <c r="I74" i="1"/>
  <c r="I94" i="1"/>
  <c r="I39" i="1"/>
  <c r="I27" i="1"/>
  <c r="I55" i="1"/>
  <c r="C71" i="1"/>
  <c r="C73" i="1" s="1"/>
  <c r="C75" i="1" s="1"/>
  <c r="C77" i="1" s="1"/>
  <c r="C79" i="1" s="1"/>
  <c r="I73" i="1"/>
  <c r="I10" i="1"/>
  <c r="I26" i="1"/>
  <c r="I54" i="1"/>
  <c r="I56" i="1" s="1"/>
  <c r="I93" i="1"/>
  <c r="I95" i="1" s="1"/>
  <c r="I38" i="1"/>
  <c r="I40" i="1" s="1"/>
  <c r="I120" i="1"/>
  <c r="I122" i="1" s="1"/>
  <c r="D35" i="2"/>
  <c r="E47" i="1"/>
  <c r="K41" i="1" s="1"/>
  <c r="K128" i="1"/>
  <c r="E130" i="1"/>
  <c r="E132" i="1" s="1"/>
  <c r="K123" i="1" s="1"/>
  <c r="C132" i="1"/>
  <c r="D39" i="4"/>
  <c r="D40" i="4" s="1"/>
  <c r="F39" i="4"/>
  <c r="F40" i="4" s="1"/>
  <c r="E34" i="2"/>
  <c r="E35" i="2" s="1"/>
  <c r="G50" i="2"/>
  <c r="B50" i="2"/>
  <c r="D50" i="2"/>
  <c r="F25" i="2"/>
  <c r="K56" i="1" l="1"/>
  <c r="J54" i="1"/>
  <c r="K122" i="1"/>
  <c r="J120" i="1"/>
  <c r="J94" i="1"/>
  <c r="F26" i="2"/>
  <c r="F34" i="2"/>
  <c r="F35" i="2" s="1"/>
  <c r="J73" i="1"/>
  <c r="K75" i="1"/>
  <c r="J74" i="1"/>
  <c r="E27" i="1"/>
  <c r="J10" i="1"/>
  <c r="I28" i="1"/>
  <c r="I11" i="1"/>
  <c r="I12" i="1" s="1"/>
  <c r="C27" i="1"/>
  <c r="J55" i="1"/>
  <c r="K28" i="1"/>
  <c r="J26" i="1"/>
  <c r="I75" i="1"/>
  <c r="J27" i="1"/>
  <c r="K40" i="1"/>
  <c r="J38" i="1"/>
  <c r="J39" i="1"/>
  <c r="D71" i="1"/>
  <c r="D72" i="1" s="1"/>
  <c r="E72" i="1" s="1"/>
  <c r="F72" i="1" s="1"/>
  <c r="K95" i="1"/>
  <c r="J93" i="1"/>
  <c r="K42" i="1" l="1"/>
  <c r="J40" i="1"/>
  <c r="J75" i="1"/>
  <c r="J122" i="1"/>
  <c r="K124" i="1"/>
  <c r="J28" i="1"/>
  <c r="K30" i="1"/>
  <c r="I96" i="1"/>
  <c r="I29" i="1"/>
  <c r="I57" i="1"/>
  <c r="C29" i="1"/>
  <c r="E29" i="1" s="1"/>
  <c r="K29" i="1" s="1"/>
  <c r="J29" i="1" s="1"/>
  <c r="I76" i="1"/>
  <c r="I77" i="1" s="1"/>
  <c r="I123" i="1"/>
  <c r="I41" i="1"/>
  <c r="I30" i="1"/>
  <c r="D27" i="1"/>
  <c r="D29" i="1" s="1"/>
  <c r="K97" i="1"/>
  <c r="J95" i="1"/>
  <c r="E73" i="1"/>
  <c r="K58" i="1"/>
  <c r="J56" i="1"/>
  <c r="J30" i="1" l="1"/>
  <c r="E75" i="1"/>
  <c r="D73" i="1"/>
  <c r="J97" i="1"/>
  <c r="J57" i="1"/>
  <c r="I58" i="1"/>
  <c r="J58" i="1" s="1"/>
  <c r="J41" i="1"/>
  <c r="I42" i="1"/>
  <c r="J123" i="1"/>
  <c r="I124" i="1"/>
  <c r="J124" i="1" s="1"/>
  <c r="I97" i="1"/>
  <c r="J96" i="1"/>
  <c r="J42" i="1"/>
  <c r="D75" i="1" l="1"/>
  <c r="D76" i="1" s="1"/>
  <c r="E76" i="1" s="1"/>
  <c r="F76" i="1" s="1"/>
  <c r="F79" i="1" s="1"/>
  <c r="E77" i="1" l="1"/>
  <c r="D77" i="1" l="1"/>
  <c r="E79" i="1"/>
  <c r="D79" i="1" l="1"/>
  <c r="K76" i="1"/>
  <c r="J76" i="1" l="1"/>
  <c r="K77" i="1"/>
  <c r="J77" i="1" s="1"/>
</calcChain>
</file>

<file path=xl/sharedStrings.xml><?xml version="1.0" encoding="utf-8"?>
<sst xmlns="http://schemas.openxmlformats.org/spreadsheetml/2006/main" count="287" uniqueCount="113">
  <si>
    <t>Beginning Inventory</t>
  </si>
  <si>
    <t>Purchase</t>
  </si>
  <si>
    <t>Date</t>
  </si>
  <si>
    <t>Units</t>
  </si>
  <si>
    <t>Unit</t>
  </si>
  <si>
    <t>Cost</t>
  </si>
  <si>
    <t>Extended</t>
  </si>
  <si>
    <t>Total Beginning Inventory</t>
  </si>
  <si>
    <t>Purchases</t>
  </si>
  <si>
    <t>Sales</t>
  </si>
  <si>
    <t>+ Purchases</t>
  </si>
  <si>
    <t>Goods Available for Sale</t>
  </si>
  <si>
    <t>- Ending Inventory</t>
  </si>
  <si>
    <t>Cost of Goods Sold</t>
  </si>
  <si>
    <t>?</t>
  </si>
  <si>
    <t>Therefore:</t>
  </si>
  <si>
    <t>Ending Inventory</t>
  </si>
  <si>
    <t>^</t>
  </si>
  <si>
    <t>Average</t>
  </si>
  <si>
    <t>Unit Cost</t>
  </si>
  <si>
    <t>Sold</t>
  </si>
  <si>
    <t>Remaining</t>
  </si>
  <si>
    <t>Goods Available</t>
  </si>
  <si>
    <t>Weighted Average - Periodic</t>
  </si>
  <si>
    <t>First-in, First-out - Periodic</t>
  </si>
  <si>
    <t>Last-in, First-out - Periodic</t>
  </si>
  <si>
    <t>Moving Average - Perpetual</t>
  </si>
  <si>
    <t>GAFS ON 1/5/02</t>
  </si>
  <si>
    <t>Sold on 1/5/02</t>
  </si>
  <si>
    <t>Purchases on 1/11</t>
  </si>
  <si>
    <t>GAFS on 1/25</t>
  </si>
  <si>
    <t>Sold on 1/25</t>
  </si>
  <si>
    <t>Purchases on 1/28</t>
  </si>
  <si>
    <t>Estimated</t>
  </si>
  <si>
    <t>COGS</t>
  </si>
  <si>
    <t>Every time a purchase occurs, the average price changes.</t>
  </si>
  <si>
    <t>Every time as sale occurs, it is valued at the existing average price.</t>
  </si>
  <si>
    <t>First-in, First-out - Perpetual</t>
  </si>
  <si>
    <t>GAFS on 1/5</t>
  </si>
  <si>
    <t>Sales on 1/5</t>
  </si>
  <si>
    <t>Sales on 1/25</t>
  </si>
  <si>
    <t>Last-in, First-out - Perpetual</t>
  </si>
  <si>
    <t>on 1/5</t>
  </si>
  <si>
    <t>on 1/25</t>
  </si>
  <si>
    <t>Sale Date</t>
  </si>
  <si>
    <t>Inventory Cost Flow Illustrations</t>
  </si>
  <si>
    <t>Impact on Net Income and Cash Flows</t>
  </si>
  <si>
    <t>On the previous schedule we saw that there are essentially six different acceptable methods for</t>
  </si>
  <si>
    <t>determining the value of ending inventory, in addition to the specific identification method.</t>
  </si>
  <si>
    <t>Five of the six methods resulted in different values for ending inventory and COGS. (FIFO will always have</t>
  </si>
  <si>
    <t>the same result regardless of whether it is applied perpetually or periodically.</t>
  </si>
  <si>
    <t>The affects of these methods are illustrated below.</t>
  </si>
  <si>
    <t>Net Sales</t>
  </si>
  <si>
    <t>Gross Profit</t>
  </si>
  <si>
    <t>Pretax Income</t>
  </si>
  <si>
    <t>Taxes at 40%</t>
  </si>
  <si>
    <t>Net Income</t>
  </si>
  <si>
    <t>I am intentionmally ignoring other operating expenses for this illustration, but they would also be the same for all scenarios.</t>
  </si>
  <si>
    <t>Weighted</t>
  </si>
  <si>
    <t>FIFO</t>
  </si>
  <si>
    <t>LIFO</t>
  </si>
  <si>
    <t>Moving</t>
  </si>
  <si>
    <t>Periodic</t>
  </si>
  <si>
    <t>Perpetual</t>
  </si>
  <si>
    <t>Cash from Sales</t>
  </si>
  <si>
    <t>Cash for purchases</t>
  </si>
  <si>
    <t>Cash for taxes</t>
  </si>
  <si>
    <t>Net Cash Flow</t>
  </si>
  <si>
    <t>Best Net</t>
  </si>
  <si>
    <t>Income</t>
  </si>
  <si>
    <t>Same for all</t>
  </si>
  <si>
    <t>per above</t>
  </si>
  <si>
    <t>Best Cash</t>
  </si>
  <si>
    <t>Flow</t>
  </si>
  <si>
    <t>see previous schedule</t>
  </si>
  <si>
    <t>Sales less COGS</t>
  </si>
  <si>
    <t>Same as gross profit</t>
  </si>
  <si>
    <t>Pretax times 40%</t>
  </si>
  <si>
    <t>Pretax less taxes</t>
  </si>
  <si>
    <t>Cash Flows</t>
  </si>
  <si>
    <t>Future sales</t>
  </si>
  <si>
    <t>Holding Profit in Ending Inventory (assuming the remaining 6,000 units will be sold at $10.00 each)</t>
  </si>
  <si>
    <t xml:space="preserve">Holding Profit  </t>
  </si>
  <si>
    <t>Future GP%</t>
  </si>
  <si>
    <t>Future COGS</t>
  </si>
  <si>
    <t>Historical GP%</t>
  </si>
  <si>
    <t>Assume that in all of the scenarios, the 11,000 units sold resulted in sales revenues of $110,000. ($10.00 per unit)</t>
  </si>
  <si>
    <t>PLEASE NOTE THAT THE UNIT COST STEADILY ROSE IN THE ILLUSTRATION.  INDICIATIVE OF AN INFLATIONARY PERIOD.</t>
  </si>
  <si>
    <t>Note the differences in GP% Historical versus Future for each method.</t>
  </si>
  <si>
    <t>How would this affect you if you were preparing a forecasted income statement?</t>
  </si>
  <si>
    <t>Look to the footnotes of the financial statements to determine what method a company uses</t>
  </si>
  <si>
    <t xml:space="preserve">   to value its inventory.  What does this tell you about the company?</t>
  </si>
  <si>
    <t>BADM622</t>
  </si>
  <si>
    <t xml:space="preserve"> or Future Profit to be recognized upon sale of this inventory.</t>
  </si>
  <si>
    <t>BADM 622</t>
  </si>
  <si>
    <t>Inventory and Cost of Goods Sold</t>
  </si>
  <si>
    <t>+ Purchases &amp; Costs Incurred</t>
  </si>
  <si>
    <t>-Ending Inventory</t>
  </si>
  <si>
    <t>-Cost of Goods Sold</t>
  </si>
  <si>
    <t>-Expenses</t>
  </si>
  <si>
    <t>-Taxes</t>
  </si>
  <si>
    <t>Correct</t>
  </si>
  <si>
    <t>Year 1</t>
  </si>
  <si>
    <t>Year 2</t>
  </si>
  <si>
    <t>Understating</t>
  </si>
  <si>
    <t>Year 1 Inventory</t>
  </si>
  <si>
    <t>Impact of Inventory Errors</t>
  </si>
  <si>
    <t>Initial Error</t>
  </si>
  <si>
    <t>Resulting errors</t>
  </si>
  <si>
    <t>Overstating</t>
  </si>
  <si>
    <t>Understated</t>
  </si>
  <si>
    <t>Overstated</t>
  </si>
  <si>
    <t>Year 1 (The year of the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</si>
</sst>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43" fontId="0" fillId="0" borderId="0" xfId="1" applyFont="1"/>
    <xf numFmtId="165" fontId="0" fillId="0" borderId="0" xfId="1" applyNumberFormat="1" applyFont="1"/>
    <xf numFmtId="165" fontId="0" fillId="0" borderId="1" xfId="1" applyNumberFormat="1" applyFont="1" applyBorder="1"/>
    <xf numFmtId="43" fontId="0" fillId="0" borderId="1" xfId="1" applyFont="1" applyBorder="1"/>
    <xf numFmtId="165" fontId="0" fillId="0" borderId="2" xfId="1" applyNumberFormat="1" applyFont="1" applyBorder="1"/>
    <xf numFmtId="43" fontId="0" fillId="0" borderId="2" xfId="1" applyFont="1" applyBorder="1"/>
    <xf numFmtId="43" fontId="0" fillId="0" borderId="3" xfId="1" applyFont="1" applyBorder="1"/>
    <xf numFmtId="0" fontId="0" fillId="0" borderId="4" xfId="0" applyBorder="1"/>
    <xf numFmtId="0" fontId="0" fillId="0" borderId="5" xfId="0" applyBorder="1"/>
    <xf numFmtId="165" fontId="0" fillId="0" borderId="5" xfId="1" applyNumberFormat="1" applyFont="1" applyBorder="1"/>
    <xf numFmtId="43" fontId="0" fillId="0" borderId="5" xfId="1" applyFont="1" applyBorder="1"/>
    <xf numFmtId="43" fontId="0" fillId="0" borderId="6" xfId="1" applyFont="1" applyBorder="1"/>
    <xf numFmtId="0" fontId="0" fillId="0" borderId="7" xfId="0" applyBorder="1"/>
    <xf numFmtId="0" fontId="0" fillId="0" borderId="0" xfId="0" applyBorder="1"/>
    <xf numFmtId="165" fontId="0" fillId="0" borderId="0" xfId="1" applyNumberFormat="1" applyFont="1" applyBorder="1"/>
    <xf numFmtId="43" fontId="0" fillId="0" borderId="0" xfId="1" applyFont="1" applyBorder="1"/>
    <xf numFmtId="43" fontId="0" fillId="0" borderId="8" xfId="1" applyFont="1" applyBorder="1"/>
    <xf numFmtId="0" fontId="0" fillId="0" borderId="0" xfId="0" quotePrefix="1" applyBorder="1"/>
    <xf numFmtId="43" fontId="0" fillId="0" borderId="9" xfId="1" applyFont="1" applyBorder="1"/>
    <xf numFmtId="43" fontId="0" fillId="0" borderId="0" xfId="1" quotePrefix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0" borderId="10" xfId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165" fontId="0" fillId="0" borderId="12" xfId="1" applyNumberFormat="1" applyFont="1" applyBorder="1"/>
    <xf numFmtId="43" fontId="0" fillId="0" borderId="12" xfId="1" applyFont="1" applyBorder="1"/>
    <xf numFmtId="43" fontId="0" fillId="0" borderId="13" xfId="1" applyFont="1" applyBorder="1"/>
    <xf numFmtId="0" fontId="2" fillId="0" borderId="4" xfId="0" applyFont="1" applyBorder="1"/>
    <xf numFmtId="0" fontId="2" fillId="0" borderId="0" xfId="0" applyFont="1"/>
    <xf numFmtId="165" fontId="2" fillId="0" borderId="2" xfId="1" applyNumberFormat="1" applyFont="1" applyBorder="1"/>
    <xf numFmtId="43" fontId="2" fillId="0" borderId="2" xfId="1" applyFont="1" applyBorder="1"/>
    <xf numFmtId="165" fontId="2" fillId="0" borderId="0" xfId="1" applyNumberFormat="1" applyFont="1" applyBorder="1"/>
    <xf numFmtId="43" fontId="2" fillId="0" borderId="0" xfId="1" applyFont="1" applyBorder="1"/>
    <xf numFmtId="43" fontId="0" fillId="0" borderId="2" xfId="0" applyNumberFormat="1" applyBorder="1"/>
    <xf numFmtId="14" fontId="0" fillId="0" borderId="0" xfId="0" applyNumberFormat="1" applyBorder="1"/>
    <xf numFmtId="43" fontId="2" fillId="0" borderId="3" xfId="1" applyFont="1" applyBorder="1"/>
    <xf numFmtId="43" fontId="2" fillId="0" borderId="8" xfId="1" applyFont="1" applyBorder="1" applyAlignment="1">
      <alignment horizontal="center"/>
    </xf>
    <xf numFmtId="43" fontId="0" fillId="0" borderId="0" xfId="0" applyNumberFormat="1" applyBorder="1"/>
    <xf numFmtId="165" fontId="0" fillId="0" borderId="0" xfId="0" applyNumberFormat="1" applyBorder="1"/>
    <xf numFmtId="43" fontId="0" fillId="0" borderId="10" xfId="1" applyFont="1" applyBorder="1"/>
    <xf numFmtId="165" fontId="0" fillId="0" borderId="14" xfId="1" applyNumberFormat="1" applyFont="1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165" fontId="0" fillId="0" borderId="6" xfId="1" applyNumberFormat="1" applyFont="1" applyBorder="1"/>
    <xf numFmtId="165" fontId="0" fillId="0" borderId="8" xfId="1" applyNumberFormat="1" applyFont="1" applyBorder="1"/>
    <xf numFmtId="165" fontId="0" fillId="0" borderId="4" xfId="1" applyNumberFormat="1" applyFont="1" applyBorder="1" applyAlignment="1">
      <alignment horizontal="right"/>
    </xf>
    <xf numFmtId="165" fontId="0" fillId="0" borderId="5" xfId="1" applyNumberFormat="1" applyFont="1" applyBorder="1" applyAlignment="1">
      <alignment horizontal="right"/>
    </xf>
    <xf numFmtId="165" fontId="0" fillId="0" borderId="6" xfId="1" applyNumberFormat="1" applyFont="1" applyBorder="1" applyAlignment="1">
      <alignment horizontal="right"/>
    </xf>
    <xf numFmtId="165" fontId="0" fillId="0" borderId="7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165" fontId="0" fillId="0" borderId="8" xfId="1" applyNumberFormat="1" applyFont="1" applyBorder="1" applyAlignment="1">
      <alignment horizontal="right"/>
    </xf>
    <xf numFmtId="165" fontId="0" fillId="0" borderId="11" xfId="1" applyNumberFormat="1" applyFont="1" applyBorder="1" applyAlignment="1">
      <alignment horizontal="right"/>
    </xf>
    <xf numFmtId="165" fontId="0" fillId="0" borderId="12" xfId="1" applyNumberFormat="1" applyFont="1" applyBorder="1" applyAlignment="1">
      <alignment horizontal="right"/>
    </xf>
    <xf numFmtId="165" fontId="0" fillId="0" borderId="13" xfId="1" applyNumberFormat="1" applyFont="1" applyBorder="1" applyAlignment="1">
      <alignment horizontal="right"/>
    </xf>
    <xf numFmtId="165" fontId="0" fillId="0" borderId="4" xfId="1" applyNumberFormat="1" applyFont="1" applyBorder="1"/>
    <xf numFmtId="165" fontId="0" fillId="0" borderId="17" xfId="1" applyNumberFormat="1" applyFont="1" applyBorder="1"/>
    <xf numFmtId="165" fontId="0" fillId="0" borderId="9" xfId="1" applyNumberFormat="1" applyFont="1" applyBorder="1"/>
    <xf numFmtId="165" fontId="0" fillId="0" borderId="7" xfId="1" applyNumberFormat="1" applyFont="1" applyBorder="1"/>
    <xf numFmtId="165" fontId="0" fillId="0" borderId="18" xfId="1" applyNumberFormat="1" applyFont="1" applyBorder="1"/>
    <xf numFmtId="165" fontId="0" fillId="0" borderId="10" xfId="1" applyNumberFormat="1" applyFont="1" applyBorder="1"/>
    <xf numFmtId="165" fontId="2" fillId="0" borderId="0" xfId="1" applyNumberFormat="1" applyFont="1" applyBorder="1" applyAlignment="1">
      <alignment horizontal="center"/>
    </xf>
    <xf numFmtId="165" fontId="2" fillId="0" borderId="10" xfId="1" applyNumberFormat="1" applyFont="1" applyBorder="1"/>
    <xf numFmtId="165" fontId="2" fillId="0" borderId="8" xfId="1" applyNumberFormat="1" applyFont="1" applyBorder="1" applyAlignment="1">
      <alignment horizontal="center"/>
    </xf>
    <xf numFmtId="165" fontId="0" fillId="0" borderId="11" xfId="1" applyNumberFormat="1" applyFont="1" applyBorder="1"/>
    <xf numFmtId="165" fontId="0" fillId="0" borderId="13" xfId="1" applyNumberFormat="1" applyFont="1" applyBorder="1"/>
    <xf numFmtId="166" fontId="0" fillId="0" borderId="7" xfId="2" applyNumberFormat="1" applyFont="1" applyBorder="1"/>
    <xf numFmtId="166" fontId="0" fillId="0" borderId="0" xfId="2" applyNumberFormat="1" applyFont="1" applyBorder="1"/>
    <xf numFmtId="166" fontId="0" fillId="0" borderId="8" xfId="2" applyNumberFormat="1" applyFont="1" applyBorder="1"/>
    <xf numFmtId="166" fontId="0" fillId="0" borderId="11" xfId="2" applyNumberFormat="1" applyFont="1" applyBorder="1"/>
    <xf numFmtId="166" fontId="0" fillId="0" borderId="12" xfId="2" applyNumberFormat="1" applyFont="1" applyBorder="1"/>
    <xf numFmtId="166" fontId="0" fillId="0" borderId="13" xfId="2" applyNumberFormat="1" applyFont="1" applyBorder="1"/>
    <xf numFmtId="165" fontId="0" fillId="2" borderId="2" xfId="1" applyNumberFormat="1" applyFont="1" applyFill="1" applyBorder="1"/>
    <xf numFmtId="165" fontId="0" fillId="2" borderId="1" xfId="1" applyNumberFormat="1" applyFont="1" applyFill="1" applyBorder="1"/>
    <xf numFmtId="0" fontId="0" fillId="2" borderId="0" xfId="0" applyFill="1"/>
    <xf numFmtId="0" fontId="0" fillId="3" borderId="0" xfId="0" applyFill="1"/>
    <xf numFmtId="165" fontId="0" fillId="2" borderId="0" xfId="1" applyNumberFormat="1" applyFont="1" applyFill="1" applyBorder="1"/>
    <xf numFmtId="165" fontId="0" fillId="2" borderId="8" xfId="1" applyNumberFormat="1" applyFont="1" applyFill="1" applyBorder="1"/>
    <xf numFmtId="0" fontId="0" fillId="0" borderId="7" xfId="0" quotePrefix="1" applyBorder="1"/>
    <xf numFmtId="165" fontId="0" fillId="2" borderId="10" xfId="1" applyNumberFormat="1" applyFont="1" applyFill="1" applyBorder="1"/>
    <xf numFmtId="165" fontId="0" fillId="2" borderId="9" xfId="1" applyNumberFormat="1" applyFont="1" applyFill="1" applyBorder="1"/>
    <xf numFmtId="0" fontId="0" fillId="0" borderId="8" xfId="0" applyBorder="1"/>
    <xf numFmtId="0" fontId="0" fillId="0" borderId="13" xfId="0" applyBorder="1"/>
    <xf numFmtId="165" fontId="0" fillId="3" borderId="0" xfId="1" applyNumberFormat="1" applyFont="1" applyFill="1" applyBorder="1"/>
    <xf numFmtId="165" fontId="0" fillId="3" borderId="8" xfId="1" applyNumberFormat="1" applyFont="1" applyFill="1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B25" sqref="B25"/>
    </sheetView>
  </sheetViews>
  <sheetFormatPr defaultRowHeight="13.2" x14ac:dyDescent="0.25"/>
  <cols>
    <col min="1" max="1" width="26.6640625" customWidth="1"/>
    <col min="2" max="2" width="14.33203125" style="2" customWidth="1"/>
    <col min="3" max="3" width="8.109375" style="2" customWidth="1"/>
    <col min="4" max="4" width="13.88671875" customWidth="1"/>
    <col min="6" max="6" width="15.33203125" customWidth="1"/>
  </cols>
  <sheetData>
    <row r="1" spans="1:6" x14ac:dyDescent="0.25">
      <c r="A1" t="s">
        <v>94</v>
      </c>
      <c r="D1" s="75" t="s">
        <v>107</v>
      </c>
    </row>
    <row r="2" spans="1:6" x14ac:dyDescent="0.25">
      <c r="A2" t="s">
        <v>95</v>
      </c>
      <c r="D2" s="74" t="s">
        <v>108</v>
      </c>
    </row>
    <row r="3" spans="1:6" x14ac:dyDescent="0.25">
      <c r="A3" t="s">
        <v>106</v>
      </c>
    </row>
    <row r="5" spans="1:6" ht="13.8" thickBot="1" x14ac:dyDescent="0.3">
      <c r="A5" s="29" t="s">
        <v>112</v>
      </c>
    </row>
    <row r="6" spans="1:6" x14ac:dyDescent="0.25">
      <c r="A6" s="8"/>
      <c r="B6" s="47" t="s">
        <v>101</v>
      </c>
      <c r="C6" s="47"/>
      <c r="D6" s="85" t="s">
        <v>104</v>
      </c>
      <c r="E6" s="85"/>
      <c r="F6" s="86" t="s">
        <v>109</v>
      </c>
    </row>
    <row r="7" spans="1:6" ht="13.8" thickBot="1" x14ac:dyDescent="0.3">
      <c r="A7" s="13"/>
      <c r="B7" s="53" t="s">
        <v>102</v>
      </c>
      <c r="C7" s="50"/>
      <c r="D7" s="87" t="s">
        <v>105</v>
      </c>
      <c r="E7" s="88"/>
      <c r="F7" s="89" t="s">
        <v>105</v>
      </c>
    </row>
    <row r="8" spans="1:6" x14ac:dyDescent="0.25">
      <c r="A8" s="13" t="s">
        <v>0</v>
      </c>
      <c r="B8" s="15">
        <v>100000</v>
      </c>
      <c r="C8" s="15"/>
      <c r="D8" s="15">
        <v>100000</v>
      </c>
      <c r="E8" s="14"/>
      <c r="F8" s="45">
        <v>100000</v>
      </c>
    </row>
    <row r="9" spans="1:6" x14ac:dyDescent="0.25">
      <c r="A9" s="78" t="s">
        <v>96</v>
      </c>
      <c r="B9" s="3">
        <v>500000</v>
      </c>
      <c r="C9" s="3"/>
      <c r="D9" s="3">
        <v>500000</v>
      </c>
      <c r="E9" s="14"/>
      <c r="F9" s="57">
        <v>500000</v>
      </c>
    </row>
    <row r="10" spans="1:6" x14ac:dyDescent="0.25">
      <c r="A10" s="13" t="s">
        <v>11</v>
      </c>
      <c r="B10" s="15">
        <f>SUM(B8:B9)</f>
        <v>600000</v>
      </c>
      <c r="C10" s="15"/>
      <c r="D10" s="15">
        <f>SUM(D8:D9)</f>
        <v>600000</v>
      </c>
      <c r="E10" s="14"/>
      <c r="F10" s="45">
        <f>SUM(F8:F9)</f>
        <v>600000</v>
      </c>
    </row>
    <row r="11" spans="1:6" x14ac:dyDescent="0.25">
      <c r="A11" s="78" t="s">
        <v>97</v>
      </c>
      <c r="B11" s="15">
        <v>-150000</v>
      </c>
      <c r="C11" s="15"/>
      <c r="D11" s="83">
        <v>-125000</v>
      </c>
      <c r="E11" s="14"/>
      <c r="F11" s="84">
        <v>-175000</v>
      </c>
    </row>
    <row r="12" spans="1:6" ht="13.8" thickBot="1" x14ac:dyDescent="0.3">
      <c r="A12" s="13" t="s">
        <v>13</v>
      </c>
      <c r="B12" s="5">
        <f>SUM(B10:B11)</f>
        <v>450000</v>
      </c>
      <c r="C12" s="5"/>
      <c r="D12" s="72">
        <f>SUM(D10:D11)</f>
        <v>475000</v>
      </c>
      <c r="E12" s="14"/>
      <c r="F12" s="79">
        <f>SUM(F10:F11)</f>
        <v>425000</v>
      </c>
    </row>
    <row r="13" spans="1:6" ht="13.8" thickTop="1" x14ac:dyDescent="0.25">
      <c r="A13" s="13"/>
      <c r="B13" s="15"/>
      <c r="C13" s="15"/>
      <c r="D13" s="15"/>
      <c r="E13" s="14"/>
      <c r="F13" s="45"/>
    </row>
    <row r="14" spans="1:6" x14ac:dyDescent="0.25">
      <c r="A14" s="13"/>
      <c r="B14" s="15"/>
      <c r="C14" s="15"/>
      <c r="D14" s="15"/>
      <c r="E14" s="14"/>
      <c r="F14" s="45"/>
    </row>
    <row r="15" spans="1:6" x14ac:dyDescent="0.25">
      <c r="A15" s="13" t="s">
        <v>9</v>
      </c>
      <c r="B15" s="15">
        <v>1000000</v>
      </c>
      <c r="C15" s="15"/>
      <c r="D15" s="15">
        <v>1000000</v>
      </c>
      <c r="E15" s="14"/>
      <c r="F15" s="45">
        <v>1000000</v>
      </c>
    </row>
    <row r="16" spans="1:6" x14ac:dyDescent="0.25">
      <c r="A16" s="78" t="s">
        <v>98</v>
      </c>
      <c r="B16" s="3">
        <f>-B12</f>
        <v>-450000</v>
      </c>
      <c r="C16" s="3"/>
      <c r="D16" s="73">
        <f>-D12</f>
        <v>-475000</v>
      </c>
      <c r="E16" s="14"/>
      <c r="F16" s="80">
        <f>-F12</f>
        <v>-425000</v>
      </c>
    </row>
    <row r="17" spans="1:6" x14ac:dyDescent="0.25">
      <c r="A17" s="13" t="s">
        <v>53</v>
      </c>
      <c r="B17" s="15">
        <f>SUM(B15:B16)</f>
        <v>550000</v>
      </c>
      <c r="C17" s="15"/>
      <c r="D17" s="76">
        <f>SUM(D15:D16)</f>
        <v>525000</v>
      </c>
      <c r="E17" s="14"/>
      <c r="F17" s="77">
        <f>SUM(F15:F16)</f>
        <v>575000</v>
      </c>
    </row>
    <row r="18" spans="1:6" x14ac:dyDescent="0.25">
      <c r="A18" s="78" t="s">
        <v>99</v>
      </c>
      <c r="B18" s="3">
        <v>-100000</v>
      </c>
      <c r="C18" s="3"/>
      <c r="D18" s="3">
        <v>-100000</v>
      </c>
      <c r="E18" s="14"/>
      <c r="F18" s="57">
        <v>-100000</v>
      </c>
    </row>
    <row r="19" spans="1:6" x14ac:dyDescent="0.25">
      <c r="A19" s="13" t="s">
        <v>54</v>
      </c>
      <c r="B19" s="15">
        <f>SUM(B17:B18)</f>
        <v>450000</v>
      </c>
      <c r="C19" s="15"/>
      <c r="D19" s="76">
        <f>SUM(D17:D18)</f>
        <v>425000</v>
      </c>
      <c r="E19" s="14"/>
      <c r="F19" s="77">
        <f>SUM(F17:F18)</f>
        <v>475000</v>
      </c>
    </row>
    <row r="20" spans="1:6" x14ac:dyDescent="0.25">
      <c r="A20" s="78" t="s">
        <v>100</v>
      </c>
      <c r="B20" s="15">
        <f>-B19*0.4</f>
        <v>-180000</v>
      </c>
      <c r="C20" s="15"/>
      <c r="D20" s="76">
        <f>-D19*0.4</f>
        <v>-170000</v>
      </c>
      <c r="E20" s="14"/>
      <c r="F20" s="77">
        <f>-F19*0.4</f>
        <v>-190000</v>
      </c>
    </row>
    <row r="21" spans="1:6" ht="13.8" thickBot="1" x14ac:dyDescent="0.3">
      <c r="A21" s="13" t="s">
        <v>56</v>
      </c>
      <c r="B21" s="5">
        <f>SUM(B19:B20)</f>
        <v>270000</v>
      </c>
      <c r="C21" s="5"/>
      <c r="D21" s="72">
        <f>SUM(D19:D20)</f>
        <v>255000</v>
      </c>
      <c r="E21" s="14"/>
      <c r="F21" s="79">
        <f>SUM(F19:F20)</f>
        <v>285000</v>
      </c>
    </row>
    <row r="22" spans="1:6" ht="14.4" thickTop="1" thickBot="1" x14ac:dyDescent="0.3">
      <c r="A22" s="23"/>
      <c r="B22" s="25"/>
      <c r="C22" s="25"/>
      <c r="D22" s="25" t="s">
        <v>110</v>
      </c>
      <c r="E22" s="24"/>
      <c r="F22" s="65" t="s">
        <v>111</v>
      </c>
    </row>
    <row r="23" spans="1:6" x14ac:dyDescent="0.25">
      <c r="D23" s="2"/>
      <c r="F23" s="2"/>
    </row>
    <row r="24" spans="1:6" ht="13.8" thickBot="1" x14ac:dyDescent="0.3">
      <c r="A24" s="29" t="s">
        <v>103</v>
      </c>
      <c r="D24" s="2"/>
      <c r="F24" s="2"/>
    </row>
    <row r="25" spans="1:6" x14ac:dyDescent="0.25">
      <c r="A25" s="8"/>
      <c r="B25" s="47" t="s">
        <v>101</v>
      </c>
      <c r="C25" s="47"/>
      <c r="D25" s="47" t="str">
        <f>+D6</f>
        <v>Understating</v>
      </c>
      <c r="E25" s="85"/>
      <c r="F25" s="48" t="str">
        <f>+F6</f>
        <v>Overstating</v>
      </c>
    </row>
    <row r="26" spans="1:6" ht="13.8" thickBot="1" x14ac:dyDescent="0.3">
      <c r="A26" s="13"/>
      <c r="B26" s="53" t="s">
        <v>103</v>
      </c>
      <c r="C26" s="50"/>
      <c r="D26" s="53" t="str">
        <f>+D7</f>
        <v>Year 1 Inventory</v>
      </c>
      <c r="E26" s="88"/>
      <c r="F26" s="54" t="str">
        <f>+F7</f>
        <v>Year 1 Inventory</v>
      </c>
    </row>
    <row r="27" spans="1:6" x14ac:dyDescent="0.25">
      <c r="A27" s="13" t="s">
        <v>0</v>
      </c>
      <c r="B27" s="15">
        <f>-B11</f>
        <v>150000</v>
      </c>
      <c r="C27" s="15"/>
      <c r="D27" s="76">
        <f>-D11</f>
        <v>125000</v>
      </c>
      <c r="E27" s="14"/>
      <c r="F27" s="77">
        <f>-F11</f>
        <v>175000</v>
      </c>
    </row>
    <row r="28" spans="1:6" x14ac:dyDescent="0.25">
      <c r="A28" s="78" t="s">
        <v>96</v>
      </c>
      <c r="B28" s="3">
        <v>600000</v>
      </c>
      <c r="C28" s="3"/>
      <c r="D28" s="3">
        <v>600000</v>
      </c>
      <c r="E28" s="14"/>
      <c r="F28" s="57">
        <v>600000</v>
      </c>
    </row>
    <row r="29" spans="1:6" x14ac:dyDescent="0.25">
      <c r="A29" s="13" t="s">
        <v>11</v>
      </c>
      <c r="B29" s="15">
        <f>SUM(B27:B28)</f>
        <v>750000</v>
      </c>
      <c r="C29" s="15"/>
      <c r="D29" s="76">
        <f>SUM(D27:D28)</f>
        <v>725000</v>
      </c>
      <c r="E29" s="14"/>
      <c r="F29" s="77">
        <f>SUM(F27:F28)</f>
        <v>775000</v>
      </c>
    </row>
    <row r="30" spans="1:6" x14ac:dyDescent="0.25">
      <c r="A30" s="78" t="s">
        <v>97</v>
      </c>
      <c r="B30" s="15">
        <v>-150000</v>
      </c>
      <c r="C30" s="15"/>
      <c r="D30" s="15">
        <v>-150000</v>
      </c>
      <c r="E30" s="14"/>
      <c r="F30" s="45">
        <v>-150000</v>
      </c>
    </row>
    <row r="31" spans="1:6" ht="13.8" thickBot="1" x14ac:dyDescent="0.3">
      <c r="A31" s="13" t="s">
        <v>13</v>
      </c>
      <c r="B31" s="5">
        <f>SUM(B29:B30)</f>
        <v>600000</v>
      </c>
      <c r="C31" s="5"/>
      <c r="D31" s="72">
        <f>SUM(D29:D30)</f>
        <v>575000</v>
      </c>
      <c r="E31" s="14"/>
      <c r="F31" s="79">
        <f>SUM(F29:F30)</f>
        <v>625000</v>
      </c>
    </row>
    <row r="32" spans="1:6" ht="13.8" thickTop="1" x14ac:dyDescent="0.25">
      <c r="A32" s="13"/>
      <c r="B32" s="15"/>
      <c r="C32" s="15"/>
      <c r="D32" s="15"/>
      <c r="E32" s="14"/>
      <c r="F32" s="45"/>
    </row>
    <row r="33" spans="1:6" x14ac:dyDescent="0.25">
      <c r="A33" s="13"/>
      <c r="B33" s="15"/>
      <c r="C33" s="15"/>
      <c r="D33" s="15"/>
      <c r="E33" s="14"/>
      <c r="F33" s="45"/>
    </row>
    <row r="34" spans="1:6" x14ac:dyDescent="0.25">
      <c r="A34" s="13" t="s">
        <v>9</v>
      </c>
      <c r="B34" s="15">
        <v>1100000</v>
      </c>
      <c r="C34" s="15"/>
      <c r="D34" s="15">
        <v>1100000</v>
      </c>
      <c r="E34" s="14"/>
      <c r="F34" s="45">
        <v>1100000</v>
      </c>
    </row>
    <row r="35" spans="1:6" x14ac:dyDescent="0.25">
      <c r="A35" s="78" t="s">
        <v>98</v>
      </c>
      <c r="B35" s="3">
        <f>-B31</f>
        <v>-600000</v>
      </c>
      <c r="C35" s="3"/>
      <c r="D35" s="73">
        <f>-D31</f>
        <v>-575000</v>
      </c>
      <c r="E35" s="14"/>
      <c r="F35" s="80">
        <f>-F31</f>
        <v>-625000</v>
      </c>
    </row>
    <row r="36" spans="1:6" x14ac:dyDescent="0.25">
      <c r="A36" s="13" t="s">
        <v>53</v>
      </c>
      <c r="B36" s="15">
        <f>SUM(B34:B35)</f>
        <v>500000</v>
      </c>
      <c r="C36" s="15"/>
      <c r="D36" s="76">
        <f>SUM(D34:D35)</f>
        <v>525000</v>
      </c>
      <c r="E36" s="14"/>
      <c r="F36" s="77">
        <f>SUM(F34:F35)</f>
        <v>475000</v>
      </c>
    </row>
    <row r="37" spans="1:6" x14ac:dyDescent="0.25">
      <c r="A37" s="78" t="s">
        <v>99</v>
      </c>
      <c r="B37" s="3">
        <v>125000</v>
      </c>
      <c r="C37" s="3"/>
      <c r="D37" s="3">
        <v>125000</v>
      </c>
      <c r="E37" s="14"/>
      <c r="F37" s="57">
        <v>125000</v>
      </c>
    </row>
    <row r="38" spans="1:6" x14ac:dyDescent="0.25">
      <c r="A38" s="13" t="s">
        <v>54</v>
      </c>
      <c r="B38" s="15">
        <f>SUM(B36:B37)</f>
        <v>625000</v>
      </c>
      <c r="C38" s="15"/>
      <c r="D38" s="76">
        <f>SUM(D36:D37)</f>
        <v>650000</v>
      </c>
      <c r="E38" s="14"/>
      <c r="F38" s="77">
        <f>SUM(F36:F37)</f>
        <v>600000</v>
      </c>
    </row>
    <row r="39" spans="1:6" x14ac:dyDescent="0.25">
      <c r="A39" s="78" t="s">
        <v>100</v>
      </c>
      <c r="B39" s="15">
        <f>-B38*0.4</f>
        <v>-250000</v>
      </c>
      <c r="C39" s="15"/>
      <c r="D39" s="76">
        <f>-D38*0.4</f>
        <v>-260000</v>
      </c>
      <c r="E39" s="14"/>
      <c r="F39" s="77">
        <f>-F38*0.4</f>
        <v>-240000</v>
      </c>
    </row>
    <row r="40" spans="1:6" ht="13.8" thickBot="1" x14ac:dyDescent="0.3">
      <c r="A40" s="13" t="s">
        <v>56</v>
      </c>
      <c r="B40" s="5">
        <f>SUM(B38:B39)</f>
        <v>375000</v>
      </c>
      <c r="C40" s="5"/>
      <c r="D40" s="72">
        <f>SUM(D38:D39)</f>
        <v>390000</v>
      </c>
      <c r="E40" s="14"/>
      <c r="F40" s="79">
        <f>SUM(F38:F39)</f>
        <v>360000</v>
      </c>
    </row>
    <row r="41" spans="1:6" ht="13.8" thickTop="1" x14ac:dyDescent="0.25">
      <c r="A41" s="13"/>
      <c r="B41" s="15"/>
      <c r="C41" s="15"/>
      <c r="D41" s="14" t="s">
        <v>111</v>
      </c>
      <c r="E41" s="14"/>
      <c r="F41" s="81" t="s">
        <v>110</v>
      </c>
    </row>
    <row r="42" spans="1:6" ht="13.8" thickBot="1" x14ac:dyDescent="0.3">
      <c r="A42" s="23"/>
      <c r="B42" s="25"/>
      <c r="C42" s="25"/>
      <c r="D42" s="24"/>
      <c r="E42" s="24"/>
      <c r="F42" s="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3"/>
  <sheetViews>
    <sheetView zoomScaleNormal="100" workbookViewId="0">
      <selection activeCell="F22" sqref="F22"/>
    </sheetView>
  </sheetViews>
  <sheetFormatPr defaultRowHeight="13.2" x14ac:dyDescent="0.25"/>
  <cols>
    <col min="1" max="1" width="11.33203125" customWidth="1"/>
    <col min="2" max="2" width="11.5546875" bestFit="1" customWidth="1"/>
    <col min="3" max="3" width="10.44140625" style="2" bestFit="1" customWidth="1"/>
    <col min="4" max="4" width="9.33203125" style="1" bestFit="1" customWidth="1"/>
    <col min="5" max="5" width="12.109375" style="1" customWidth="1"/>
    <col min="6" max="6" width="10.6640625" customWidth="1"/>
    <col min="7" max="7" width="9.33203125" customWidth="1"/>
    <col min="8" max="8" width="20.88671875" customWidth="1"/>
    <col min="9" max="9" width="11.33203125" style="2" bestFit="1" customWidth="1"/>
    <col min="10" max="10" width="10.33203125" style="1" customWidth="1"/>
    <col min="11" max="11" width="16.33203125" style="1" bestFit="1" customWidth="1"/>
  </cols>
  <sheetData>
    <row r="1" spans="1:11" x14ac:dyDescent="0.25">
      <c r="A1" t="s">
        <v>92</v>
      </c>
    </row>
    <row r="2" spans="1:11" x14ac:dyDescent="0.25">
      <c r="A2" t="s">
        <v>45</v>
      </c>
    </row>
    <row r="4" spans="1:11" ht="13.8" thickBot="1" x14ac:dyDescent="0.3"/>
    <row r="5" spans="1:11" x14ac:dyDescent="0.25">
      <c r="A5" s="8" t="s">
        <v>0</v>
      </c>
      <c r="B5" s="9"/>
      <c r="C5" s="10"/>
      <c r="D5" s="11"/>
      <c r="E5" s="11"/>
      <c r="F5" s="9"/>
      <c r="G5" s="9"/>
      <c r="H5" s="9"/>
      <c r="I5" s="10"/>
      <c r="J5" s="11"/>
      <c r="K5" s="12"/>
    </row>
    <row r="6" spans="1:11" x14ac:dyDescent="0.25">
      <c r="A6" s="13"/>
      <c r="B6" s="14" t="s">
        <v>1</v>
      </c>
      <c r="C6" s="15"/>
      <c r="D6" s="16" t="s">
        <v>4</v>
      </c>
      <c r="E6" s="16" t="s">
        <v>6</v>
      </c>
      <c r="F6" s="14"/>
      <c r="G6" s="14"/>
      <c r="H6" s="14"/>
      <c r="I6" s="15"/>
      <c r="J6" s="16" t="s">
        <v>18</v>
      </c>
      <c r="K6" s="17" t="s">
        <v>6</v>
      </c>
    </row>
    <row r="7" spans="1:11" x14ac:dyDescent="0.25">
      <c r="A7" s="13"/>
      <c r="B7" s="14" t="s">
        <v>2</v>
      </c>
      <c r="C7" s="15" t="s">
        <v>3</v>
      </c>
      <c r="D7" s="16" t="s">
        <v>5</v>
      </c>
      <c r="E7" s="16" t="s">
        <v>5</v>
      </c>
      <c r="F7" s="14"/>
      <c r="G7" s="14"/>
      <c r="H7" s="14"/>
      <c r="I7" s="15" t="s">
        <v>3</v>
      </c>
      <c r="J7" s="16" t="s">
        <v>19</v>
      </c>
      <c r="K7" s="17" t="s">
        <v>5</v>
      </c>
    </row>
    <row r="8" spans="1:11" x14ac:dyDescent="0.25">
      <c r="A8" s="13"/>
      <c r="B8" s="35">
        <v>37230</v>
      </c>
      <c r="C8" s="15">
        <v>1000</v>
      </c>
      <c r="D8" s="16">
        <v>5</v>
      </c>
      <c r="E8" s="16">
        <f>+C8*D8</f>
        <v>5000</v>
      </c>
      <c r="F8" s="14"/>
      <c r="G8" s="14"/>
      <c r="H8" s="14" t="s">
        <v>0</v>
      </c>
      <c r="I8" s="15">
        <f>+C10</f>
        <v>7000</v>
      </c>
      <c r="J8" s="16">
        <f>+K8/I8</f>
        <v>5.2142857142857144</v>
      </c>
      <c r="K8" s="17">
        <f>+E10</f>
        <v>36500</v>
      </c>
    </row>
    <row r="9" spans="1:11" x14ac:dyDescent="0.25">
      <c r="A9" s="13"/>
      <c r="B9" s="35">
        <v>37253</v>
      </c>
      <c r="C9" s="3">
        <v>6000</v>
      </c>
      <c r="D9" s="4">
        <v>5.25</v>
      </c>
      <c r="E9" s="4">
        <f>+C9*D9</f>
        <v>31500</v>
      </c>
      <c r="F9" s="14"/>
      <c r="G9" s="14"/>
      <c r="H9" s="18" t="s">
        <v>10</v>
      </c>
      <c r="I9" s="3">
        <f>+C14</f>
        <v>2</v>
      </c>
      <c r="J9" s="4">
        <f>+K9/I9</f>
        <v>28125</v>
      </c>
      <c r="K9" s="19">
        <f>+E14</f>
        <v>56250</v>
      </c>
    </row>
    <row r="10" spans="1:11" x14ac:dyDescent="0.25">
      <c r="A10" s="13" t="s">
        <v>7</v>
      </c>
      <c r="B10" s="14"/>
      <c r="C10" s="15">
        <f>SUM(C8:C9)</f>
        <v>7000</v>
      </c>
      <c r="D10" s="16"/>
      <c r="E10" s="16">
        <f>SUM(E8:E9)</f>
        <v>36500</v>
      </c>
      <c r="F10" s="14"/>
      <c r="G10" s="14"/>
      <c r="H10" s="14" t="s">
        <v>11</v>
      </c>
      <c r="I10" s="15">
        <f>SUM(I8:I9)</f>
        <v>7002</v>
      </c>
      <c r="J10" s="16">
        <f>+K10/I10</f>
        <v>13.246215367037989</v>
      </c>
      <c r="K10" s="17">
        <f>SUM(K8:K9)</f>
        <v>92750</v>
      </c>
    </row>
    <row r="11" spans="1:11" x14ac:dyDescent="0.25">
      <c r="A11" s="13"/>
      <c r="B11" s="14"/>
      <c r="C11" s="15"/>
      <c r="D11" s="16"/>
      <c r="E11" s="16"/>
      <c r="F11" s="14"/>
      <c r="G11" s="14"/>
      <c r="H11" s="18" t="s">
        <v>12</v>
      </c>
      <c r="I11" s="15">
        <f>-I10-SUM(C17:C18)</f>
        <v>3998</v>
      </c>
      <c r="J11" s="16"/>
      <c r="K11" s="21" t="s">
        <v>14</v>
      </c>
    </row>
    <row r="12" spans="1:11" ht="13.8" thickBot="1" x14ac:dyDescent="0.3">
      <c r="A12" s="13" t="s">
        <v>8</v>
      </c>
      <c r="B12" s="35">
        <v>37267</v>
      </c>
      <c r="C12" s="15">
        <v>5000</v>
      </c>
      <c r="D12" s="16">
        <v>5.5</v>
      </c>
      <c r="E12" s="16">
        <f>+C12*D12</f>
        <v>27500</v>
      </c>
      <c r="F12" s="14"/>
      <c r="G12" s="14"/>
      <c r="H12" s="14" t="s">
        <v>13</v>
      </c>
      <c r="I12" s="5">
        <f>SUM(I10:I11)</f>
        <v>11000</v>
      </c>
      <c r="J12" s="6"/>
      <c r="K12" s="22" t="s">
        <v>14</v>
      </c>
    </row>
    <row r="13" spans="1:11" ht="13.8" thickTop="1" x14ac:dyDescent="0.25">
      <c r="A13" s="13"/>
      <c r="B13" s="35">
        <v>37286</v>
      </c>
      <c r="C13" s="3">
        <v>5000</v>
      </c>
      <c r="D13" s="4">
        <v>5.75</v>
      </c>
      <c r="E13" s="4">
        <f>+C13*D13</f>
        <v>28750</v>
      </c>
      <c r="F13" s="14"/>
      <c r="G13" s="14"/>
      <c r="H13" s="14"/>
      <c r="I13" s="15"/>
      <c r="J13" s="16"/>
      <c r="K13" s="17"/>
    </row>
    <row r="14" spans="1:11" x14ac:dyDescent="0.25">
      <c r="A14" s="13"/>
      <c r="B14" s="14"/>
      <c r="C14" s="15">
        <f>COUNT(C12:C13)</f>
        <v>2</v>
      </c>
      <c r="D14" s="16"/>
      <c r="E14" s="16">
        <f>SUM(E12:E13)</f>
        <v>56250</v>
      </c>
      <c r="F14" s="14"/>
      <c r="G14" s="14"/>
      <c r="H14" s="14"/>
      <c r="I14" s="15"/>
      <c r="J14" s="16"/>
      <c r="K14" s="17"/>
    </row>
    <row r="15" spans="1:11" x14ac:dyDescent="0.25">
      <c r="A15" s="13"/>
      <c r="B15" s="14"/>
      <c r="C15" s="15"/>
      <c r="D15" s="16"/>
      <c r="E15" s="16"/>
      <c r="F15" s="14"/>
      <c r="G15" s="14"/>
      <c r="H15" s="14"/>
      <c r="I15" s="15"/>
      <c r="J15" s="16"/>
      <c r="K15" s="17"/>
    </row>
    <row r="16" spans="1:11" x14ac:dyDescent="0.25">
      <c r="A16" s="13"/>
      <c r="B16" s="14" t="s">
        <v>44</v>
      </c>
      <c r="C16" s="15"/>
      <c r="D16" s="16"/>
      <c r="E16" s="16"/>
      <c r="F16" s="14"/>
      <c r="G16" s="14"/>
      <c r="H16" s="14"/>
      <c r="I16" s="15"/>
      <c r="J16" s="16"/>
      <c r="K16" s="17"/>
    </row>
    <row r="17" spans="1:11" x14ac:dyDescent="0.25">
      <c r="A17" s="13" t="s">
        <v>9</v>
      </c>
      <c r="B17" s="35">
        <v>37261</v>
      </c>
      <c r="C17" s="15">
        <v>-4000</v>
      </c>
      <c r="D17" s="16"/>
      <c r="E17" s="16"/>
      <c r="F17" s="14"/>
      <c r="G17" s="14"/>
      <c r="H17" s="14"/>
      <c r="I17" s="15"/>
      <c r="J17" s="16"/>
      <c r="K17" s="17"/>
    </row>
    <row r="18" spans="1:11" x14ac:dyDescent="0.25">
      <c r="A18" s="13"/>
      <c r="B18" s="35">
        <v>37281</v>
      </c>
      <c r="C18" s="15">
        <v>-7000</v>
      </c>
      <c r="D18" s="16"/>
      <c r="E18" s="16"/>
      <c r="F18" s="14"/>
      <c r="G18" s="14"/>
      <c r="H18" s="14"/>
      <c r="I18" s="15"/>
      <c r="J18" s="16"/>
      <c r="K18" s="17"/>
    </row>
    <row r="19" spans="1:11" ht="13.8" thickBot="1" x14ac:dyDescent="0.3">
      <c r="A19" s="23"/>
      <c r="B19" s="24"/>
      <c r="C19" s="25"/>
      <c r="D19" s="26"/>
      <c r="E19" s="26"/>
      <c r="F19" s="24"/>
      <c r="G19" s="24"/>
      <c r="H19" s="24"/>
      <c r="I19" s="25"/>
      <c r="J19" s="26"/>
      <c r="K19" s="27"/>
    </row>
    <row r="22" spans="1:11" x14ac:dyDescent="0.25">
      <c r="A22" s="29"/>
    </row>
    <row r="23" spans="1:11" ht="13.8" thickBot="1" x14ac:dyDescent="0.3"/>
    <row r="24" spans="1:11" x14ac:dyDescent="0.25">
      <c r="A24" s="28" t="s">
        <v>23</v>
      </c>
      <c r="B24" s="9"/>
      <c r="C24" s="10"/>
      <c r="D24" s="11"/>
      <c r="E24" s="11"/>
      <c r="F24" s="9"/>
      <c r="G24" s="9"/>
      <c r="H24" s="9"/>
      <c r="I24" s="10"/>
      <c r="J24" s="11" t="s">
        <v>18</v>
      </c>
      <c r="K24" s="12" t="s">
        <v>6</v>
      </c>
    </row>
    <row r="25" spans="1:11" x14ac:dyDescent="0.25">
      <c r="A25" s="13"/>
      <c r="B25" s="14"/>
      <c r="C25" s="15"/>
      <c r="D25" s="16" t="s">
        <v>4</v>
      </c>
      <c r="E25" s="16" t="s">
        <v>6</v>
      </c>
      <c r="F25" s="14"/>
      <c r="G25" s="14"/>
      <c r="H25" s="14"/>
      <c r="I25" s="15" t="s">
        <v>3</v>
      </c>
      <c r="J25" s="16" t="s">
        <v>19</v>
      </c>
      <c r="K25" s="17" t="s">
        <v>5</v>
      </c>
    </row>
    <row r="26" spans="1:11" ht="13.8" thickBot="1" x14ac:dyDescent="0.3">
      <c r="A26" s="13"/>
      <c r="B26" s="14"/>
      <c r="C26" s="15" t="s">
        <v>3</v>
      </c>
      <c r="D26" s="16" t="s">
        <v>5</v>
      </c>
      <c r="E26" s="16" t="s">
        <v>5</v>
      </c>
      <c r="F26" s="14"/>
      <c r="G26" s="14"/>
      <c r="H26" s="14" t="s">
        <v>0</v>
      </c>
      <c r="I26" s="15">
        <f>+I$8</f>
        <v>7000</v>
      </c>
      <c r="J26" s="16">
        <f>+K26/I26</f>
        <v>5.2142857142857144</v>
      </c>
      <c r="K26" s="17">
        <f>+K$8</f>
        <v>36500</v>
      </c>
    </row>
    <row r="27" spans="1:11" ht="13.8" thickBot="1" x14ac:dyDescent="0.3">
      <c r="A27" s="13" t="s">
        <v>11</v>
      </c>
      <c r="B27" s="14"/>
      <c r="C27" s="15">
        <f>+I10</f>
        <v>7002</v>
      </c>
      <c r="D27" s="7">
        <f>+E27/C27</f>
        <v>13.246215367037989</v>
      </c>
      <c r="E27" s="16">
        <f>+K10</f>
        <v>92750</v>
      </c>
      <c r="F27" s="14"/>
      <c r="G27" s="14"/>
      <c r="H27" s="18" t="s">
        <v>10</v>
      </c>
      <c r="I27" s="3">
        <f>+I$9</f>
        <v>2</v>
      </c>
      <c r="J27" s="4">
        <f>+K27/I27</f>
        <v>28125</v>
      </c>
      <c r="K27" s="19">
        <f>+K$9</f>
        <v>56250</v>
      </c>
    </row>
    <row r="28" spans="1:11" ht="13.8" thickBot="1" x14ac:dyDescent="0.3">
      <c r="A28" s="13" t="s">
        <v>15</v>
      </c>
      <c r="B28" s="14"/>
      <c r="C28" s="15"/>
      <c r="D28" s="20" t="s">
        <v>17</v>
      </c>
      <c r="E28" s="16"/>
      <c r="F28" s="14"/>
      <c r="G28" s="14"/>
      <c r="H28" s="14" t="s">
        <v>11</v>
      </c>
      <c r="I28" s="15">
        <f>SUM(I26:I27)</f>
        <v>7002</v>
      </c>
      <c r="J28" s="16">
        <f>+K28/I28</f>
        <v>13.246215367037989</v>
      </c>
      <c r="K28" s="17">
        <f>SUM(K26:K27)</f>
        <v>92750</v>
      </c>
    </row>
    <row r="29" spans="1:11" ht="13.8" thickBot="1" x14ac:dyDescent="0.3">
      <c r="A29" s="13" t="s">
        <v>16</v>
      </c>
      <c r="B29" s="14"/>
      <c r="C29" s="32">
        <f>-I11</f>
        <v>-3998</v>
      </c>
      <c r="D29" s="33">
        <f>+D27</f>
        <v>13.246215367037989</v>
      </c>
      <c r="E29" s="36">
        <f>+C29*D29</f>
        <v>-52958.369037417877</v>
      </c>
      <c r="F29" s="14"/>
      <c r="G29" s="14"/>
      <c r="H29" s="18" t="s">
        <v>12</v>
      </c>
      <c r="I29" s="32">
        <f>+I$11</f>
        <v>3998</v>
      </c>
      <c r="J29" s="33">
        <f>+K29/I29</f>
        <v>13.246215367037989</v>
      </c>
      <c r="K29" s="37">
        <f>-E29</f>
        <v>52958.369037417877</v>
      </c>
    </row>
    <row r="30" spans="1:11" ht="13.8" thickBot="1" x14ac:dyDescent="0.3">
      <c r="A30" s="13"/>
      <c r="B30" s="14"/>
      <c r="C30" s="15"/>
      <c r="D30" s="16"/>
      <c r="E30" s="16"/>
      <c r="F30" s="14"/>
      <c r="G30" s="14"/>
      <c r="H30" s="14" t="s">
        <v>13</v>
      </c>
      <c r="I30" s="5">
        <f>SUM(I28:I29)</f>
        <v>11000</v>
      </c>
      <c r="J30" s="6">
        <f>+K30/I30</f>
        <v>13.246215367037989</v>
      </c>
      <c r="K30" s="22">
        <f>SUM(K28:K29)</f>
        <v>145708.36903741787</v>
      </c>
    </row>
    <row r="31" spans="1:11" ht="14.4" thickTop="1" thickBot="1" x14ac:dyDescent="0.3">
      <c r="A31" s="23"/>
      <c r="B31" s="24"/>
      <c r="C31" s="25"/>
      <c r="D31" s="26"/>
      <c r="E31" s="26"/>
      <c r="F31" s="24"/>
      <c r="G31" s="24"/>
      <c r="H31" s="24"/>
      <c r="I31" s="25"/>
      <c r="J31" s="26"/>
      <c r="K31" s="27"/>
    </row>
    <row r="33" spans="1:11" ht="13.8" thickBot="1" x14ac:dyDescent="0.3"/>
    <row r="34" spans="1:11" x14ac:dyDescent="0.25">
      <c r="A34" s="28" t="s">
        <v>24</v>
      </c>
      <c r="B34" s="9"/>
      <c r="C34" s="10"/>
      <c r="D34" s="11"/>
      <c r="E34" s="11"/>
      <c r="F34" s="9"/>
      <c r="G34" s="9"/>
      <c r="H34" s="9"/>
      <c r="I34" s="10"/>
      <c r="J34" s="11"/>
      <c r="K34" s="12"/>
    </row>
    <row r="35" spans="1:11" x14ac:dyDescent="0.25">
      <c r="A35" s="13"/>
      <c r="B35" s="14"/>
      <c r="C35" s="15"/>
      <c r="D35" s="16" t="s">
        <v>4</v>
      </c>
      <c r="E35" s="16" t="s">
        <v>3</v>
      </c>
      <c r="F35" s="14" t="s">
        <v>3</v>
      </c>
      <c r="G35" s="14"/>
      <c r="H35" s="14"/>
      <c r="I35" s="15"/>
      <c r="J35" s="16"/>
      <c r="K35" s="17"/>
    </row>
    <row r="36" spans="1:11" x14ac:dyDescent="0.25">
      <c r="A36" s="13" t="s">
        <v>22</v>
      </c>
      <c r="B36" s="14"/>
      <c r="C36" s="15" t="s">
        <v>3</v>
      </c>
      <c r="D36" s="16" t="s">
        <v>5</v>
      </c>
      <c r="E36" s="16" t="s">
        <v>20</v>
      </c>
      <c r="F36" s="14" t="s">
        <v>21</v>
      </c>
      <c r="G36" s="14"/>
      <c r="H36" s="14"/>
      <c r="I36" s="15"/>
      <c r="J36" s="16" t="s">
        <v>18</v>
      </c>
      <c r="K36" s="17" t="s">
        <v>6</v>
      </c>
    </row>
    <row r="37" spans="1:11" x14ac:dyDescent="0.25">
      <c r="A37" s="13"/>
      <c r="B37" s="35">
        <v>37230</v>
      </c>
      <c r="C37" s="15">
        <v>1000</v>
      </c>
      <c r="D37" s="16">
        <v>5</v>
      </c>
      <c r="E37" s="15">
        <v>-1000</v>
      </c>
      <c r="F37" s="15">
        <f>+C37+E37</f>
        <v>0</v>
      </c>
      <c r="G37" s="15"/>
      <c r="H37" s="14"/>
      <c r="I37" s="15" t="s">
        <v>3</v>
      </c>
      <c r="J37" s="16" t="s">
        <v>19</v>
      </c>
      <c r="K37" s="17" t="s">
        <v>5</v>
      </c>
    </row>
    <row r="38" spans="1:11" x14ac:dyDescent="0.25">
      <c r="A38" s="13"/>
      <c r="B38" s="35">
        <v>37253</v>
      </c>
      <c r="C38" s="15">
        <v>6000</v>
      </c>
      <c r="D38" s="16">
        <v>5.25</v>
      </c>
      <c r="E38" s="15">
        <v>-6000</v>
      </c>
      <c r="F38" s="15">
        <f>+C38+E38</f>
        <v>0</v>
      </c>
      <c r="G38" s="15"/>
      <c r="H38" s="14" t="s">
        <v>0</v>
      </c>
      <c r="I38" s="15">
        <f>+I$8</f>
        <v>7000</v>
      </c>
      <c r="J38" s="16">
        <f>+K38/I38</f>
        <v>5.2142857142857144</v>
      </c>
      <c r="K38" s="17">
        <f>+K$8</f>
        <v>36500</v>
      </c>
    </row>
    <row r="39" spans="1:11" x14ac:dyDescent="0.25">
      <c r="A39" s="13"/>
      <c r="B39" s="35">
        <v>37267</v>
      </c>
      <c r="C39" s="15">
        <v>5000</v>
      </c>
      <c r="D39" s="16">
        <v>5.5</v>
      </c>
      <c r="E39" s="15">
        <v>-4000</v>
      </c>
      <c r="F39" s="15">
        <f>+C39+E39</f>
        <v>1000</v>
      </c>
      <c r="G39" s="15"/>
      <c r="H39" s="18" t="s">
        <v>10</v>
      </c>
      <c r="I39" s="3">
        <f>+I$9</f>
        <v>2</v>
      </c>
      <c r="J39" s="4">
        <f>+K39/I39</f>
        <v>28125</v>
      </c>
      <c r="K39" s="19">
        <f>+K$9</f>
        <v>56250</v>
      </c>
    </row>
    <row r="40" spans="1:11" x14ac:dyDescent="0.25">
      <c r="A40" s="13"/>
      <c r="B40" s="35">
        <v>37286</v>
      </c>
      <c r="C40" s="15">
        <v>5000</v>
      </c>
      <c r="D40" s="16">
        <v>5.75</v>
      </c>
      <c r="E40" s="15">
        <v>0</v>
      </c>
      <c r="F40" s="15">
        <f>+C40+E40</f>
        <v>5000</v>
      </c>
      <c r="G40" s="15"/>
      <c r="H40" s="14" t="s">
        <v>11</v>
      </c>
      <c r="I40" s="15">
        <f>SUM(I38:I39)</f>
        <v>7002</v>
      </c>
      <c r="J40" s="16">
        <f>+K40/I40</f>
        <v>13.246215367037989</v>
      </c>
      <c r="K40" s="17">
        <f>SUM(K38:K39)</f>
        <v>92750</v>
      </c>
    </row>
    <row r="41" spans="1:11" ht="13.8" thickBot="1" x14ac:dyDescent="0.3">
      <c r="A41" s="13"/>
      <c r="B41" s="14"/>
      <c r="C41" s="5">
        <f>SUM(C37:C40)</f>
        <v>17000</v>
      </c>
      <c r="D41" s="16"/>
      <c r="E41" s="5">
        <f>SUM(E37:E40)</f>
        <v>-11000</v>
      </c>
      <c r="F41" s="5">
        <f>SUM(F37:F40)</f>
        <v>6000</v>
      </c>
      <c r="G41" s="14"/>
      <c r="H41" s="18" t="s">
        <v>12</v>
      </c>
      <c r="I41" s="32">
        <f>+I$11</f>
        <v>3998</v>
      </c>
      <c r="J41" s="33">
        <f>+K41/I41</f>
        <v>-8.5667833916958482</v>
      </c>
      <c r="K41" s="37">
        <f>-E47</f>
        <v>-34250</v>
      </c>
    </row>
    <row r="42" spans="1:11" ht="14.4" thickTop="1" thickBot="1" x14ac:dyDescent="0.3">
      <c r="F42" s="14"/>
      <c r="G42" s="14"/>
      <c r="H42" s="14" t="s">
        <v>13</v>
      </c>
      <c r="I42" s="5">
        <f>SUM(I40:I41)</f>
        <v>11000</v>
      </c>
      <c r="J42" s="6">
        <f>+K42/I42</f>
        <v>5.3181818181818183</v>
      </c>
      <c r="K42" s="22">
        <f>SUM(K40:K41)</f>
        <v>58500</v>
      </c>
    </row>
    <row r="43" spans="1:11" ht="13.8" thickTop="1" x14ac:dyDescent="0.25">
      <c r="A43" s="13" t="s">
        <v>16</v>
      </c>
      <c r="B43" s="14"/>
      <c r="C43" s="15"/>
      <c r="D43" s="16" t="s">
        <v>4</v>
      </c>
      <c r="E43" s="16" t="s">
        <v>6</v>
      </c>
      <c r="F43" s="14"/>
      <c r="G43" s="14"/>
      <c r="H43" s="14"/>
      <c r="I43" s="15"/>
      <c r="J43" s="16"/>
      <c r="K43" s="17"/>
    </row>
    <row r="44" spans="1:11" x14ac:dyDescent="0.25">
      <c r="A44" s="13"/>
      <c r="B44" s="14"/>
      <c r="C44" s="15" t="s">
        <v>3</v>
      </c>
      <c r="D44" s="16" t="s">
        <v>5</v>
      </c>
      <c r="E44" s="16" t="s">
        <v>5</v>
      </c>
      <c r="F44" s="14"/>
      <c r="G44" s="14"/>
      <c r="H44" s="14"/>
      <c r="I44" s="15"/>
      <c r="J44" s="16"/>
      <c r="K44" s="17"/>
    </row>
    <row r="45" spans="1:11" x14ac:dyDescent="0.25">
      <c r="A45" s="13"/>
      <c r="B45" s="35">
        <v>37267</v>
      </c>
      <c r="C45" s="15">
        <f>+F39</f>
        <v>1000</v>
      </c>
      <c r="D45" s="16">
        <f>+D39</f>
        <v>5.5</v>
      </c>
      <c r="E45" s="16">
        <f>+C45*D45</f>
        <v>5500</v>
      </c>
      <c r="F45" s="14"/>
      <c r="G45" s="14"/>
      <c r="H45" s="14"/>
      <c r="I45" s="15"/>
      <c r="J45" s="16"/>
      <c r="K45" s="17"/>
    </row>
    <row r="46" spans="1:11" x14ac:dyDescent="0.25">
      <c r="A46" s="13"/>
      <c r="B46" s="35">
        <v>37286</v>
      </c>
      <c r="C46" s="15">
        <f>+F40</f>
        <v>5000</v>
      </c>
      <c r="D46" s="16">
        <f>+D40</f>
        <v>5.75</v>
      </c>
      <c r="E46" s="16">
        <f>+C46*D46</f>
        <v>28750</v>
      </c>
      <c r="F46" s="14"/>
      <c r="G46" s="14"/>
      <c r="H46" s="14"/>
      <c r="I46" s="15"/>
      <c r="J46" s="16"/>
      <c r="K46" s="17"/>
    </row>
    <row r="47" spans="1:11" ht="13.8" thickBot="1" x14ac:dyDescent="0.3">
      <c r="A47" s="13"/>
      <c r="B47" s="14"/>
      <c r="C47" s="30">
        <f>SUM(C45:C46)</f>
        <v>6000</v>
      </c>
      <c r="D47" s="33"/>
      <c r="E47" s="31">
        <f>SUM(E45:E46)</f>
        <v>34250</v>
      </c>
      <c r="F47" s="14"/>
      <c r="G47" s="14"/>
      <c r="H47" s="14"/>
      <c r="I47" s="15"/>
      <c r="J47" s="16"/>
      <c r="K47" s="17"/>
    </row>
    <row r="48" spans="1:11" ht="14.4" thickTop="1" thickBot="1" x14ac:dyDescent="0.3">
      <c r="A48" s="23"/>
      <c r="B48" s="24"/>
      <c r="C48" s="25"/>
      <c r="D48" s="26"/>
      <c r="E48" s="26"/>
      <c r="F48" s="24"/>
      <c r="G48" s="24"/>
      <c r="H48" s="24"/>
      <c r="I48" s="25"/>
      <c r="J48" s="26"/>
      <c r="K48" s="27"/>
    </row>
    <row r="49" spans="1:11" ht="13.8" thickBot="1" x14ac:dyDescent="0.3"/>
    <row r="50" spans="1:11" x14ac:dyDescent="0.25">
      <c r="A50" s="28" t="s">
        <v>25</v>
      </c>
      <c r="B50" s="9"/>
      <c r="C50" s="10"/>
      <c r="D50" s="11"/>
      <c r="E50" s="11"/>
      <c r="F50" s="9"/>
      <c r="G50" s="9"/>
      <c r="H50" s="9"/>
      <c r="I50" s="10"/>
      <c r="J50" s="11"/>
      <c r="K50" s="12"/>
    </row>
    <row r="51" spans="1:11" x14ac:dyDescent="0.25">
      <c r="A51" s="13"/>
      <c r="B51" s="14"/>
      <c r="C51" s="15"/>
      <c r="D51" s="16" t="s">
        <v>4</v>
      </c>
      <c r="E51" s="16" t="s">
        <v>3</v>
      </c>
      <c r="F51" s="14" t="s">
        <v>3</v>
      </c>
      <c r="G51" s="14"/>
      <c r="H51" s="14"/>
      <c r="I51" s="15"/>
      <c r="J51" s="16"/>
      <c r="K51" s="17"/>
    </row>
    <row r="52" spans="1:11" x14ac:dyDescent="0.25">
      <c r="A52" s="13" t="s">
        <v>22</v>
      </c>
      <c r="B52" s="14"/>
      <c r="C52" s="15" t="s">
        <v>3</v>
      </c>
      <c r="D52" s="16" t="s">
        <v>5</v>
      </c>
      <c r="E52" s="16" t="s">
        <v>20</v>
      </c>
      <c r="F52" s="14" t="s">
        <v>21</v>
      </c>
      <c r="G52" s="14"/>
      <c r="H52" s="14"/>
      <c r="I52" s="15"/>
      <c r="J52" s="16" t="s">
        <v>18</v>
      </c>
      <c r="K52" s="17" t="s">
        <v>6</v>
      </c>
    </row>
    <row r="53" spans="1:11" x14ac:dyDescent="0.25">
      <c r="A53" s="13"/>
      <c r="B53" s="35">
        <v>37230</v>
      </c>
      <c r="C53" s="15">
        <v>1000</v>
      </c>
      <c r="D53" s="16">
        <v>5</v>
      </c>
      <c r="E53" s="15">
        <v>0</v>
      </c>
      <c r="F53" s="15">
        <f>+C53+E53</f>
        <v>1000</v>
      </c>
      <c r="G53" s="14"/>
      <c r="H53" s="14"/>
      <c r="I53" s="15" t="s">
        <v>3</v>
      </c>
      <c r="J53" s="16" t="s">
        <v>19</v>
      </c>
      <c r="K53" s="17" t="s">
        <v>5</v>
      </c>
    </row>
    <row r="54" spans="1:11" x14ac:dyDescent="0.25">
      <c r="A54" s="13"/>
      <c r="B54" s="35">
        <v>37253</v>
      </c>
      <c r="C54" s="15">
        <v>6000</v>
      </c>
      <c r="D54" s="16">
        <v>5.25</v>
      </c>
      <c r="E54" s="15">
        <v>-1000</v>
      </c>
      <c r="F54" s="15">
        <f>+C54+E54</f>
        <v>5000</v>
      </c>
      <c r="G54" s="14"/>
      <c r="H54" s="14" t="s">
        <v>0</v>
      </c>
      <c r="I54" s="15">
        <f>+I$8</f>
        <v>7000</v>
      </c>
      <c r="J54" s="16">
        <f>+K54/I54</f>
        <v>5.2142857142857144</v>
      </c>
      <c r="K54" s="17">
        <f>+K$8</f>
        <v>36500</v>
      </c>
    </row>
    <row r="55" spans="1:11" x14ac:dyDescent="0.25">
      <c r="A55" s="13"/>
      <c r="B55" s="35">
        <v>37267</v>
      </c>
      <c r="C55" s="15">
        <v>5000</v>
      </c>
      <c r="D55" s="16">
        <v>5.5</v>
      </c>
      <c r="E55" s="15">
        <v>-5000</v>
      </c>
      <c r="F55" s="15">
        <f>+C55+E55</f>
        <v>0</v>
      </c>
      <c r="G55" s="14"/>
      <c r="H55" s="18" t="s">
        <v>10</v>
      </c>
      <c r="I55" s="3">
        <f>+I$9</f>
        <v>2</v>
      </c>
      <c r="J55" s="4">
        <f>+K55/I55</f>
        <v>28125</v>
      </c>
      <c r="K55" s="19">
        <f>+K$9</f>
        <v>56250</v>
      </c>
    </row>
    <row r="56" spans="1:11" x14ac:dyDescent="0.25">
      <c r="A56" s="13"/>
      <c r="B56" s="35">
        <v>37286</v>
      </c>
      <c r="C56" s="15">
        <v>5000</v>
      </c>
      <c r="D56" s="16">
        <v>5.75</v>
      </c>
      <c r="E56" s="15">
        <v>-5000</v>
      </c>
      <c r="F56" s="15">
        <f>+C56+E56</f>
        <v>0</v>
      </c>
      <c r="G56" s="14"/>
      <c r="H56" s="14" t="s">
        <v>11</v>
      </c>
      <c r="I56" s="15">
        <f>SUM(I54:I55)</f>
        <v>7002</v>
      </c>
      <c r="J56" s="16">
        <f>+K56/I56</f>
        <v>13.246215367037989</v>
      </c>
      <c r="K56" s="17">
        <f>SUM(K54:K55)</f>
        <v>92750</v>
      </c>
    </row>
    <row r="57" spans="1:11" ht="13.8" thickBot="1" x14ac:dyDescent="0.3">
      <c r="A57" s="13"/>
      <c r="B57" s="14"/>
      <c r="C57" s="5">
        <f>SUM(C53:C56)</f>
        <v>17000</v>
      </c>
      <c r="D57" s="16"/>
      <c r="E57" s="5">
        <f>SUM(E53:E56)</f>
        <v>-11000</v>
      </c>
      <c r="F57" s="5">
        <f>SUM(F53:F56)</f>
        <v>6000</v>
      </c>
      <c r="G57" s="14"/>
      <c r="H57" s="18" t="s">
        <v>12</v>
      </c>
      <c r="I57" s="32">
        <f>+I$11</f>
        <v>3998</v>
      </c>
      <c r="J57" s="33">
        <f>+K57/I57</f>
        <v>-7.8164082041020508</v>
      </c>
      <c r="K57" s="37">
        <f>-E63</f>
        <v>-31250</v>
      </c>
    </row>
    <row r="58" spans="1:11" ht="14.4" thickTop="1" thickBot="1" x14ac:dyDescent="0.3">
      <c r="F58" s="14"/>
      <c r="G58" s="14"/>
      <c r="H58" s="14" t="s">
        <v>13</v>
      </c>
      <c r="I58" s="5">
        <f>SUM(I56:I57)</f>
        <v>11000</v>
      </c>
      <c r="J58" s="6">
        <f>+K58/I58</f>
        <v>5.5909090909090908</v>
      </c>
      <c r="K58" s="22">
        <f>SUM(K56:K57)</f>
        <v>61500</v>
      </c>
    </row>
    <row r="59" spans="1:11" ht="13.8" thickTop="1" x14ac:dyDescent="0.25">
      <c r="A59" s="13" t="s">
        <v>16</v>
      </c>
      <c r="B59" s="14"/>
      <c r="C59" s="15"/>
      <c r="D59" s="16" t="s">
        <v>4</v>
      </c>
      <c r="E59" s="16" t="s">
        <v>6</v>
      </c>
      <c r="F59" s="14"/>
      <c r="G59" s="14"/>
      <c r="H59" s="14"/>
      <c r="I59" s="15"/>
      <c r="J59" s="16"/>
      <c r="K59" s="17"/>
    </row>
    <row r="60" spans="1:11" x14ac:dyDescent="0.25">
      <c r="A60" s="13"/>
      <c r="B60" s="14"/>
      <c r="C60" s="15" t="s">
        <v>3</v>
      </c>
      <c r="D60" s="16" t="s">
        <v>5</v>
      </c>
      <c r="E60" s="16" t="s">
        <v>5</v>
      </c>
      <c r="F60" s="14"/>
      <c r="G60" s="14"/>
      <c r="H60" s="14"/>
      <c r="I60" s="15"/>
      <c r="J60" s="16"/>
      <c r="K60" s="17"/>
    </row>
    <row r="61" spans="1:11" x14ac:dyDescent="0.25">
      <c r="A61" s="13"/>
      <c r="B61" s="35">
        <v>37230</v>
      </c>
      <c r="C61" s="15">
        <v>1000</v>
      </c>
      <c r="D61" s="16">
        <f>+D53</f>
        <v>5</v>
      </c>
      <c r="E61" s="16">
        <f>+C61*D61</f>
        <v>5000</v>
      </c>
      <c r="F61" s="14"/>
      <c r="G61" s="14"/>
      <c r="H61" s="14"/>
      <c r="I61" s="15"/>
      <c r="J61" s="16"/>
      <c r="K61" s="17"/>
    </row>
    <row r="62" spans="1:11" x14ac:dyDescent="0.25">
      <c r="A62" s="13"/>
      <c r="B62" s="35">
        <v>37253</v>
      </c>
      <c r="C62" s="15">
        <v>5000</v>
      </c>
      <c r="D62" s="16">
        <f>+D54</f>
        <v>5.25</v>
      </c>
      <c r="E62" s="16">
        <f>+C62*D62</f>
        <v>26250</v>
      </c>
      <c r="F62" s="14"/>
      <c r="G62" s="14"/>
      <c r="H62" s="14"/>
      <c r="I62" s="15"/>
      <c r="J62" s="16"/>
      <c r="K62" s="17"/>
    </row>
    <row r="63" spans="1:11" ht="13.8" thickBot="1" x14ac:dyDescent="0.3">
      <c r="A63" s="13"/>
      <c r="B63" s="14"/>
      <c r="C63" s="30">
        <f>SUM(C61:C62)</f>
        <v>6000</v>
      </c>
      <c r="D63" s="33"/>
      <c r="E63" s="31">
        <f>SUM(E61:E62)</f>
        <v>31250</v>
      </c>
      <c r="F63" s="14"/>
      <c r="G63" s="14"/>
      <c r="H63" s="14"/>
      <c r="I63" s="15"/>
      <c r="J63" s="16"/>
      <c r="K63" s="17"/>
    </row>
    <row r="64" spans="1:11" ht="14.4" thickTop="1" thickBot="1" x14ac:dyDescent="0.3">
      <c r="A64" s="23"/>
      <c r="B64" s="24"/>
      <c r="C64" s="25"/>
      <c r="D64" s="26"/>
      <c r="E64" s="26"/>
      <c r="F64" s="24"/>
      <c r="G64" s="24"/>
      <c r="H64" s="24"/>
      <c r="I64" s="25"/>
      <c r="J64" s="26"/>
      <c r="K64" s="27"/>
    </row>
    <row r="67" spans="1:11" ht="13.8" thickBot="1" x14ac:dyDescent="0.3"/>
    <row r="68" spans="1:11" x14ac:dyDescent="0.25">
      <c r="A68" s="28" t="s">
        <v>26</v>
      </c>
      <c r="B68" s="9"/>
      <c r="C68" s="10"/>
      <c r="D68" s="11"/>
      <c r="E68" s="11"/>
      <c r="F68" s="9"/>
      <c r="G68" s="9"/>
      <c r="H68" s="9"/>
      <c r="I68" s="10"/>
      <c r="J68" s="11"/>
      <c r="K68" s="12"/>
    </row>
    <row r="69" spans="1:11" x14ac:dyDescent="0.25">
      <c r="A69" s="13"/>
      <c r="B69" s="14"/>
      <c r="C69" s="15"/>
      <c r="D69" s="16" t="s">
        <v>4</v>
      </c>
      <c r="E69" s="16" t="s">
        <v>6</v>
      </c>
      <c r="F69" s="14" t="s">
        <v>33</v>
      </c>
      <c r="G69" s="14"/>
      <c r="H69" s="14"/>
      <c r="I69" s="15"/>
      <c r="J69" s="16"/>
      <c r="K69" s="17"/>
    </row>
    <row r="70" spans="1:11" x14ac:dyDescent="0.25">
      <c r="A70" s="13"/>
      <c r="B70" s="14"/>
      <c r="C70" s="15" t="s">
        <v>3</v>
      </c>
      <c r="D70" s="16" t="s">
        <v>5</v>
      </c>
      <c r="E70" s="16" t="s">
        <v>5</v>
      </c>
      <c r="F70" s="14" t="s">
        <v>34</v>
      </c>
      <c r="G70" s="14"/>
      <c r="H70" s="14"/>
      <c r="I70" s="15"/>
      <c r="J70" s="16"/>
      <c r="K70" s="17"/>
    </row>
    <row r="71" spans="1:11" x14ac:dyDescent="0.25">
      <c r="A71" s="13" t="s">
        <v>27</v>
      </c>
      <c r="B71" s="14"/>
      <c r="C71" s="15">
        <f>+I8</f>
        <v>7000</v>
      </c>
      <c r="D71" s="16">
        <f>+E71/C71</f>
        <v>5.2142857142857144</v>
      </c>
      <c r="E71" s="16">
        <f>+K8</f>
        <v>36500</v>
      </c>
      <c r="F71" s="14"/>
      <c r="G71" s="14"/>
      <c r="H71" s="14"/>
      <c r="I71" s="15"/>
      <c r="J71" s="16" t="s">
        <v>18</v>
      </c>
      <c r="K71" s="17" t="s">
        <v>6</v>
      </c>
    </row>
    <row r="72" spans="1:11" x14ac:dyDescent="0.25">
      <c r="A72" s="13" t="s">
        <v>28</v>
      </c>
      <c r="B72" s="14"/>
      <c r="C72" s="3">
        <f>+C17</f>
        <v>-4000</v>
      </c>
      <c r="D72" s="4">
        <f>+D71</f>
        <v>5.2142857142857144</v>
      </c>
      <c r="E72" s="4">
        <f>+C72*D72</f>
        <v>-20857.142857142859</v>
      </c>
      <c r="F72" s="38">
        <f>-E72</f>
        <v>20857.142857142859</v>
      </c>
      <c r="G72" s="14"/>
      <c r="H72" s="14"/>
      <c r="I72" s="15" t="s">
        <v>3</v>
      </c>
      <c r="J72" s="16" t="s">
        <v>19</v>
      </c>
      <c r="K72" s="17" t="s">
        <v>5</v>
      </c>
    </row>
    <row r="73" spans="1:11" x14ac:dyDescent="0.25">
      <c r="A73" s="13" t="s">
        <v>21</v>
      </c>
      <c r="B73" s="14"/>
      <c r="C73" s="15">
        <f>SUM(C71:C72)</f>
        <v>3000</v>
      </c>
      <c r="D73" s="16">
        <f>+E73/C73</f>
        <v>5.2142857142857135</v>
      </c>
      <c r="E73" s="16">
        <f>SUM(E71:E72)</f>
        <v>15642.857142857141</v>
      </c>
      <c r="F73" s="14"/>
      <c r="G73" s="14"/>
      <c r="H73" s="14" t="s">
        <v>0</v>
      </c>
      <c r="I73" s="15">
        <f>+I$8</f>
        <v>7000</v>
      </c>
      <c r="J73" s="16">
        <f>+K73/I73</f>
        <v>5.2142857142857144</v>
      </c>
      <c r="K73" s="17">
        <f>+K$8</f>
        <v>36500</v>
      </c>
    </row>
    <row r="74" spans="1:11" x14ac:dyDescent="0.25">
      <c r="A74" s="13" t="s">
        <v>29</v>
      </c>
      <c r="B74" s="14"/>
      <c r="C74" s="3">
        <f>+C55</f>
        <v>5000</v>
      </c>
      <c r="D74" s="4">
        <f>+D55</f>
        <v>5.5</v>
      </c>
      <c r="E74" s="4">
        <f>+C74*D74</f>
        <v>27500</v>
      </c>
      <c r="F74" s="14"/>
      <c r="G74" s="14"/>
      <c r="H74" s="18" t="s">
        <v>10</v>
      </c>
      <c r="I74" s="3">
        <f>+I$9</f>
        <v>2</v>
      </c>
      <c r="J74" s="4">
        <f>+K74/I74</f>
        <v>28125</v>
      </c>
      <c r="K74" s="19">
        <f>+K$9</f>
        <v>56250</v>
      </c>
    </row>
    <row r="75" spans="1:11" x14ac:dyDescent="0.25">
      <c r="A75" s="13" t="s">
        <v>30</v>
      </c>
      <c r="B75" s="14"/>
      <c r="C75" s="15">
        <f>SUM(C73:C74)</f>
        <v>8000</v>
      </c>
      <c r="D75" s="16">
        <f>+E75/C75</f>
        <v>5.3928571428571432</v>
      </c>
      <c r="E75" s="16">
        <f>SUM(E73:E74)</f>
        <v>43142.857142857145</v>
      </c>
      <c r="F75" s="14"/>
      <c r="G75" s="14"/>
      <c r="H75" s="14" t="s">
        <v>11</v>
      </c>
      <c r="I75" s="15">
        <f>SUM(I73:I74)</f>
        <v>7002</v>
      </c>
      <c r="J75" s="16">
        <f>+K75/I75</f>
        <v>13.246215367037989</v>
      </c>
      <c r="K75" s="17">
        <f>SUM(K73:K74)</f>
        <v>92750</v>
      </c>
    </row>
    <row r="76" spans="1:11" x14ac:dyDescent="0.25">
      <c r="A76" s="13" t="s">
        <v>31</v>
      </c>
      <c r="B76" s="14"/>
      <c r="C76" s="3">
        <f>+C18</f>
        <v>-7000</v>
      </c>
      <c r="D76" s="4">
        <f>+D75</f>
        <v>5.3928571428571432</v>
      </c>
      <c r="E76" s="4">
        <f>+C76*D76</f>
        <v>-37750</v>
      </c>
      <c r="F76" s="38">
        <f>-E76</f>
        <v>37750</v>
      </c>
      <c r="G76" s="14"/>
      <c r="H76" s="18" t="s">
        <v>12</v>
      </c>
      <c r="I76" s="32">
        <f>+I$11</f>
        <v>3998</v>
      </c>
      <c r="J76" s="33">
        <f>+K76/I76</f>
        <v>-8.5399842778532129</v>
      </c>
      <c r="K76" s="37">
        <f>-E79</f>
        <v>-34142.857142857145</v>
      </c>
    </row>
    <row r="77" spans="1:11" ht="13.8" thickBot="1" x14ac:dyDescent="0.3">
      <c r="A77" s="13" t="s">
        <v>21</v>
      </c>
      <c r="B77" s="14"/>
      <c r="C77" s="15">
        <f>SUM(C75:C76)</f>
        <v>1000</v>
      </c>
      <c r="D77" s="16">
        <f>+E77/C77</f>
        <v>5.392857142857145</v>
      </c>
      <c r="E77" s="16">
        <f>SUM(E75:E76)</f>
        <v>5392.8571428571449</v>
      </c>
      <c r="F77" s="14"/>
      <c r="G77" s="14"/>
      <c r="H77" s="14" t="s">
        <v>13</v>
      </c>
      <c r="I77" s="5">
        <f>SUM(I75:I76)</f>
        <v>11000</v>
      </c>
      <c r="J77" s="6">
        <f>+K77/I77</f>
        <v>5.3279220779220777</v>
      </c>
      <c r="K77" s="22">
        <f>SUM(K75:K76)</f>
        <v>58607.142857142855</v>
      </c>
    </row>
    <row r="78" spans="1:11" ht="13.8" thickTop="1" x14ac:dyDescent="0.25">
      <c r="A78" s="13" t="s">
        <v>32</v>
      </c>
      <c r="B78" s="14"/>
      <c r="C78" s="15">
        <f>+C13</f>
        <v>5000</v>
      </c>
      <c r="D78" s="16">
        <f>+D13</f>
        <v>5.75</v>
      </c>
      <c r="E78" s="16">
        <f>+C78*D78</f>
        <v>28750</v>
      </c>
      <c r="F78" s="14"/>
      <c r="G78" s="14"/>
      <c r="H78" s="14"/>
      <c r="I78" s="15"/>
      <c r="J78" s="16"/>
      <c r="K78" s="17"/>
    </row>
    <row r="79" spans="1:11" ht="13.8" thickBot="1" x14ac:dyDescent="0.3">
      <c r="A79" s="13" t="s">
        <v>16</v>
      </c>
      <c r="B79" s="14"/>
      <c r="C79" s="30">
        <f>SUM(C77:C78)</f>
        <v>6000</v>
      </c>
      <c r="D79" s="31">
        <f>+E79/C79</f>
        <v>5.6904761904761907</v>
      </c>
      <c r="E79" s="31">
        <f>SUM(E77:E78)</f>
        <v>34142.857142857145</v>
      </c>
      <c r="F79" s="34">
        <f>SUM(F72:F76)</f>
        <v>58607.142857142855</v>
      </c>
      <c r="G79" s="14"/>
      <c r="H79" s="14"/>
      <c r="I79" s="15"/>
      <c r="J79" s="16"/>
      <c r="K79" s="17"/>
    </row>
    <row r="80" spans="1:11" ht="13.8" thickTop="1" x14ac:dyDescent="0.25">
      <c r="A80" s="13"/>
      <c r="B80" s="14"/>
      <c r="C80" s="15"/>
      <c r="D80" s="16"/>
      <c r="E80" s="16"/>
      <c r="F80" s="14"/>
      <c r="G80" s="14"/>
      <c r="H80" s="14"/>
      <c r="I80" s="15"/>
      <c r="J80" s="16"/>
      <c r="K80" s="17"/>
    </row>
    <row r="81" spans="1:11" x14ac:dyDescent="0.25">
      <c r="A81" s="13"/>
      <c r="B81" s="14" t="s">
        <v>35</v>
      </c>
      <c r="C81" s="15"/>
      <c r="D81" s="16"/>
      <c r="E81" s="16"/>
      <c r="F81" s="14"/>
      <c r="G81" s="14"/>
      <c r="H81" s="14"/>
      <c r="I81" s="15"/>
      <c r="J81" s="16"/>
      <c r="K81" s="17"/>
    </row>
    <row r="82" spans="1:11" x14ac:dyDescent="0.25">
      <c r="A82" s="13"/>
      <c r="B82" s="14" t="s">
        <v>36</v>
      </c>
      <c r="C82" s="15"/>
      <c r="D82" s="16"/>
      <c r="E82" s="16"/>
      <c r="F82" s="14"/>
      <c r="G82" s="14"/>
      <c r="H82" s="14"/>
      <c r="I82" s="15"/>
      <c r="J82" s="16"/>
      <c r="K82" s="17"/>
    </row>
    <row r="83" spans="1:11" ht="13.8" thickBot="1" x14ac:dyDescent="0.3">
      <c r="A83" s="23"/>
      <c r="B83" s="24"/>
      <c r="C83" s="25"/>
      <c r="D83" s="26"/>
      <c r="E83" s="26"/>
      <c r="F83" s="24"/>
      <c r="G83" s="24"/>
      <c r="H83" s="24"/>
      <c r="I83" s="25"/>
      <c r="J83" s="26"/>
      <c r="K83" s="27"/>
    </row>
    <row r="85" spans="1:11" ht="13.8" thickBot="1" x14ac:dyDescent="0.3"/>
    <row r="86" spans="1:11" x14ac:dyDescent="0.25">
      <c r="A86" s="28" t="s">
        <v>37</v>
      </c>
      <c r="B86" s="9"/>
      <c r="C86" s="10"/>
      <c r="D86" s="11"/>
      <c r="E86" s="11"/>
      <c r="F86" s="9"/>
      <c r="G86" s="9"/>
      <c r="H86" s="9"/>
      <c r="I86" s="10"/>
      <c r="J86" s="11"/>
      <c r="K86" s="12"/>
    </row>
    <row r="87" spans="1:11" x14ac:dyDescent="0.25">
      <c r="A87" s="13"/>
      <c r="B87" s="14"/>
      <c r="C87" s="15"/>
      <c r="D87" s="16" t="s">
        <v>4</v>
      </c>
      <c r="E87" s="16" t="s">
        <v>3</v>
      </c>
      <c r="F87" s="14" t="s">
        <v>3</v>
      </c>
      <c r="G87" s="14"/>
      <c r="H87" s="14"/>
      <c r="I87" s="15"/>
      <c r="J87" s="16"/>
      <c r="K87" s="17"/>
    </row>
    <row r="88" spans="1:11" x14ac:dyDescent="0.25">
      <c r="A88" s="13" t="s">
        <v>38</v>
      </c>
      <c r="B88" s="14"/>
      <c r="C88" s="15" t="s">
        <v>3</v>
      </c>
      <c r="D88" s="16" t="s">
        <v>5</v>
      </c>
      <c r="E88" s="16" t="s">
        <v>20</v>
      </c>
      <c r="F88" s="14" t="s">
        <v>21</v>
      </c>
      <c r="G88" s="14"/>
      <c r="H88" s="14"/>
      <c r="I88" s="15"/>
      <c r="J88" s="16"/>
      <c r="K88" s="17"/>
    </row>
    <row r="89" spans="1:11" x14ac:dyDescent="0.25">
      <c r="A89" s="13"/>
      <c r="B89" s="35">
        <v>37230</v>
      </c>
      <c r="C89" s="15">
        <v>1000</v>
      </c>
      <c r="D89" s="16">
        <v>5</v>
      </c>
      <c r="E89" s="15">
        <v>-1000</v>
      </c>
      <c r="F89" s="39">
        <f>+C89+E89</f>
        <v>0</v>
      </c>
      <c r="G89" s="14"/>
      <c r="H89" s="14"/>
      <c r="I89" s="15"/>
      <c r="J89" s="16"/>
      <c r="K89" s="17"/>
    </row>
    <row r="90" spans="1:11" x14ac:dyDescent="0.25">
      <c r="A90" s="13"/>
      <c r="B90" s="35">
        <v>37253</v>
      </c>
      <c r="C90" s="15">
        <v>6000</v>
      </c>
      <c r="D90" s="16">
        <v>5.25</v>
      </c>
      <c r="E90" s="15">
        <v>-3000</v>
      </c>
      <c r="F90" s="39">
        <f>+C90+E90</f>
        <v>3000</v>
      </c>
      <c r="G90" s="14"/>
      <c r="H90" s="14"/>
      <c r="I90" s="15"/>
      <c r="J90" s="16"/>
      <c r="K90" s="17"/>
    </row>
    <row r="91" spans="1:11" x14ac:dyDescent="0.25">
      <c r="A91" s="13"/>
      <c r="B91" s="14"/>
      <c r="C91" s="15"/>
      <c r="D91" s="16"/>
      <c r="E91" s="16"/>
      <c r="F91" s="14"/>
      <c r="G91" s="14"/>
      <c r="H91" s="14"/>
      <c r="I91" s="15"/>
      <c r="J91" s="16" t="s">
        <v>18</v>
      </c>
      <c r="K91" s="17" t="s">
        <v>6</v>
      </c>
    </row>
    <row r="92" spans="1:11" x14ac:dyDescent="0.25">
      <c r="A92" s="13" t="s">
        <v>39</v>
      </c>
      <c r="B92" s="14"/>
      <c r="C92" s="15">
        <f>-E89</f>
        <v>1000</v>
      </c>
      <c r="D92" s="16">
        <f>+D89</f>
        <v>5</v>
      </c>
      <c r="E92" s="16">
        <f>+C92*D92</f>
        <v>5000</v>
      </c>
      <c r="F92" s="14"/>
      <c r="G92" s="14"/>
      <c r="H92" s="14"/>
      <c r="I92" s="15" t="s">
        <v>3</v>
      </c>
      <c r="J92" s="16" t="s">
        <v>19</v>
      </c>
      <c r="K92" s="17" t="s">
        <v>5</v>
      </c>
    </row>
    <row r="93" spans="1:11" x14ac:dyDescent="0.25">
      <c r="A93" s="13"/>
      <c r="B93" s="14"/>
      <c r="C93" s="15">
        <f>-E90</f>
        <v>3000</v>
      </c>
      <c r="D93" s="16">
        <f>+D90</f>
        <v>5.25</v>
      </c>
      <c r="E93" s="4">
        <f>+C93*D93</f>
        <v>15750</v>
      </c>
      <c r="F93" s="14"/>
      <c r="G93" s="14"/>
      <c r="H93" s="14" t="s">
        <v>0</v>
      </c>
      <c r="I93" s="15">
        <f>+I$8</f>
        <v>7000</v>
      </c>
      <c r="J93" s="16">
        <f>+K93/I93</f>
        <v>5.2142857142857144</v>
      </c>
      <c r="K93" s="17">
        <f>+K$8</f>
        <v>36500</v>
      </c>
    </row>
    <row r="94" spans="1:11" x14ac:dyDescent="0.25">
      <c r="A94" s="13"/>
      <c r="B94" s="14"/>
      <c r="C94" s="15"/>
      <c r="D94" s="16"/>
      <c r="E94" s="16">
        <f>SUM(E92:E93)</f>
        <v>20750</v>
      </c>
      <c r="F94" s="14"/>
      <c r="G94" s="14"/>
      <c r="H94" s="18" t="s">
        <v>10</v>
      </c>
      <c r="I94" s="3">
        <f>+I$9</f>
        <v>2</v>
      </c>
      <c r="J94" s="4">
        <f>+K94/I94</f>
        <v>28125</v>
      </c>
      <c r="K94" s="19">
        <f>+K$9</f>
        <v>56250</v>
      </c>
    </row>
    <row r="95" spans="1:11" x14ac:dyDescent="0.25">
      <c r="A95" s="13"/>
      <c r="B95" s="14"/>
      <c r="C95" s="15"/>
      <c r="D95" s="16"/>
      <c r="E95" s="16"/>
      <c r="F95" s="14"/>
      <c r="G95" s="14"/>
      <c r="H95" s="14" t="s">
        <v>11</v>
      </c>
      <c r="I95" s="15">
        <f>SUM(I93:I94)</f>
        <v>7002</v>
      </c>
      <c r="J95" s="16">
        <f>+K95/I95</f>
        <v>13.246215367037989</v>
      </c>
      <c r="K95" s="17">
        <f>SUM(K93:K94)</f>
        <v>92750</v>
      </c>
    </row>
    <row r="96" spans="1:11" x14ac:dyDescent="0.25">
      <c r="A96" s="13" t="s">
        <v>30</v>
      </c>
      <c r="B96" s="14"/>
      <c r="C96" s="15"/>
      <c r="D96" s="16"/>
      <c r="E96" s="16"/>
      <c r="F96" s="14"/>
      <c r="G96" s="14"/>
      <c r="H96" s="18" t="s">
        <v>12</v>
      </c>
      <c r="I96" s="32">
        <f>+I$11</f>
        <v>3998</v>
      </c>
      <c r="J96" s="33">
        <f>+K96/I96</f>
        <v>-8.5667833916958482</v>
      </c>
      <c r="K96" s="37">
        <f>-E107</f>
        <v>-34250</v>
      </c>
    </row>
    <row r="97" spans="1:11" ht="13.8" thickBot="1" x14ac:dyDescent="0.3">
      <c r="A97" s="13"/>
      <c r="B97" s="35">
        <v>37253</v>
      </c>
      <c r="C97" s="15">
        <f>+F90</f>
        <v>3000</v>
      </c>
      <c r="D97" s="16">
        <v>5.25</v>
      </c>
      <c r="E97" s="15">
        <v>-3000</v>
      </c>
      <c r="F97" s="39">
        <f>+C97+E97</f>
        <v>0</v>
      </c>
      <c r="G97" s="14"/>
      <c r="H97" s="14" t="s">
        <v>13</v>
      </c>
      <c r="I97" s="5">
        <f>SUM(I95:I96)</f>
        <v>11000</v>
      </c>
      <c r="J97" s="6">
        <f>+K97/I97</f>
        <v>5.3181818181818183</v>
      </c>
      <c r="K97" s="22">
        <f>SUM(K95:K96)</f>
        <v>58500</v>
      </c>
    </row>
    <row r="98" spans="1:11" ht="13.8" thickTop="1" x14ac:dyDescent="0.25">
      <c r="A98" s="13"/>
      <c r="B98" s="35">
        <f>+B12</f>
        <v>37267</v>
      </c>
      <c r="C98" s="15">
        <f>+C12</f>
        <v>5000</v>
      </c>
      <c r="D98" s="16">
        <f>+D12</f>
        <v>5.5</v>
      </c>
      <c r="E98" s="15">
        <v>-4000</v>
      </c>
      <c r="F98" s="39">
        <f>+C98+E98</f>
        <v>1000</v>
      </c>
      <c r="G98" s="14"/>
      <c r="H98" s="14"/>
      <c r="I98" s="15"/>
      <c r="J98" s="16"/>
      <c r="K98" s="17"/>
    </row>
    <row r="99" spans="1:11" x14ac:dyDescent="0.25">
      <c r="A99" s="13"/>
      <c r="B99" s="14"/>
      <c r="C99" s="15"/>
      <c r="D99" s="16"/>
      <c r="E99" s="16"/>
      <c r="F99" s="14"/>
      <c r="G99" s="14"/>
      <c r="H99" s="14"/>
      <c r="I99" s="15"/>
      <c r="J99" s="16" t="s">
        <v>42</v>
      </c>
      <c r="K99" s="17">
        <f>+E94</f>
        <v>20750</v>
      </c>
    </row>
    <row r="100" spans="1:11" x14ac:dyDescent="0.25">
      <c r="A100" s="13" t="s">
        <v>40</v>
      </c>
      <c r="B100" s="14"/>
      <c r="C100" s="15">
        <f>-E97</f>
        <v>3000</v>
      </c>
      <c r="D100" s="16">
        <f>+D97</f>
        <v>5.25</v>
      </c>
      <c r="E100" s="16">
        <f>+C100*D100</f>
        <v>15750</v>
      </c>
      <c r="F100" s="14"/>
      <c r="G100" s="14"/>
      <c r="H100" s="14"/>
      <c r="I100" s="15"/>
      <c r="J100" s="16" t="s">
        <v>43</v>
      </c>
      <c r="K100" s="17">
        <f>+E102</f>
        <v>37750</v>
      </c>
    </row>
    <row r="101" spans="1:11" ht="13.8" thickBot="1" x14ac:dyDescent="0.3">
      <c r="A101" s="13"/>
      <c r="B101" s="14"/>
      <c r="C101" s="15">
        <f>-E98</f>
        <v>4000</v>
      </c>
      <c r="D101" s="16">
        <f>+D98</f>
        <v>5.5</v>
      </c>
      <c r="E101" s="4">
        <f>+C101*D101</f>
        <v>22000</v>
      </c>
      <c r="F101" s="14"/>
      <c r="G101" s="14"/>
      <c r="H101" s="14"/>
      <c r="I101" s="15"/>
      <c r="J101" s="16"/>
      <c r="K101" s="40">
        <f>SUM(K99:K100)</f>
        <v>58500</v>
      </c>
    </row>
    <row r="102" spans="1:11" ht="13.8" thickTop="1" x14ac:dyDescent="0.25">
      <c r="A102" s="13"/>
      <c r="B102" s="14"/>
      <c r="C102" s="15"/>
      <c r="D102" s="16"/>
      <c r="E102" s="16">
        <f>SUM(E100:E101)</f>
        <v>37750</v>
      </c>
      <c r="F102" s="14"/>
      <c r="G102" s="14"/>
      <c r="H102" s="14"/>
      <c r="I102" s="15"/>
      <c r="J102" s="16"/>
      <c r="K102" s="17"/>
    </row>
    <row r="103" spans="1:11" x14ac:dyDescent="0.25">
      <c r="A103" s="13"/>
      <c r="B103" s="14"/>
      <c r="C103" s="15"/>
      <c r="D103" s="16"/>
      <c r="E103" s="16"/>
      <c r="F103" s="14"/>
      <c r="G103" s="14"/>
      <c r="H103" s="14"/>
      <c r="I103" s="15"/>
      <c r="J103" s="16"/>
      <c r="K103" s="17"/>
    </row>
    <row r="104" spans="1:11" x14ac:dyDescent="0.25">
      <c r="A104" s="13" t="s">
        <v>16</v>
      </c>
      <c r="B104" s="14"/>
      <c r="C104" s="15"/>
      <c r="D104" s="16"/>
      <c r="E104" s="16"/>
      <c r="F104" s="14"/>
      <c r="G104" s="14"/>
      <c r="H104" s="14"/>
      <c r="I104" s="15"/>
      <c r="J104" s="16"/>
      <c r="K104" s="17"/>
    </row>
    <row r="105" spans="1:11" x14ac:dyDescent="0.25">
      <c r="A105" s="13"/>
      <c r="B105" s="35">
        <f>+B98</f>
        <v>37267</v>
      </c>
      <c r="C105" s="15">
        <f>+F98</f>
        <v>1000</v>
      </c>
      <c r="D105" s="16">
        <f>+D98</f>
        <v>5.5</v>
      </c>
      <c r="E105" s="16">
        <f>+C105*D105</f>
        <v>5500</v>
      </c>
      <c r="F105" s="14"/>
      <c r="G105" s="14"/>
      <c r="H105" s="14"/>
      <c r="I105" s="15"/>
      <c r="J105" s="16"/>
      <c r="K105" s="17"/>
    </row>
    <row r="106" spans="1:11" x14ac:dyDescent="0.25">
      <c r="A106" s="13"/>
      <c r="B106" s="35">
        <f>+B13</f>
        <v>37286</v>
      </c>
      <c r="C106" s="15">
        <f>+C13</f>
        <v>5000</v>
      </c>
      <c r="D106" s="16">
        <f>+D13</f>
        <v>5.75</v>
      </c>
      <c r="E106" s="16">
        <f>+C106*D106</f>
        <v>28750</v>
      </c>
      <c r="F106" s="14"/>
      <c r="G106" s="14"/>
      <c r="H106" s="14"/>
      <c r="I106" s="15"/>
      <c r="J106" s="16"/>
      <c r="K106" s="17"/>
    </row>
    <row r="107" spans="1:11" ht="13.8" thickBot="1" x14ac:dyDescent="0.3">
      <c r="A107" s="13"/>
      <c r="B107" s="14"/>
      <c r="C107" s="30">
        <f>SUM(C105:C106)</f>
        <v>6000</v>
      </c>
      <c r="D107" s="33"/>
      <c r="E107" s="31">
        <f>SUM(E105:E106)</f>
        <v>34250</v>
      </c>
      <c r="F107" s="14"/>
      <c r="G107" s="14"/>
      <c r="H107" s="14"/>
      <c r="I107" s="15"/>
      <c r="J107" s="16"/>
      <c r="K107" s="17"/>
    </row>
    <row r="108" spans="1:11" ht="14.4" thickTop="1" thickBot="1" x14ac:dyDescent="0.3">
      <c r="A108" s="23"/>
      <c r="B108" s="24"/>
      <c r="C108" s="25"/>
      <c r="D108" s="26"/>
      <c r="E108" s="26"/>
      <c r="F108" s="24"/>
      <c r="G108" s="24"/>
      <c r="H108" s="24"/>
      <c r="I108" s="25"/>
      <c r="J108" s="26"/>
      <c r="K108" s="27"/>
    </row>
    <row r="110" spans="1:11" ht="13.8" thickBot="1" x14ac:dyDescent="0.3"/>
    <row r="111" spans="1:11" x14ac:dyDescent="0.25">
      <c r="A111" s="28" t="s">
        <v>41</v>
      </c>
      <c r="B111" s="9"/>
      <c r="C111" s="10"/>
      <c r="D111" s="11"/>
      <c r="E111" s="11"/>
      <c r="F111" s="9"/>
      <c r="G111" s="9"/>
      <c r="H111" s="9"/>
      <c r="I111" s="10"/>
      <c r="J111" s="11"/>
      <c r="K111" s="12"/>
    </row>
    <row r="112" spans="1:11" x14ac:dyDescent="0.25">
      <c r="A112" s="13"/>
      <c r="B112" s="14"/>
      <c r="C112" s="15"/>
      <c r="D112" s="16" t="s">
        <v>4</v>
      </c>
      <c r="E112" s="16" t="s">
        <v>3</v>
      </c>
      <c r="F112" s="14" t="s">
        <v>3</v>
      </c>
      <c r="G112" s="14"/>
      <c r="H112" s="14"/>
      <c r="I112" s="15"/>
      <c r="J112" s="16"/>
      <c r="K112" s="17"/>
    </row>
    <row r="113" spans="1:11" x14ac:dyDescent="0.25">
      <c r="A113" s="13" t="s">
        <v>38</v>
      </c>
      <c r="B113" s="14"/>
      <c r="C113" s="15" t="s">
        <v>3</v>
      </c>
      <c r="D113" s="16" t="s">
        <v>5</v>
      </c>
      <c r="E113" s="16" t="s">
        <v>20</v>
      </c>
      <c r="F113" s="14" t="s">
        <v>21</v>
      </c>
      <c r="G113" s="14"/>
      <c r="H113" s="14"/>
      <c r="I113" s="15"/>
      <c r="J113" s="16"/>
      <c r="K113" s="17"/>
    </row>
    <row r="114" spans="1:11" x14ac:dyDescent="0.25">
      <c r="A114" s="13"/>
      <c r="B114" s="35">
        <v>37230</v>
      </c>
      <c r="C114" s="15">
        <v>1000</v>
      </c>
      <c r="D114" s="16">
        <v>5</v>
      </c>
      <c r="E114" s="15">
        <v>0</v>
      </c>
      <c r="F114" s="39">
        <f>+C114+E114</f>
        <v>1000</v>
      </c>
      <c r="G114" s="14"/>
      <c r="H114" s="14"/>
      <c r="I114" s="15"/>
      <c r="J114" s="16"/>
      <c r="K114" s="17"/>
    </row>
    <row r="115" spans="1:11" x14ac:dyDescent="0.25">
      <c r="A115" s="13"/>
      <c r="B115" s="35">
        <v>37253</v>
      </c>
      <c r="C115" s="15">
        <v>6000</v>
      </c>
      <c r="D115" s="16">
        <v>5.25</v>
      </c>
      <c r="E115" s="15">
        <v>-4000</v>
      </c>
      <c r="F115" s="39">
        <f>+C115+E115</f>
        <v>2000</v>
      </c>
      <c r="G115" s="14"/>
      <c r="H115" s="14"/>
      <c r="I115" s="15"/>
      <c r="J115" s="16"/>
      <c r="K115" s="17"/>
    </row>
    <row r="116" spans="1:11" x14ac:dyDescent="0.25">
      <c r="A116" s="13"/>
      <c r="B116" s="14"/>
      <c r="C116" s="15"/>
      <c r="D116" s="16"/>
      <c r="E116" s="16"/>
      <c r="F116" s="14"/>
      <c r="G116" s="14"/>
      <c r="H116" s="14"/>
      <c r="I116" s="15"/>
      <c r="J116" s="16"/>
      <c r="K116" s="17"/>
    </row>
    <row r="117" spans="1:11" x14ac:dyDescent="0.25">
      <c r="A117" s="13" t="s">
        <v>39</v>
      </c>
      <c r="B117" s="14"/>
      <c r="C117" s="15">
        <f>-E115</f>
        <v>4000</v>
      </c>
      <c r="D117" s="16">
        <f>+D115</f>
        <v>5.25</v>
      </c>
      <c r="E117" s="16">
        <f>+C117*D117</f>
        <v>21000</v>
      </c>
      <c r="F117" s="14"/>
      <c r="G117" s="14"/>
      <c r="H117" s="14"/>
      <c r="I117" s="15"/>
      <c r="J117" s="16"/>
      <c r="K117" s="17"/>
    </row>
    <row r="118" spans="1:11" x14ac:dyDescent="0.25">
      <c r="A118" s="13"/>
      <c r="B118" s="14"/>
      <c r="C118" s="15"/>
      <c r="D118" s="16"/>
      <c r="E118" s="16"/>
      <c r="F118" s="14"/>
      <c r="G118" s="14"/>
      <c r="H118" s="14"/>
      <c r="I118" s="15"/>
      <c r="J118" s="16" t="s">
        <v>18</v>
      </c>
      <c r="K118" s="17" t="s">
        <v>6</v>
      </c>
    </row>
    <row r="119" spans="1:11" x14ac:dyDescent="0.25">
      <c r="A119" s="13"/>
      <c r="B119" s="14"/>
      <c r="C119" s="15"/>
      <c r="D119" s="16"/>
      <c r="E119" s="16"/>
      <c r="F119" s="14"/>
      <c r="G119" s="14"/>
      <c r="H119" s="14"/>
      <c r="I119" s="15" t="s">
        <v>3</v>
      </c>
      <c r="J119" s="16" t="s">
        <v>19</v>
      </c>
      <c r="K119" s="17" t="s">
        <v>5</v>
      </c>
    </row>
    <row r="120" spans="1:11" x14ac:dyDescent="0.25">
      <c r="A120" s="13" t="s">
        <v>30</v>
      </c>
      <c r="B120" s="14"/>
      <c r="C120" s="15"/>
      <c r="D120" s="16"/>
      <c r="E120" s="16"/>
      <c r="F120" s="14"/>
      <c r="G120" s="14"/>
      <c r="H120" s="14" t="s">
        <v>0</v>
      </c>
      <c r="I120" s="15">
        <f>+I$8</f>
        <v>7000</v>
      </c>
      <c r="J120" s="16">
        <f>+K120/I120</f>
        <v>5.2142857142857144</v>
      </c>
      <c r="K120" s="17">
        <f>+K$8</f>
        <v>36500</v>
      </c>
    </row>
    <row r="121" spans="1:11" x14ac:dyDescent="0.25">
      <c r="A121" s="13"/>
      <c r="B121" s="35">
        <v>37230</v>
      </c>
      <c r="C121" s="15">
        <v>1000</v>
      </c>
      <c r="D121" s="16">
        <v>5</v>
      </c>
      <c r="E121" s="15">
        <v>0</v>
      </c>
      <c r="F121" s="39">
        <f>+C121+E121</f>
        <v>1000</v>
      </c>
      <c r="G121" s="14"/>
      <c r="H121" s="18" t="s">
        <v>10</v>
      </c>
      <c r="I121" s="3">
        <f>+I$9</f>
        <v>2</v>
      </c>
      <c r="J121" s="4">
        <f>+K121/I121</f>
        <v>28125</v>
      </c>
      <c r="K121" s="19">
        <f>+K$9</f>
        <v>56250</v>
      </c>
    </row>
    <row r="122" spans="1:11" x14ac:dyDescent="0.25">
      <c r="A122" s="13"/>
      <c r="B122" s="35">
        <v>37253</v>
      </c>
      <c r="C122" s="15">
        <f>+F115</f>
        <v>2000</v>
      </c>
      <c r="D122" s="16">
        <f>+D115</f>
        <v>5.25</v>
      </c>
      <c r="E122" s="15">
        <v>-2000</v>
      </c>
      <c r="F122" s="39">
        <f>+C122+E122</f>
        <v>0</v>
      </c>
      <c r="G122" s="14"/>
      <c r="H122" s="14" t="s">
        <v>11</v>
      </c>
      <c r="I122" s="15">
        <f>SUM(I120:I121)</f>
        <v>7002</v>
      </c>
      <c r="J122" s="16">
        <f>+K122/I122</f>
        <v>13.246215367037989</v>
      </c>
      <c r="K122" s="17">
        <f>SUM(K120:K121)</f>
        <v>92750</v>
      </c>
    </row>
    <row r="123" spans="1:11" x14ac:dyDescent="0.25">
      <c r="A123" s="13"/>
      <c r="B123" s="35">
        <f>+B12</f>
        <v>37267</v>
      </c>
      <c r="C123" s="15">
        <f>+C12</f>
        <v>5000</v>
      </c>
      <c r="D123" s="16">
        <f>+D12</f>
        <v>5.5</v>
      </c>
      <c r="E123" s="15">
        <v>-5000</v>
      </c>
      <c r="F123" s="39">
        <f>+C123+E123</f>
        <v>0</v>
      </c>
      <c r="G123" s="14"/>
      <c r="H123" s="18" t="s">
        <v>12</v>
      </c>
      <c r="I123" s="32">
        <f>+I$11</f>
        <v>3998</v>
      </c>
      <c r="J123" s="33">
        <f>+K123/I123</f>
        <v>-8.4417208604302143</v>
      </c>
      <c r="K123" s="37">
        <f>-E132</f>
        <v>-33750</v>
      </c>
    </row>
    <row r="124" spans="1:11" ht="13.8" thickBot="1" x14ac:dyDescent="0.3">
      <c r="A124" s="13"/>
      <c r="B124" s="14"/>
      <c r="C124" s="15"/>
      <c r="D124" s="16"/>
      <c r="E124" s="16"/>
      <c r="F124" s="14"/>
      <c r="G124" s="14"/>
      <c r="H124" s="14" t="s">
        <v>13</v>
      </c>
      <c r="I124" s="5">
        <f>SUM(I122:I123)</f>
        <v>11000</v>
      </c>
      <c r="J124" s="6">
        <f>+K124/I124</f>
        <v>5.3636363636363633</v>
      </c>
      <c r="K124" s="22">
        <f>SUM(K122:K123)</f>
        <v>59000</v>
      </c>
    </row>
    <row r="125" spans="1:11" ht="13.8" thickTop="1" x14ac:dyDescent="0.25">
      <c r="A125" s="13" t="s">
        <v>40</v>
      </c>
      <c r="B125" s="14"/>
      <c r="C125" s="15">
        <f>-E123</f>
        <v>5000</v>
      </c>
      <c r="D125" s="16">
        <f>+D123</f>
        <v>5.5</v>
      </c>
      <c r="E125" s="16">
        <f>+C125*D125</f>
        <v>27500</v>
      </c>
      <c r="F125" s="14"/>
      <c r="G125" s="14"/>
      <c r="H125" s="14"/>
      <c r="I125" s="15"/>
      <c r="J125" s="16"/>
      <c r="K125" s="17"/>
    </row>
    <row r="126" spans="1:11" x14ac:dyDescent="0.25">
      <c r="A126" s="13"/>
      <c r="B126" s="14"/>
      <c r="C126" s="15">
        <f>-E122</f>
        <v>2000</v>
      </c>
      <c r="D126" s="16">
        <f>+D122</f>
        <v>5.25</v>
      </c>
      <c r="E126" s="4">
        <f>+C126*D126</f>
        <v>10500</v>
      </c>
      <c r="F126" s="14"/>
      <c r="G126" s="14"/>
      <c r="H126" s="14"/>
      <c r="I126" s="15"/>
      <c r="J126" s="16" t="s">
        <v>42</v>
      </c>
      <c r="K126" s="17">
        <f>+E117</f>
        <v>21000</v>
      </c>
    </row>
    <row r="127" spans="1:11" x14ac:dyDescent="0.25">
      <c r="A127" s="13"/>
      <c r="B127" s="14"/>
      <c r="C127" s="15"/>
      <c r="D127" s="16"/>
      <c r="E127" s="16">
        <f>SUM(E125:E126)</f>
        <v>38000</v>
      </c>
      <c r="F127" s="14"/>
      <c r="G127" s="14"/>
      <c r="H127" s="14"/>
      <c r="I127" s="15"/>
      <c r="J127" s="16" t="s">
        <v>43</v>
      </c>
      <c r="K127" s="17">
        <f>+E127</f>
        <v>38000</v>
      </c>
    </row>
    <row r="128" spans="1:11" ht="13.8" thickBot="1" x14ac:dyDescent="0.3">
      <c r="A128" s="13"/>
      <c r="B128" s="14"/>
      <c r="C128" s="15"/>
      <c r="D128" s="16"/>
      <c r="E128" s="16"/>
      <c r="F128" s="14"/>
      <c r="G128" s="14"/>
      <c r="H128" s="14"/>
      <c r="I128" s="15"/>
      <c r="J128" s="16"/>
      <c r="K128" s="40">
        <f>SUM(K126:K127)</f>
        <v>59000</v>
      </c>
    </row>
    <row r="129" spans="1:11" ht="13.8" thickTop="1" x14ac:dyDescent="0.25">
      <c r="A129" s="13" t="s">
        <v>16</v>
      </c>
      <c r="B129" s="14"/>
      <c r="C129" s="15"/>
      <c r="D129" s="16"/>
      <c r="E129" s="16"/>
      <c r="F129" s="14"/>
      <c r="G129" s="14"/>
      <c r="H129" s="14"/>
      <c r="I129" s="15"/>
      <c r="J129" s="16"/>
      <c r="K129" s="17"/>
    </row>
    <row r="130" spans="1:11" x14ac:dyDescent="0.25">
      <c r="A130" s="13"/>
      <c r="B130" s="35">
        <f>+B121</f>
        <v>37230</v>
      </c>
      <c r="C130" s="15">
        <f>+F121</f>
        <v>1000</v>
      </c>
      <c r="D130" s="16">
        <f>+D121</f>
        <v>5</v>
      </c>
      <c r="E130" s="16">
        <f>+C130*D130</f>
        <v>5000</v>
      </c>
      <c r="F130" s="14"/>
      <c r="G130" s="14"/>
      <c r="H130" s="14"/>
      <c r="I130" s="15"/>
      <c r="J130" s="16"/>
      <c r="K130" s="17"/>
    </row>
    <row r="131" spans="1:11" x14ac:dyDescent="0.25">
      <c r="A131" s="13"/>
      <c r="B131" s="35">
        <f>+B13</f>
        <v>37286</v>
      </c>
      <c r="C131" s="15">
        <f>+C13</f>
        <v>5000</v>
      </c>
      <c r="D131" s="16">
        <f>+D13</f>
        <v>5.75</v>
      </c>
      <c r="E131" s="16">
        <f>+C131*D131</f>
        <v>28750</v>
      </c>
      <c r="F131" s="14"/>
      <c r="G131" s="14"/>
      <c r="H131" s="14"/>
      <c r="I131" s="15"/>
      <c r="J131" s="16"/>
      <c r="K131" s="17"/>
    </row>
    <row r="132" spans="1:11" ht="13.8" thickBot="1" x14ac:dyDescent="0.3">
      <c r="A132" s="13"/>
      <c r="B132" s="14"/>
      <c r="C132" s="30">
        <f>SUM(C130:C131)</f>
        <v>6000</v>
      </c>
      <c r="D132" s="31"/>
      <c r="E132" s="31">
        <f>SUM(E130:E131)</f>
        <v>33750</v>
      </c>
      <c r="F132" s="14"/>
      <c r="G132" s="14"/>
      <c r="H132" s="14"/>
      <c r="I132" s="15"/>
      <c r="J132" s="16"/>
      <c r="K132" s="17"/>
    </row>
    <row r="133" spans="1:11" ht="14.4" thickTop="1" thickBot="1" x14ac:dyDescent="0.3">
      <c r="A133" s="23"/>
      <c r="B133" s="24"/>
      <c r="C133" s="25"/>
      <c r="D133" s="26"/>
      <c r="E133" s="26"/>
      <c r="F133" s="24"/>
      <c r="G133" s="24"/>
      <c r="H133" s="24"/>
      <c r="I133" s="25"/>
      <c r="J133" s="26"/>
      <c r="K133" s="27"/>
    </row>
  </sheetData>
  <phoneticPr fontId="0" type="noConversion"/>
  <pageMargins left="0.75" right="0.75" top="1" bottom="1" header="0.5" footer="0.5"/>
  <pageSetup scale="68" fitToHeight="0" orientation="portrait" r:id="rId1"/>
  <headerFooter alignWithMargins="0"/>
  <rowBreaks count="1" manualBreakCount="1">
    <brk id="65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tabSelected="1" workbookViewId="0">
      <selection activeCell="A49" sqref="A49"/>
    </sheetView>
  </sheetViews>
  <sheetFormatPr defaultRowHeight="13.2" x14ac:dyDescent="0.25"/>
  <cols>
    <col min="1" max="1" width="21.109375" customWidth="1"/>
    <col min="2" max="8" width="11.6640625" style="2" customWidth="1"/>
  </cols>
  <sheetData>
    <row r="1" spans="1:1" x14ac:dyDescent="0.25">
      <c r="A1" t="s">
        <v>92</v>
      </c>
    </row>
    <row r="2" spans="1:1" x14ac:dyDescent="0.25">
      <c r="A2" t="s">
        <v>45</v>
      </c>
    </row>
    <row r="3" spans="1:1" x14ac:dyDescent="0.25">
      <c r="A3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50</v>
      </c>
    </row>
    <row r="10" spans="1:1" x14ac:dyDescent="0.25">
      <c r="A10" t="s">
        <v>87</v>
      </c>
    </row>
    <row r="13" spans="1:1" x14ac:dyDescent="0.25">
      <c r="A13" t="s">
        <v>51</v>
      </c>
    </row>
    <row r="14" spans="1:1" x14ac:dyDescent="0.25">
      <c r="A14" t="s">
        <v>86</v>
      </c>
    </row>
    <row r="15" spans="1:1" x14ac:dyDescent="0.25">
      <c r="A15" t="s">
        <v>57</v>
      </c>
    </row>
    <row r="16" spans="1:1" ht="13.8" thickBot="1" x14ac:dyDescent="0.3"/>
    <row r="17" spans="1:8" ht="13.8" thickBot="1" x14ac:dyDescent="0.3">
      <c r="B17" s="41"/>
      <c r="C17" s="42" t="s">
        <v>62</v>
      </c>
      <c r="D17" s="42"/>
      <c r="E17" s="41"/>
      <c r="F17" s="42" t="s">
        <v>63</v>
      </c>
      <c r="G17" s="43"/>
      <c r="H17" s="15"/>
    </row>
    <row r="18" spans="1:8" x14ac:dyDescent="0.25">
      <c r="B18" s="46" t="s">
        <v>58</v>
      </c>
      <c r="C18" s="47"/>
      <c r="D18" s="48"/>
      <c r="E18" s="49" t="s">
        <v>61</v>
      </c>
      <c r="F18" s="50"/>
      <c r="G18" s="51"/>
    </row>
    <row r="19" spans="1:8" ht="13.8" thickBot="1" x14ac:dyDescent="0.3">
      <c r="B19" s="52" t="s">
        <v>18</v>
      </c>
      <c r="C19" s="53" t="s">
        <v>59</v>
      </c>
      <c r="D19" s="54" t="s">
        <v>60</v>
      </c>
      <c r="E19" s="52" t="s">
        <v>18</v>
      </c>
      <c r="F19" s="53" t="s">
        <v>59</v>
      </c>
      <c r="G19" s="54" t="s">
        <v>60</v>
      </c>
    </row>
    <row r="20" spans="1:8" x14ac:dyDescent="0.25">
      <c r="A20" t="s">
        <v>52</v>
      </c>
      <c r="B20" s="55">
        <v>110000</v>
      </c>
      <c r="C20" s="10">
        <v>110000</v>
      </c>
      <c r="D20" s="44">
        <v>110000</v>
      </c>
      <c r="E20" s="55">
        <v>110000</v>
      </c>
      <c r="F20" s="10">
        <v>110000</v>
      </c>
      <c r="G20" s="44">
        <v>110000</v>
      </c>
      <c r="H20" s="2" t="s">
        <v>70</v>
      </c>
    </row>
    <row r="21" spans="1:8" x14ac:dyDescent="0.25">
      <c r="A21" t="s">
        <v>13</v>
      </c>
      <c r="B21" s="56">
        <v>-60014.71</v>
      </c>
      <c r="C21" s="3">
        <v>-58500</v>
      </c>
      <c r="D21" s="57">
        <v>-61500</v>
      </c>
      <c r="E21" s="56">
        <v>-58607.14</v>
      </c>
      <c r="F21" s="3">
        <v>-58500</v>
      </c>
      <c r="G21" s="57">
        <v>-59000</v>
      </c>
      <c r="H21" s="2" t="s">
        <v>74</v>
      </c>
    </row>
    <row r="22" spans="1:8" x14ac:dyDescent="0.25">
      <c r="A22" t="s">
        <v>53</v>
      </c>
      <c r="B22" s="58">
        <f t="shared" ref="B22:G22" si="0">SUM(B20:B21)</f>
        <v>49985.29</v>
      </c>
      <c r="C22" s="15">
        <f t="shared" si="0"/>
        <v>51500</v>
      </c>
      <c r="D22" s="45">
        <f t="shared" si="0"/>
        <v>48500</v>
      </c>
      <c r="E22" s="58">
        <f t="shared" si="0"/>
        <v>51392.86</v>
      </c>
      <c r="F22" s="15">
        <f t="shared" si="0"/>
        <v>51500</v>
      </c>
      <c r="G22" s="45">
        <f t="shared" si="0"/>
        <v>51000</v>
      </c>
      <c r="H22" s="2" t="s">
        <v>75</v>
      </c>
    </row>
    <row r="23" spans="1:8" x14ac:dyDescent="0.25">
      <c r="B23" s="58"/>
      <c r="C23" s="15"/>
      <c r="D23" s="45"/>
      <c r="E23" s="58"/>
      <c r="F23" s="15"/>
      <c r="G23" s="45"/>
    </row>
    <row r="24" spans="1:8" x14ac:dyDescent="0.25">
      <c r="A24" t="s">
        <v>54</v>
      </c>
      <c r="B24" s="58">
        <f t="shared" ref="B24:G24" si="1">+B22</f>
        <v>49985.29</v>
      </c>
      <c r="C24" s="15">
        <f t="shared" si="1"/>
        <v>51500</v>
      </c>
      <c r="D24" s="45">
        <f t="shared" si="1"/>
        <v>48500</v>
      </c>
      <c r="E24" s="58">
        <f t="shared" si="1"/>
        <v>51392.86</v>
      </c>
      <c r="F24" s="15">
        <f t="shared" si="1"/>
        <v>51500</v>
      </c>
      <c r="G24" s="45">
        <f t="shared" si="1"/>
        <v>51000</v>
      </c>
      <c r="H24" s="2" t="s">
        <v>76</v>
      </c>
    </row>
    <row r="25" spans="1:8" x14ac:dyDescent="0.25">
      <c r="A25" t="s">
        <v>55</v>
      </c>
      <c r="B25" s="58">
        <f t="shared" ref="B25:G25" si="2">-B22*0.4</f>
        <v>-19994.116000000002</v>
      </c>
      <c r="C25" s="15">
        <f t="shared" si="2"/>
        <v>-20600</v>
      </c>
      <c r="D25" s="45">
        <f t="shared" si="2"/>
        <v>-19400</v>
      </c>
      <c r="E25" s="58">
        <f t="shared" si="2"/>
        <v>-20557.144</v>
      </c>
      <c r="F25" s="15">
        <f t="shared" si="2"/>
        <v>-20600</v>
      </c>
      <c r="G25" s="45">
        <f t="shared" si="2"/>
        <v>-20400</v>
      </c>
      <c r="H25" s="2" t="s">
        <v>77</v>
      </c>
    </row>
    <row r="26" spans="1:8" ht="13.8" thickBot="1" x14ac:dyDescent="0.3">
      <c r="A26" t="s">
        <v>56</v>
      </c>
      <c r="B26" s="59">
        <f t="shared" ref="B26:G26" si="3">SUM(B24:B25)</f>
        <v>29991.173999999999</v>
      </c>
      <c r="C26" s="30">
        <f t="shared" si="3"/>
        <v>30900</v>
      </c>
      <c r="D26" s="60">
        <f t="shared" si="3"/>
        <v>29100</v>
      </c>
      <c r="E26" s="59">
        <f t="shared" si="3"/>
        <v>30835.716</v>
      </c>
      <c r="F26" s="30">
        <f t="shared" si="3"/>
        <v>30900</v>
      </c>
      <c r="G26" s="60">
        <f t="shared" si="3"/>
        <v>30600</v>
      </c>
      <c r="H26" s="2" t="s">
        <v>78</v>
      </c>
    </row>
    <row r="27" spans="1:8" ht="13.8" thickTop="1" x14ac:dyDescent="0.25">
      <c r="B27" s="58"/>
      <c r="C27" s="61" t="s">
        <v>68</v>
      </c>
      <c r="D27" s="45"/>
      <c r="E27" s="58"/>
      <c r="F27" s="61" t="s">
        <v>68</v>
      </c>
      <c r="G27" s="45"/>
    </row>
    <row r="28" spans="1:8" x14ac:dyDescent="0.25">
      <c r="B28" s="58"/>
      <c r="C28" s="61" t="s">
        <v>69</v>
      </c>
      <c r="D28" s="45"/>
      <c r="E28" s="58"/>
      <c r="F28" s="61" t="s">
        <v>69</v>
      </c>
      <c r="G28" s="45"/>
    </row>
    <row r="29" spans="1:8" x14ac:dyDescent="0.25">
      <c r="B29" s="58"/>
      <c r="C29" s="15"/>
      <c r="D29" s="45"/>
      <c r="E29" s="58"/>
      <c r="F29" s="15"/>
      <c r="G29" s="45"/>
    </row>
    <row r="30" spans="1:8" x14ac:dyDescent="0.25">
      <c r="B30" s="58"/>
      <c r="C30" s="15"/>
      <c r="D30" s="45"/>
      <c r="E30" s="58"/>
      <c r="F30" s="15"/>
      <c r="G30" s="45"/>
    </row>
    <row r="31" spans="1:8" x14ac:dyDescent="0.25">
      <c r="A31" s="29" t="s">
        <v>79</v>
      </c>
      <c r="B31" s="58"/>
      <c r="C31" s="15"/>
      <c r="D31" s="45"/>
      <c r="E31" s="58"/>
      <c r="F31" s="15"/>
      <c r="G31" s="45"/>
    </row>
    <row r="32" spans="1:8" x14ac:dyDescent="0.25">
      <c r="A32" t="s">
        <v>64</v>
      </c>
      <c r="B32" s="58">
        <f t="shared" ref="B32:G32" si="4">+B20</f>
        <v>110000</v>
      </c>
      <c r="C32" s="15">
        <f t="shared" si="4"/>
        <v>110000</v>
      </c>
      <c r="D32" s="45">
        <f t="shared" si="4"/>
        <v>110000</v>
      </c>
      <c r="E32" s="58">
        <f t="shared" si="4"/>
        <v>110000</v>
      </c>
      <c r="F32" s="15">
        <f t="shared" si="4"/>
        <v>110000</v>
      </c>
      <c r="G32" s="45">
        <f t="shared" si="4"/>
        <v>110000</v>
      </c>
      <c r="H32" s="2" t="s">
        <v>70</v>
      </c>
    </row>
    <row r="33" spans="1:8" x14ac:dyDescent="0.25">
      <c r="A33" t="s">
        <v>65</v>
      </c>
      <c r="B33" s="58">
        <v>-56250</v>
      </c>
      <c r="C33" s="15">
        <v>-56250</v>
      </c>
      <c r="D33" s="45">
        <v>-56250</v>
      </c>
      <c r="E33" s="58">
        <v>-56250</v>
      </c>
      <c r="F33" s="15">
        <v>-56250</v>
      </c>
      <c r="G33" s="45">
        <v>-56250</v>
      </c>
      <c r="H33" s="2" t="s">
        <v>70</v>
      </c>
    </row>
    <row r="34" spans="1:8" x14ac:dyDescent="0.25">
      <c r="A34" t="s">
        <v>66</v>
      </c>
      <c r="B34" s="58">
        <f t="shared" ref="B34:G34" si="5">+B25</f>
        <v>-19994.116000000002</v>
      </c>
      <c r="C34" s="15">
        <f t="shared" si="5"/>
        <v>-20600</v>
      </c>
      <c r="D34" s="45">
        <f t="shared" si="5"/>
        <v>-19400</v>
      </c>
      <c r="E34" s="58">
        <f t="shared" si="5"/>
        <v>-20557.144</v>
      </c>
      <c r="F34" s="15">
        <f t="shared" si="5"/>
        <v>-20600</v>
      </c>
      <c r="G34" s="45">
        <f t="shared" si="5"/>
        <v>-20400</v>
      </c>
      <c r="H34" s="2" t="s">
        <v>71</v>
      </c>
    </row>
    <row r="35" spans="1:8" ht="13.8" thickBot="1" x14ac:dyDescent="0.3">
      <c r="A35" t="s">
        <v>67</v>
      </c>
      <c r="B35" s="59">
        <f t="shared" ref="B35:G35" si="6">SUM(B32:B34)</f>
        <v>33755.883999999998</v>
      </c>
      <c r="C35" s="5">
        <f t="shared" si="6"/>
        <v>33150</v>
      </c>
      <c r="D35" s="62">
        <f t="shared" si="6"/>
        <v>34350</v>
      </c>
      <c r="E35" s="59">
        <f t="shared" si="6"/>
        <v>33192.856</v>
      </c>
      <c r="F35" s="5">
        <f t="shared" si="6"/>
        <v>33150</v>
      </c>
      <c r="G35" s="60">
        <f t="shared" si="6"/>
        <v>33350</v>
      </c>
    </row>
    <row r="36" spans="1:8" ht="13.8" thickTop="1" x14ac:dyDescent="0.25">
      <c r="B36" s="58"/>
      <c r="C36" s="15"/>
      <c r="D36" s="63" t="s">
        <v>72</v>
      </c>
      <c r="E36" s="58"/>
      <c r="F36" s="15"/>
      <c r="G36" s="45"/>
    </row>
    <row r="37" spans="1:8" x14ac:dyDescent="0.25">
      <c r="B37" s="58"/>
      <c r="C37" s="15"/>
      <c r="D37" s="63" t="s">
        <v>73</v>
      </c>
      <c r="E37" s="58"/>
      <c r="F37" s="15"/>
      <c r="G37" s="45"/>
    </row>
    <row r="38" spans="1:8" ht="13.8" thickBot="1" x14ac:dyDescent="0.3">
      <c r="B38" s="64"/>
      <c r="C38" s="25"/>
      <c r="D38" s="65"/>
      <c r="E38" s="64"/>
      <c r="F38" s="25"/>
      <c r="G38" s="65"/>
    </row>
    <row r="41" spans="1:8" ht="13.8" thickBot="1" x14ac:dyDescent="0.3">
      <c r="A41" s="29" t="s">
        <v>81</v>
      </c>
    </row>
    <row r="42" spans="1:8" ht="13.8" thickBot="1" x14ac:dyDescent="0.3">
      <c r="A42" s="29"/>
      <c r="B42" s="41"/>
      <c r="C42" s="42" t="s">
        <v>62</v>
      </c>
      <c r="D42" s="42"/>
      <c r="E42" s="41"/>
      <c r="F42" s="42" t="s">
        <v>63</v>
      </c>
      <c r="G42" s="43"/>
    </row>
    <row r="43" spans="1:8" x14ac:dyDescent="0.25">
      <c r="A43" s="29"/>
      <c r="B43" s="46" t="s">
        <v>58</v>
      </c>
      <c r="C43" s="47"/>
      <c r="D43" s="48"/>
      <c r="E43" s="49" t="s">
        <v>61</v>
      </c>
      <c r="F43" s="50"/>
      <c r="G43" s="51"/>
    </row>
    <row r="44" spans="1:8" ht="13.8" thickBot="1" x14ac:dyDescent="0.3">
      <c r="A44" s="29"/>
      <c r="B44" s="52" t="s">
        <v>18</v>
      </c>
      <c r="C44" s="53" t="s">
        <v>59</v>
      </c>
      <c r="D44" s="54" t="s">
        <v>60</v>
      </c>
      <c r="E44" s="52" t="s">
        <v>18</v>
      </c>
      <c r="F44" s="53" t="s">
        <v>59</v>
      </c>
      <c r="G44" s="54" t="s">
        <v>60</v>
      </c>
    </row>
    <row r="45" spans="1:8" x14ac:dyDescent="0.25">
      <c r="A45" t="s">
        <v>80</v>
      </c>
      <c r="B45" s="55">
        <f t="shared" ref="B45:G45" si="7">6000*10</f>
        <v>60000</v>
      </c>
      <c r="C45" s="10">
        <f t="shared" si="7"/>
        <v>60000</v>
      </c>
      <c r="D45" s="44">
        <f t="shared" si="7"/>
        <v>60000</v>
      </c>
      <c r="E45" s="10">
        <f t="shared" si="7"/>
        <v>60000</v>
      </c>
      <c r="F45" s="10">
        <f t="shared" si="7"/>
        <v>60000</v>
      </c>
      <c r="G45" s="44">
        <f t="shared" si="7"/>
        <v>60000</v>
      </c>
    </row>
    <row r="46" spans="1:8" x14ac:dyDescent="0.25">
      <c r="A46" t="s">
        <v>84</v>
      </c>
      <c r="B46" s="58">
        <f t="shared" ref="B46:G46" si="8">-92750-B21</f>
        <v>-32735.29</v>
      </c>
      <c r="C46" s="15">
        <f t="shared" si="8"/>
        <v>-34250</v>
      </c>
      <c r="D46" s="45">
        <f t="shared" si="8"/>
        <v>-31250</v>
      </c>
      <c r="E46" s="15">
        <f t="shared" si="8"/>
        <v>-34142.86</v>
      </c>
      <c r="F46" s="15">
        <f t="shared" si="8"/>
        <v>-34250</v>
      </c>
      <c r="G46" s="45">
        <f t="shared" si="8"/>
        <v>-33750</v>
      </c>
      <c r="H46" s="2" t="s">
        <v>16</v>
      </c>
    </row>
    <row r="47" spans="1:8" ht="13.8" thickBot="1" x14ac:dyDescent="0.3">
      <c r="A47" t="s">
        <v>82</v>
      </c>
      <c r="B47" s="59">
        <f t="shared" ref="B47:G47" si="9">SUM(B45:B46)</f>
        <v>27264.71</v>
      </c>
      <c r="C47" s="5">
        <f t="shared" si="9"/>
        <v>25750</v>
      </c>
      <c r="D47" s="60">
        <f t="shared" si="9"/>
        <v>28750</v>
      </c>
      <c r="E47" s="5">
        <f t="shared" si="9"/>
        <v>25857.14</v>
      </c>
      <c r="F47" s="5">
        <f t="shared" si="9"/>
        <v>25750</v>
      </c>
      <c r="G47" s="60">
        <f t="shared" si="9"/>
        <v>26250</v>
      </c>
    </row>
    <row r="48" spans="1:8" ht="13.8" thickTop="1" x14ac:dyDescent="0.25">
      <c r="A48" t="s">
        <v>93</v>
      </c>
      <c r="B48" s="58"/>
      <c r="C48" s="15"/>
      <c r="D48" s="45"/>
      <c r="E48" s="15"/>
      <c r="F48" s="15"/>
      <c r="G48" s="45"/>
    </row>
    <row r="49" spans="1:7" x14ac:dyDescent="0.25">
      <c r="B49" s="58"/>
      <c r="C49" s="15"/>
      <c r="D49" s="45"/>
      <c r="E49" s="15"/>
      <c r="F49" s="15"/>
      <c r="G49" s="45"/>
    </row>
    <row r="50" spans="1:7" x14ac:dyDescent="0.25">
      <c r="A50" t="s">
        <v>85</v>
      </c>
      <c r="B50" s="66">
        <f t="shared" ref="B50:G50" si="10">+B22/B20</f>
        <v>0.45441172727272727</v>
      </c>
      <c r="C50" s="67">
        <f t="shared" si="10"/>
        <v>0.4681818181818182</v>
      </c>
      <c r="D50" s="68">
        <f t="shared" si="10"/>
        <v>0.44090909090909092</v>
      </c>
      <c r="E50" s="67">
        <f t="shared" si="10"/>
        <v>0.46720781818181817</v>
      </c>
      <c r="F50" s="67">
        <f t="shared" si="10"/>
        <v>0.4681818181818182</v>
      </c>
      <c r="G50" s="68">
        <f t="shared" si="10"/>
        <v>0.46363636363636362</v>
      </c>
    </row>
    <row r="51" spans="1:7" ht="13.8" thickBot="1" x14ac:dyDescent="0.3">
      <c r="A51" t="s">
        <v>83</v>
      </c>
      <c r="B51" s="69">
        <f t="shared" ref="B51:G51" si="11">+B47/B45</f>
        <v>0.45441183333333329</v>
      </c>
      <c r="C51" s="70">
        <f t="shared" si="11"/>
        <v>0.42916666666666664</v>
      </c>
      <c r="D51" s="71">
        <f t="shared" si="11"/>
        <v>0.47916666666666669</v>
      </c>
      <c r="E51" s="70">
        <f t="shared" si="11"/>
        <v>0.43095233333333333</v>
      </c>
      <c r="F51" s="70">
        <f t="shared" si="11"/>
        <v>0.42916666666666664</v>
      </c>
      <c r="G51" s="71">
        <f t="shared" si="11"/>
        <v>0.4375</v>
      </c>
    </row>
    <row r="53" spans="1:7" x14ac:dyDescent="0.25">
      <c r="B53" s="2" t="s">
        <v>88</v>
      </c>
    </row>
    <row r="54" spans="1:7" x14ac:dyDescent="0.25">
      <c r="B54" s="2" t="s">
        <v>89</v>
      </c>
    </row>
    <row r="55" spans="1:7" x14ac:dyDescent="0.25">
      <c r="B55" s="2" t="s">
        <v>90</v>
      </c>
    </row>
    <row r="56" spans="1:7" x14ac:dyDescent="0.25">
      <c r="B56" s="2" t="s">
        <v>91</v>
      </c>
    </row>
  </sheetData>
  <phoneticPr fontId="0" type="noConversion"/>
  <pageMargins left="0.75" right="0.75" top="1" bottom="1" header="0.5" footer="0.5"/>
  <pageSetup scale="81" fitToHeight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Errors</vt:lpstr>
      <vt:lpstr>Valuing Ending Inventory</vt:lpstr>
      <vt:lpstr>NetIncome and Cash Flow</vt:lpstr>
      <vt:lpstr>Sheet3</vt:lpstr>
      <vt:lpstr>'NetIncome and Cash Flow'!Print_Area</vt:lpstr>
      <vt:lpstr>'Valuing Ending Inventory'!Print_Area</vt:lpstr>
    </vt:vector>
  </TitlesOfParts>
  <Company>WVU-College of B&amp;E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B&amp;E</dc:creator>
  <cp:lastModifiedBy>Aniket Gupta</cp:lastModifiedBy>
  <cp:lastPrinted>2004-03-02T21:13:23Z</cp:lastPrinted>
  <dcterms:created xsi:type="dcterms:W3CDTF">2002-09-06T15:43:30Z</dcterms:created>
  <dcterms:modified xsi:type="dcterms:W3CDTF">2024-02-03T22:30:56Z</dcterms:modified>
</cp:coreProperties>
</file>