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4B636172-FDED-4908-86FE-027BA6EA2957}" xr6:coauthVersionLast="47" xr6:coauthVersionMax="47" xr10:uidLastSave="{00000000-0000-0000-0000-000000000000}"/>
  <bookViews>
    <workbookView xWindow="768" yWindow="768" windowWidth="17280" windowHeight="8880" activeTab="4"/>
  </bookViews>
  <sheets>
    <sheet name="E20-9" sheetId="1" r:id="rId1"/>
    <sheet name="E20-9 (2)" sheetId="8" r:id="rId2"/>
    <sheet name="P20-1B" sheetId="4" r:id="rId3"/>
    <sheet name="P20-1B (2)" sheetId="9" r:id="rId4"/>
    <sheet name="P20-3B" sheetId="3" r:id="rId5"/>
    <sheet name="P20-3B (2)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4" i="1"/>
  <c r="C16" i="1" s="1"/>
  <c r="C10" i="8"/>
  <c r="C14" i="8" s="1"/>
  <c r="C11" i="8"/>
  <c r="C12" i="8" s="1"/>
  <c r="C6" i="4"/>
  <c r="G6" i="4"/>
  <c r="C10" i="4"/>
  <c r="G12" i="4"/>
  <c r="F14" i="4"/>
  <c r="G15" i="4" s="1"/>
  <c r="F18" i="4"/>
  <c r="G19" i="4"/>
  <c r="G23" i="4"/>
  <c r="G27" i="4"/>
  <c r="C6" i="9"/>
  <c r="G6" i="9"/>
  <c r="F14" i="9" s="1"/>
  <c r="G15" i="9" s="1"/>
  <c r="C10" i="9"/>
  <c r="G12" i="9"/>
  <c r="F18" i="9"/>
  <c r="G19" i="9" s="1"/>
  <c r="G23" i="9"/>
  <c r="G27" i="9"/>
  <c r="D10" i="3"/>
  <c r="F10" i="3"/>
  <c r="H10" i="3"/>
  <c r="D11" i="3"/>
  <c r="D12" i="3"/>
  <c r="F12" i="3"/>
  <c r="D14" i="3"/>
  <c r="F16" i="3" s="1"/>
  <c r="G17" i="3" s="1"/>
  <c r="F14" i="3"/>
  <c r="I10" i="3" s="1"/>
  <c r="F28" i="3"/>
  <c r="G29" i="3"/>
  <c r="D10" i="10"/>
  <c r="F10" i="10"/>
  <c r="F14" i="10" s="1"/>
  <c r="H10" i="10"/>
  <c r="D11" i="10"/>
  <c r="D12" i="10"/>
  <c r="F12" i="10"/>
  <c r="D14" i="10"/>
  <c r="F16" i="10" s="1"/>
  <c r="G17" i="10" s="1"/>
  <c r="F28" i="10"/>
  <c r="G29" i="10" s="1"/>
  <c r="C16" i="8" l="1"/>
  <c r="C17" i="8"/>
  <c r="I14" i="3"/>
  <c r="F25" i="3" s="1"/>
  <c r="F22" i="3"/>
  <c r="G23" i="3" s="1"/>
  <c r="I10" i="10"/>
  <c r="F19" i="10"/>
  <c r="G20" i="10" s="1"/>
  <c r="C17" i="1"/>
  <c r="F19" i="3"/>
  <c r="G20" i="3" s="1"/>
  <c r="I14" i="10" l="1"/>
  <c r="F25" i="10" s="1"/>
  <c r="F22" i="10"/>
  <c r="G23" i="10" s="1"/>
  <c r="G26" i="3"/>
  <c r="F31" i="3"/>
  <c r="G32" i="3" s="1"/>
  <c r="F31" i="10" l="1"/>
  <c r="G32" i="10" s="1"/>
  <c r="G26" i="10"/>
</calcChain>
</file>

<file path=xl/sharedStrings.xml><?xml version="1.0" encoding="utf-8"?>
<sst xmlns="http://schemas.openxmlformats.org/spreadsheetml/2006/main" count="148" uniqueCount="61">
  <si>
    <t>Direct labor hours (porfessionals</t>
  </si>
  <si>
    <t>direct labor costs (professionals)</t>
  </si>
  <si>
    <t>Office rent</t>
  </si>
  <si>
    <t>Support staff salaries</t>
  </si>
  <si>
    <t>Utilities</t>
  </si>
  <si>
    <t>Hourly direct labor cost rate</t>
  </si>
  <si>
    <t xml:space="preserve">1a) </t>
  </si>
  <si>
    <t>1b)</t>
  </si>
  <si>
    <t xml:space="preserve">2) </t>
  </si>
  <si>
    <t>Predicted cost of Southwest Light &amp; Gas Job</t>
  </si>
  <si>
    <t>Estimated Southwest Light &amp; Gas Hours</t>
  </si>
  <si>
    <t>3)</t>
  </si>
  <si>
    <t>Total Bid</t>
  </si>
  <si>
    <t>Castlebury Manufacturing Company</t>
  </si>
  <si>
    <t>Date</t>
  </si>
  <si>
    <t>(a) Work in Process Inventory</t>
  </si>
  <si>
    <t>Finished Goods Inventory</t>
  </si>
  <si>
    <t>(b) Finished Goods Inventory</t>
  </si>
  <si>
    <t>(c) Cost of Goods sold</t>
  </si>
  <si>
    <t>Job</t>
  </si>
  <si>
    <t>Cost</t>
  </si>
  <si>
    <t xml:space="preserve">   Work in Process Inventory</t>
  </si>
  <si>
    <t>Cost of Goods Sold</t>
  </si>
  <si>
    <t xml:space="preserve">   Finished Goods Inventory</t>
  </si>
  <si>
    <t>To record completion of Jobs 1,2 and 3.</t>
  </si>
  <si>
    <t>To record completion of Jobs 4,5 and 6.</t>
  </si>
  <si>
    <t xml:space="preserve">   Sales Revenue</t>
  </si>
  <si>
    <t>Accounts Receivable</t>
  </si>
  <si>
    <t>Cost of Goods sold</t>
  </si>
  <si>
    <t>Direct Materials</t>
  </si>
  <si>
    <t>Direct Labor</t>
  </si>
  <si>
    <t>Totals</t>
  </si>
  <si>
    <t>Work in Process</t>
  </si>
  <si>
    <t>Finished Goods</t>
  </si>
  <si>
    <t>Indirect cost hourly rate</t>
  </si>
  <si>
    <t>Allocation Rate</t>
  </si>
  <si>
    <t>20% Mark up</t>
  </si>
  <si>
    <t>To record sale of job 5</t>
  </si>
  <si>
    <t>To record cost of job 5 in expense</t>
  </si>
  <si>
    <t>Job Cost Record</t>
  </si>
  <si>
    <t>Alliance Rubber</t>
  </si>
  <si>
    <t>Job No.</t>
  </si>
  <si>
    <t>Job Description</t>
  </si>
  <si>
    <t>Manufacturing Overhead</t>
  </si>
  <si>
    <t>Labor Time Record Numbers</t>
  </si>
  <si>
    <t>Amount</t>
  </si>
  <si>
    <t>Rate</t>
  </si>
  <si>
    <t>Requision Numbers</t>
  </si>
  <si>
    <t>Customer Name and Address</t>
  </si>
  <si>
    <t>Hoyt Corporation</t>
  </si>
  <si>
    <t>50 industrial-grade belts</t>
  </si>
  <si>
    <t>Date Promised 10/10</t>
  </si>
  <si>
    <t>Date Started 9/30</t>
  </si>
  <si>
    <t>Date Completed 10/3</t>
  </si>
  <si>
    <t>Total Cost</t>
  </si>
  <si>
    <t xml:space="preserve">  Direct Materials</t>
  </si>
  <si>
    <t xml:space="preserve">  Direct Labor</t>
  </si>
  <si>
    <t xml:space="preserve">  Manufacturing Overhead</t>
  </si>
  <si>
    <t xml:space="preserve">   Work in Process</t>
  </si>
  <si>
    <t xml:space="preserve">  Sales</t>
  </si>
  <si>
    <t xml:space="preserve">  Finished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</si>
</sst>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m/d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u val="singleAccounting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43" fontId="0" fillId="0" borderId="0" xfId="1" applyFont="1"/>
    <xf numFmtId="165" fontId="0" fillId="0" borderId="0" xfId="1" applyNumberFormat="1" applyFont="1"/>
    <xf numFmtId="0" fontId="0" fillId="2" borderId="1" xfId="0" applyFill="1" applyBorder="1"/>
    <xf numFmtId="165" fontId="0" fillId="2" borderId="2" xfId="1" applyNumberFormat="1" applyFont="1" applyFill="1" applyBorder="1"/>
    <xf numFmtId="0" fontId="0" fillId="2" borderId="3" xfId="0" applyFill="1" applyBorder="1"/>
    <xf numFmtId="167" fontId="0" fillId="2" borderId="4" xfId="2" applyNumberFormat="1" applyFont="1" applyFill="1" applyBorder="1"/>
    <xf numFmtId="165" fontId="0" fillId="2" borderId="4" xfId="1" applyNumberFormat="1" applyFont="1" applyFill="1" applyBorder="1"/>
    <xf numFmtId="0" fontId="0" fillId="2" borderId="5" xfId="0" applyFill="1" applyBorder="1"/>
    <xf numFmtId="165" fontId="0" fillId="2" borderId="6" xfId="1" applyNumberFormat="1" applyFont="1" applyFill="1" applyBorder="1"/>
    <xf numFmtId="0" fontId="0" fillId="0" borderId="0" xfId="0" applyAlignment="1">
      <alignment horizontal="center"/>
    </xf>
    <xf numFmtId="16" fontId="0" fillId="0" borderId="0" xfId="0" applyNumberFormat="1"/>
    <xf numFmtId="165" fontId="0" fillId="0" borderId="7" xfId="1" applyNumberFormat="1" applyFont="1" applyBorder="1"/>
    <xf numFmtId="165" fontId="0" fillId="0" borderId="0" xfId="0" applyNumberFormat="1"/>
    <xf numFmtId="0" fontId="0" fillId="0" borderId="0" xfId="0" applyAlignment="1">
      <alignment horizontal="left"/>
    </xf>
    <xf numFmtId="165" fontId="1" fillId="0" borderId="0" xfId="1" applyNumberFormat="1"/>
    <xf numFmtId="165" fontId="1" fillId="2" borderId="2" xfId="1" applyNumberFormat="1" applyFill="1" applyBorder="1"/>
    <xf numFmtId="167" fontId="1" fillId="2" borderId="4" xfId="2" applyNumberFormat="1" applyFill="1" applyBorder="1"/>
    <xf numFmtId="165" fontId="1" fillId="2" borderId="4" xfId="1" applyNumberFormat="1" applyFill="1" applyBorder="1"/>
    <xf numFmtId="165" fontId="1" fillId="2" borderId="6" xfId="1" applyNumberFormat="1" applyFill="1" applyBorder="1"/>
    <xf numFmtId="43" fontId="1" fillId="0" borderId="0" xfId="1"/>
    <xf numFmtId="165" fontId="1" fillId="0" borderId="7" xfId="1" applyNumberFormat="1" applyBorder="1"/>
    <xf numFmtId="9" fontId="0" fillId="0" borderId="0" xfId="3" applyNumberFormat="1" applyFont="1"/>
    <xf numFmtId="165" fontId="0" fillId="3" borderId="3" xfId="1" applyNumberFormat="1" applyFont="1" applyFill="1" applyBorder="1" applyAlignment="1">
      <alignment horizontal="center"/>
    </xf>
    <xf numFmtId="165" fontId="0" fillId="3" borderId="0" xfId="1" applyNumberFormat="1" applyFont="1" applyFill="1" applyBorder="1" applyAlignment="1">
      <alignment horizontal="center"/>
    </xf>
    <xf numFmtId="165" fontId="0" fillId="3" borderId="4" xfId="1" applyNumberFormat="1" applyFont="1" applyFill="1" applyBorder="1" applyAlignment="1">
      <alignment horizontal="center"/>
    </xf>
    <xf numFmtId="165" fontId="0" fillId="3" borderId="5" xfId="1" applyNumberFormat="1" applyFont="1" applyFill="1" applyBorder="1" applyAlignment="1">
      <alignment horizontal="center"/>
    </xf>
    <xf numFmtId="165" fontId="0" fillId="3" borderId="8" xfId="1" applyNumberFormat="1" applyFont="1" applyFill="1" applyBorder="1" applyAlignment="1">
      <alignment horizontal="center"/>
    </xf>
    <xf numFmtId="165" fontId="0" fillId="4" borderId="3" xfId="1" applyNumberFormat="1" applyFont="1" applyFill="1" applyBorder="1" applyAlignment="1">
      <alignment horizontal="center" wrapText="1"/>
    </xf>
    <xf numFmtId="165" fontId="0" fillId="4" borderId="4" xfId="1" applyNumberFormat="1" applyFont="1" applyFill="1" applyBorder="1" applyAlignment="1">
      <alignment horizontal="center"/>
    </xf>
    <xf numFmtId="165" fontId="0" fillId="4" borderId="3" xfId="1" applyNumberFormat="1" applyFont="1" applyFill="1" applyBorder="1" applyAlignment="1">
      <alignment horizontal="center"/>
    </xf>
    <xf numFmtId="165" fontId="0" fillId="4" borderId="0" xfId="1" applyNumberFormat="1" applyFont="1" applyFill="1" applyBorder="1" applyAlignment="1">
      <alignment horizontal="center"/>
    </xf>
    <xf numFmtId="169" fontId="0" fillId="3" borderId="3" xfId="1" applyNumberFormat="1" applyFont="1" applyFill="1" applyBorder="1" applyAlignment="1">
      <alignment horizontal="center"/>
    </xf>
    <xf numFmtId="165" fontId="5" fillId="3" borderId="0" xfId="1" applyNumberFormat="1" applyFont="1" applyFill="1" applyBorder="1" applyAlignment="1">
      <alignment horizontal="center"/>
    </xf>
    <xf numFmtId="9" fontId="0" fillId="3" borderId="0" xfId="3" applyFont="1" applyFill="1" applyBorder="1" applyAlignment="1">
      <alignment horizontal="center"/>
    </xf>
    <xf numFmtId="167" fontId="0" fillId="5" borderId="9" xfId="2" applyNumberFormat="1" applyFont="1" applyFill="1" applyBorder="1" applyAlignment="1">
      <alignment horizontal="center"/>
    </xf>
    <xf numFmtId="167" fontId="0" fillId="5" borderId="6" xfId="2" applyNumberFormat="1" applyFont="1" applyFill="1" applyBorder="1" applyAlignment="1">
      <alignment horizontal="center"/>
    </xf>
    <xf numFmtId="167" fontId="2" fillId="6" borderId="6" xfId="2" applyNumberFormat="1" applyFont="1" applyFill="1" applyBorder="1" applyAlignment="1">
      <alignment horizontal="center"/>
    </xf>
    <xf numFmtId="165" fontId="0" fillId="0" borderId="0" xfId="1" applyNumberFormat="1" applyFont="1" applyAlignment="1">
      <alignment horizontal="left"/>
    </xf>
    <xf numFmtId="9" fontId="1" fillId="0" borderId="0" xfId="3" applyNumberFormat="1"/>
    <xf numFmtId="165" fontId="1" fillId="0" borderId="0" xfId="1" applyNumberFormat="1" applyFont="1"/>
    <xf numFmtId="165" fontId="1" fillId="3" borderId="0" xfId="1" applyNumberFormat="1" applyFill="1" applyBorder="1" applyAlignment="1">
      <alignment horizontal="center"/>
    </xf>
    <xf numFmtId="165" fontId="1" fillId="3" borderId="4" xfId="1" applyNumberFormat="1" applyFill="1" applyBorder="1" applyAlignment="1">
      <alignment horizontal="center"/>
    </xf>
    <xf numFmtId="165" fontId="1" fillId="4" borderId="3" xfId="1" applyNumberFormat="1" applyFont="1" applyFill="1" applyBorder="1" applyAlignment="1">
      <alignment horizontal="center" wrapText="1"/>
    </xf>
    <xf numFmtId="165" fontId="1" fillId="4" borderId="4" xfId="1" applyNumberFormat="1" applyFont="1" applyFill="1" applyBorder="1" applyAlignment="1">
      <alignment horizontal="center"/>
    </xf>
    <xf numFmtId="165" fontId="1" fillId="4" borderId="4" xfId="1" applyNumberFormat="1" applyFill="1" applyBorder="1" applyAlignment="1">
      <alignment horizontal="center"/>
    </xf>
    <xf numFmtId="165" fontId="1" fillId="4" borderId="3" xfId="1" applyNumberFormat="1" applyFont="1" applyFill="1" applyBorder="1" applyAlignment="1">
      <alignment horizontal="center"/>
    </xf>
    <xf numFmtId="165" fontId="1" fillId="4" borderId="0" xfId="1" applyNumberFormat="1" applyFont="1" applyFill="1" applyBorder="1" applyAlignment="1">
      <alignment horizontal="center"/>
    </xf>
    <xf numFmtId="169" fontId="1" fillId="3" borderId="3" xfId="1" applyNumberFormat="1" applyFill="1" applyBorder="1" applyAlignment="1">
      <alignment horizontal="center"/>
    </xf>
    <xf numFmtId="165" fontId="1" fillId="3" borderId="3" xfId="1" applyNumberFormat="1" applyFill="1" applyBorder="1" applyAlignment="1">
      <alignment horizontal="center"/>
    </xf>
    <xf numFmtId="9" fontId="1" fillId="3" borderId="0" xfId="3" applyFill="1" applyBorder="1" applyAlignment="1">
      <alignment horizontal="center"/>
    </xf>
    <xf numFmtId="167" fontId="1" fillId="5" borderId="9" xfId="2" applyNumberFormat="1" applyFill="1" applyBorder="1" applyAlignment="1">
      <alignment horizontal="center"/>
    </xf>
    <xf numFmtId="165" fontId="1" fillId="3" borderId="5" xfId="1" applyNumberFormat="1" applyFont="1" applyFill="1" applyBorder="1" applyAlignment="1">
      <alignment horizontal="center"/>
    </xf>
    <xf numFmtId="167" fontId="1" fillId="5" borderId="6" xfId="2" applyNumberFormat="1" applyFill="1" applyBorder="1" applyAlignment="1">
      <alignment horizontal="center"/>
    </xf>
    <xf numFmtId="165" fontId="1" fillId="3" borderId="5" xfId="1" applyNumberFormat="1" applyFill="1" applyBorder="1" applyAlignment="1">
      <alignment horizontal="center"/>
    </xf>
    <xf numFmtId="165" fontId="1" fillId="3" borderId="8" xfId="1" applyNumberFormat="1" applyFont="1" applyFill="1" applyBorder="1" applyAlignment="1">
      <alignment horizontal="center"/>
    </xf>
    <xf numFmtId="165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3" borderId="1" xfId="1" applyNumberFormat="1" applyFont="1" applyFill="1" applyBorder="1" applyAlignment="1">
      <alignment horizontal="center"/>
    </xf>
    <xf numFmtId="165" fontId="0" fillId="3" borderId="2" xfId="1" applyNumberFormat="1" applyFont="1" applyFill="1" applyBorder="1" applyAlignment="1">
      <alignment horizontal="center"/>
    </xf>
    <xf numFmtId="165" fontId="0" fillId="3" borderId="10" xfId="1" applyNumberFormat="1" applyFont="1" applyFill="1" applyBorder="1" applyAlignment="1">
      <alignment horizontal="center"/>
    </xf>
    <xf numFmtId="165" fontId="0" fillId="3" borderId="3" xfId="1" applyNumberFormat="1" applyFont="1" applyFill="1" applyBorder="1" applyAlignment="1">
      <alignment horizontal="center"/>
    </xf>
    <xf numFmtId="165" fontId="0" fillId="3" borderId="0" xfId="1" applyNumberFormat="1" applyFont="1" applyFill="1" applyBorder="1" applyAlignment="1">
      <alignment horizontal="center"/>
    </xf>
    <xf numFmtId="165" fontId="0" fillId="3" borderId="11" xfId="1" applyNumberFormat="1" applyFont="1" applyFill="1" applyBorder="1" applyAlignment="1">
      <alignment horizontal="center"/>
    </xf>
    <xf numFmtId="165" fontId="0" fillId="3" borderId="12" xfId="1" applyNumberFormat="1" applyFont="1" applyFill="1" applyBorder="1" applyAlignment="1">
      <alignment horizontal="center"/>
    </xf>
    <xf numFmtId="165" fontId="5" fillId="3" borderId="13" xfId="1" applyNumberFormat="1" applyFont="1" applyFill="1" applyBorder="1" applyAlignment="1">
      <alignment horizontal="center"/>
    </xf>
    <xf numFmtId="165" fontId="4" fillId="3" borderId="3" xfId="1" applyNumberFormat="1" applyFont="1" applyFill="1" applyBorder="1" applyAlignment="1">
      <alignment horizontal="right" wrapText="1"/>
    </xf>
    <xf numFmtId="165" fontId="4" fillId="3" borderId="0" xfId="1" applyNumberFormat="1" applyFont="1" applyFill="1" applyBorder="1" applyAlignment="1">
      <alignment horizontal="right" wrapText="1"/>
    </xf>
    <xf numFmtId="165" fontId="4" fillId="3" borderId="4" xfId="1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5" fontId="5" fillId="3" borderId="0" xfId="1" applyNumberFormat="1" applyFont="1" applyFill="1" applyBorder="1" applyAlignment="1">
      <alignment horizontal="center"/>
    </xf>
    <xf numFmtId="165" fontId="1" fillId="3" borderId="3" xfId="1" applyNumberFormat="1" applyFont="1" applyFill="1" applyBorder="1" applyAlignment="1">
      <alignment horizontal="center"/>
    </xf>
    <xf numFmtId="165" fontId="1" fillId="3" borderId="0" xfId="1" applyNumberFormat="1" applyFont="1" applyFill="1" applyBorder="1" applyAlignment="1">
      <alignment horizontal="center"/>
    </xf>
    <xf numFmtId="165" fontId="1" fillId="3" borderId="11" xfId="1" applyNumberFormat="1" applyFont="1" applyFill="1" applyBorder="1" applyAlignment="1">
      <alignment horizontal="center"/>
    </xf>
    <xf numFmtId="165" fontId="1" fillId="3" borderId="12" xfId="1" applyNumberFormat="1" applyFont="1" applyFill="1" applyBorder="1" applyAlignment="1">
      <alignment horizontal="center"/>
    </xf>
    <xf numFmtId="165" fontId="1" fillId="3" borderId="1" xfId="1" applyNumberFormat="1" applyFont="1" applyFill="1" applyBorder="1" applyAlignment="1">
      <alignment horizontal="center"/>
    </xf>
    <xf numFmtId="165" fontId="1" fillId="3" borderId="2" xfId="1" applyNumberFormat="1" applyFont="1" applyFill="1" applyBorder="1" applyAlignment="1">
      <alignment horizontal="center"/>
    </xf>
    <xf numFmtId="165" fontId="1" fillId="3" borderId="10" xfId="1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3.2" x14ac:dyDescent="0.25"/>
  <cols>
    <col min="2" max="2" width="38.109375" bestFit="1" customWidth="1"/>
    <col min="3" max="3" width="12.44140625" style="2" customWidth="1"/>
  </cols>
  <sheetData>
    <row r="1" spans="1:3" ht="13.8" thickBot="1" x14ac:dyDescent="0.3"/>
    <row r="2" spans="1:3" x14ac:dyDescent="0.25">
      <c r="B2" s="3" t="s">
        <v>0</v>
      </c>
      <c r="C2" s="4">
        <v>16000</v>
      </c>
    </row>
    <row r="3" spans="1:3" x14ac:dyDescent="0.25">
      <c r="B3" s="5" t="s">
        <v>1</v>
      </c>
      <c r="C3" s="6">
        <v>2240000</v>
      </c>
    </row>
    <row r="4" spans="1:3" x14ac:dyDescent="0.25">
      <c r="B4" s="5" t="s">
        <v>2</v>
      </c>
      <c r="C4" s="7">
        <v>350000</v>
      </c>
    </row>
    <row r="5" spans="1:3" x14ac:dyDescent="0.25">
      <c r="B5" s="5" t="s">
        <v>3</v>
      </c>
      <c r="C5" s="7">
        <v>860000</v>
      </c>
    </row>
    <row r="6" spans="1:3" ht="13.8" thickBot="1" x14ac:dyDescent="0.3">
      <c r="B6" s="8" t="s">
        <v>4</v>
      </c>
      <c r="C6" s="9">
        <v>246000</v>
      </c>
    </row>
    <row r="8" spans="1:3" x14ac:dyDescent="0.25">
      <c r="B8" t="s">
        <v>10</v>
      </c>
      <c r="C8" s="2">
        <v>220</v>
      </c>
    </row>
    <row r="10" spans="1:3" x14ac:dyDescent="0.25">
      <c r="A10" t="s">
        <v>6</v>
      </c>
      <c r="B10" t="s">
        <v>5</v>
      </c>
      <c r="C10" s="1">
        <f>+C3/C2</f>
        <v>140</v>
      </c>
    </row>
    <row r="11" spans="1:3" x14ac:dyDescent="0.25">
      <c r="A11" t="s">
        <v>7</v>
      </c>
      <c r="B11" t="s">
        <v>34</v>
      </c>
      <c r="C11" s="1">
        <f>SUM(C4:C6)/C2</f>
        <v>91</v>
      </c>
    </row>
    <row r="12" spans="1:3" x14ac:dyDescent="0.25">
      <c r="B12" t="s">
        <v>35</v>
      </c>
      <c r="C12" s="22">
        <f>+C11/C10</f>
        <v>0.65</v>
      </c>
    </row>
    <row r="14" spans="1:3" x14ac:dyDescent="0.25">
      <c r="A14" t="s">
        <v>8</v>
      </c>
      <c r="B14" t="s">
        <v>9</v>
      </c>
      <c r="C14" s="2">
        <f>(C10+C11)*C8</f>
        <v>50820</v>
      </c>
    </row>
    <row r="16" spans="1:3" x14ac:dyDescent="0.25">
      <c r="A16" t="s">
        <v>11</v>
      </c>
      <c r="B16" t="s">
        <v>36</v>
      </c>
      <c r="C16" s="2">
        <f>+C14*0.2</f>
        <v>10164</v>
      </c>
    </row>
    <row r="17" spans="2:3" x14ac:dyDescent="0.25">
      <c r="B17" t="s">
        <v>12</v>
      </c>
      <c r="C17" s="2">
        <f>+C14+C16</f>
        <v>60984</v>
      </c>
    </row>
  </sheetData>
  <phoneticPr fontId="0" type="noConversion"/>
  <pageMargins left="0.75" right="0.75" top="1" bottom="1" header="0.5" footer="0.5"/>
  <pageSetup scale="135" orientation="landscape" r:id="rId1"/>
  <headerFooter alignWithMargins="0"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showFormulas="1" workbookViewId="0"/>
  </sheetViews>
  <sheetFormatPr defaultRowHeight="13.2" x14ac:dyDescent="0.25"/>
  <cols>
    <col min="1" max="1" width="2.109375" bestFit="1" customWidth="1"/>
    <col min="2" max="2" width="19.6640625" bestFit="1" customWidth="1"/>
    <col min="3" max="3" width="7.88671875" style="15" bestFit="1" customWidth="1"/>
  </cols>
  <sheetData>
    <row r="1" spans="1:3" ht="13.8" thickBot="1" x14ac:dyDescent="0.3"/>
    <row r="2" spans="1:3" x14ac:dyDescent="0.25">
      <c r="B2" s="3" t="s">
        <v>0</v>
      </c>
      <c r="C2" s="16">
        <v>16000</v>
      </c>
    </row>
    <row r="3" spans="1:3" x14ac:dyDescent="0.25">
      <c r="B3" s="5" t="s">
        <v>1</v>
      </c>
      <c r="C3" s="17">
        <v>2240000</v>
      </c>
    </row>
    <row r="4" spans="1:3" x14ac:dyDescent="0.25">
      <c r="B4" s="5" t="s">
        <v>2</v>
      </c>
      <c r="C4" s="18">
        <v>350000</v>
      </c>
    </row>
    <row r="5" spans="1:3" x14ac:dyDescent="0.25">
      <c r="B5" s="5" t="s">
        <v>3</v>
      </c>
      <c r="C5" s="18">
        <v>860000</v>
      </c>
    </row>
    <row r="6" spans="1:3" ht="13.8" thickBot="1" x14ac:dyDescent="0.3">
      <c r="B6" s="8" t="s">
        <v>4</v>
      </c>
      <c r="C6" s="19">
        <v>246000</v>
      </c>
    </row>
    <row r="8" spans="1:3" x14ac:dyDescent="0.25">
      <c r="B8" t="s">
        <v>10</v>
      </c>
      <c r="C8" s="15">
        <v>220</v>
      </c>
    </row>
    <row r="10" spans="1:3" x14ac:dyDescent="0.25">
      <c r="A10" t="s">
        <v>6</v>
      </c>
      <c r="B10" t="s">
        <v>5</v>
      </c>
      <c r="C10" s="20">
        <f>+C3/C2</f>
        <v>140</v>
      </c>
    </row>
    <row r="11" spans="1:3" x14ac:dyDescent="0.25">
      <c r="A11" t="s">
        <v>7</v>
      </c>
      <c r="B11" t="s">
        <v>34</v>
      </c>
      <c r="C11" s="20">
        <f>5</f>
        <v>5</v>
      </c>
    </row>
    <row r="12" spans="1:3" x14ac:dyDescent="0.25">
      <c r="B12" t="s">
        <v>35</v>
      </c>
      <c r="C12" s="39">
        <f>+C11/C10</f>
        <v>3.5714285714285712E-2</v>
      </c>
    </row>
    <row r="14" spans="1:3" x14ac:dyDescent="0.25">
      <c r="A14" t="s">
        <v>8</v>
      </c>
      <c r="B14" t="s">
        <v>9</v>
      </c>
      <c r="C14" s="15">
        <f>(C10+C11)*C8</f>
        <v>31900</v>
      </c>
    </row>
    <row r="16" spans="1:3" x14ac:dyDescent="0.25">
      <c r="A16" t="s">
        <v>11</v>
      </c>
      <c r="B16" t="s">
        <v>36</v>
      </c>
      <c r="C16" s="15">
        <f>+C14*0.2</f>
        <v>6380</v>
      </c>
    </row>
    <row r="17" spans="2:3" x14ac:dyDescent="0.25">
      <c r="B17" t="s">
        <v>12</v>
      </c>
      <c r="C17" s="15">
        <f>+C14+C16</f>
        <v>38280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19" sqref="B19:E19"/>
    </sheetView>
  </sheetViews>
  <sheetFormatPr defaultRowHeight="13.2" x14ac:dyDescent="0.25"/>
  <cols>
    <col min="5" max="5" width="9.33203125" bestFit="1" customWidth="1"/>
    <col min="7" max="7" width="9.33203125" bestFit="1" customWidth="1"/>
  </cols>
  <sheetData>
    <row r="1" spans="1:7" x14ac:dyDescent="0.25">
      <c r="A1" s="58" t="s">
        <v>13</v>
      </c>
      <c r="B1" s="58"/>
      <c r="C1" s="58"/>
      <c r="D1" s="58"/>
      <c r="E1" s="58"/>
      <c r="F1" s="58"/>
      <c r="G1" s="58"/>
    </row>
    <row r="2" spans="1:7" ht="28.5" customHeight="1" x14ac:dyDescent="0.25">
      <c r="A2" s="58" t="s">
        <v>14</v>
      </c>
      <c r="B2" s="59" t="s">
        <v>15</v>
      </c>
      <c r="C2" s="59"/>
      <c r="D2" s="59" t="s">
        <v>17</v>
      </c>
      <c r="E2" s="59"/>
      <c r="F2" s="59" t="s">
        <v>18</v>
      </c>
      <c r="G2" s="59"/>
    </row>
    <row r="3" spans="1:7" x14ac:dyDescent="0.25">
      <c r="A3" s="58"/>
      <c r="B3" s="10" t="s">
        <v>19</v>
      </c>
      <c r="C3" s="10" t="s">
        <v>20</v>
      </c>
      <c r="D3" s="10" t="s">
        <v>19</v>
      </c>
      <c r="E3" s="10" t="s">
        <v>20</v>
      </c>
      <c r="F3" s="10" t="s">
        <v>19</v>
      </c>
      <c r="G3" s="10" t="s">
        <v>20</v>
      </c>
    </row>
    <row r="4" spans="1:7" x14ac:dyDescent="0.25">
      <c r="A4" s="11">
        <v>36860</v>
      </c>
      <c r="B4">
        <v>4</v>
      </c>
      <c r="C4" s="2">
        <v>500</v>
      </c>
      <c r="D4">
        <v>3</v>
      </c>
      <c r="E4" s="2">
        <v>1300</v>
      </c>
      <c r="F4">
        <v>1</v>
      </c>
      <c r="G4" s="2">
        <v>1400</v>
      </c>
    </row>
    <row r="5" spans="1:7" x14ac:dyDescent="0.25">
      <c r="B5">
        <v>5</v>
      </c>
      <c r="C5" s="2">
        <v>500</v>
      </c>
      <c r="E5" s="2"/>
      <c r="F5">
        <v>2</v>
      </c>
      <c r="G5" s="2">
        <v>1600</v>
      </c>
    </row>
    <row r="6" spans="1:7" ht="13.8" thickBot="1" x14ac:dyDescent="0.3">
      <c r="C6" s="12">
        <f>SUM(C4:C5)</f>
        <v>1000</v>
      </c>
      <c r="E6" s="2"/>
      <c r="G6" s="12">
        <f>SUM(G4:G5)</f>
        <v>3000</v>
      </c>
    </row>
    <row r="7" spans="1:7" ht="13.8" thickTop="1" x14ac:dyDescent="0.25">
      <c r="C7" s="2"/>
      <c r="E7" s="2"/>
      <c r="G7" s="2"/>
    </row>
    <row r="8" spans="1:7" x14ac:dyDescent="0.25">
      <c r="A8" s="11">
        <v>36891</v>
      </c>
      <c r="B8">
        <v>7</v>
      </c>
      <c r="C8" s="2">
        <v>1200</v>
      </c>
      <c r="E8" s="2"/>
      <c r="F8">
        <v>3</v>
      </c>
      <c r="G8" s="2">
        <v>1300</v>
      </c>
    </row>
    <row r="9" spans="1:7" x14ac:dyDescent="0.25">
      <c r="B9">
        <v>8</v>
      </c>
      <c r="C9" s="2">
        <v>600</v>
      </c>
      <c r="E9" s="2"/>
      <c r="F9">
        <v>4</v>
      </c>
      <c r="G9" s="2">
        <v>900</v>
      </c>
    </row>
    <row r="10" spans="1:7" ht="13.8" thickBot="1" x14ac:dyDescent="0.3">
      <c r="C10" s="12">
        <f>SUM(C8:C9)</f>
        <v>1800</v>
      </c>
      <c r="E10" s="2"/>
      <c r="F10">
        <v>5</v>
      </c>
      <c r="G10" s="2">
        <v>2000</v>
      </c>
    </row>
    <row r="11" spans="1:7" ht="13.8" thickTop="1" x14ac:dyDescent="0.25">
      <c r="C11" s="2"/>
      <c r="E11" s="2"/>
      <c r="F11">
        <v>6</v>
      </c>
      <c r="G11" s="2">
        <v>700</v>
      </c>
    </row>
    <row r="12" spans="1:7" ht="13.8" thickBot="1" x14ac:dyDescent="0.3">
      <c r="C12" s="2"/>
      <c r="E12" s="2"/>
      <c r="G12" s="12">
        <f>SUM(G8:G11)</f>
        <v>4900</v>
      </c>
    </row>
    <row r="13" spans="1:7" ht="13.8" thickTop="1" x14ac:dyDescent="0.25">
      <c r="C13" s="2"/>
      <c r="E13" s="2"/>
      <c r="G13" s="2"/>
    </row>
    <row r="14" spans="1:7" x14ac:dyDescent="0.25">
      <c r="B14" s="57" t="s">
        <v>16</v>
      </c>
      <c r="C14" s="57"/>
      <c r="D14" s="57"/>
      <c r="E14" s="57"/>
      <c r="F14" s="13">
        <f>+E4+G6</f>
        <v>4300</v>
      </c>
      <c r="G14" s="2"/>
    </row>
    <row r="15" spans="1:7" x14ac:dyDescent="0.25">
      <c r="B15" s="57" t="s">
        <v>21</v>
      </c>
      <c r="C15" s="57"/>
      <c r="D15" s="57"/>
      <c r="E15" s="57"/>
      <c r="G15" s="2">
        <f>+F14</f>
        <v>4300</v>
      </c>
    </row>
    <row r="16" spans="1:7" x14ac:dyDescent="0.25">
      <c r="B16" s="57" t="s">
        <v>24</v>
      </c>
      <c r="C16" s="57"/>
      <c r="D16" s="57"/>
      <c r="E16" s="57"/>
      <c r="G16" s="2"/>
    </row>
    <row r="17" spans="2:7" x14ac:dyDescent="0.25">
      <c r="C17" s="2"/>
      <c r="E17" s="2"/>
      <c r="G17" s="2"/>
    </row>
    <row r="18" spans="2:7" x14ac:dyDescent="0.25">
      <c r="B18" s="57" t="s">
        <v>16</v>
      </c>
      <c r="C18" s="57"/>
      <c r="D18" s="57"/>
      <c r="E18" s="57"/>
      <c r="F18" s="13">
        <f>+G9+G10+G11</f>
        <v>3600</v>
      </c>
      <c r="G18" s="2"/>
    </row>
    <row r="19" spans="2:7" x14ac:dyDescent="0.25">
      <c r="B19" s="57" t="s">
        <v>21</v>
      </c>
      <c r="C19" s="57"/>
      <c r="D19" s="57"/>
      <c r="E19" s="57"/>
      <c r="G19" s="2">
        <f>+F18</f>
        <v>3600</v>
      </c>
    </row>
    <row r="20" spans="2:7" x14ac:dyDescent="0.25">
      <c r="B20" s="57" t="s">
        <v>25</v>
      </c>
      <c r="C20" s="57"/>
      <c r="D20" s="57"/>
      <c r="E20" s="57"/>
      <c r="G20" s="2"/>
    </row>
    <row r="21" spans="2:7" x14ac:dyDescent="0.25">
      <c r="B21" s="57"/>
      <c r="C21" s="57"/>
      <c r="D21" s="57"/>
      <c r="E21" s="57"/>
      <c r="G21" s="2"/>
    </row>
    <row r="22" spans="2:7" x14ac:dyDescent="0.25">
      <c r="B22" s="57" t="s">
        <v>27</v>
      </c>
      <c r="C22" s="57"/>
      <c r="D22" s="57"/>
      <c r="E22" s="57"/>
      <c r="F22">
        <v>3800</v>
      </c>
      <c r="G22" s="2"/>
    </row>
    <row r="23" spans="2:7" x14ac:dyDescent="0.25">
      <c r="B23" s="57" t="s">
        <v>26</v>
      </c>
      <c r="C23" s="57"/>
      <c r="D23" s="57"/>
      <c r="E23" s="57"/>
      <c r="G23">
        <f>+F22</f>
        <v>3800</v>
      </c>
    </row>
    <row r="24" spans="2:7" x14ac:dyDescent="0.25">
      <c r="B24" s="57" t="s">
        <v>37</v>
      </c>
      <c r="C24" s="57"/>
      <c r="D24" s="57"/>
      <c r="E24" s="57"/>
    </row>
    <row r="26" spans="2:7" x14ac:dyDescent="0.25">
      <c r="B26" s="57" t="s">
        <v>28</v>
      </c>
      <c r="C26" s="57"/>
      <c r="D26" s="57"/>
      <c r="E26" s="57"/>
      <c r="F26" s="13">
        <v>2000</v>
      </c>
    </row>
    <row r="27" spans="2:7" x14ac:dyDescent="0.25">
      <c r="B27" s="57" t="s">
        <v>23</v>
      </c>
      <c r="C27" s="57"/>
      <c r="D27" s="57"/>
      <c r="E27" s="57"/>
      <c r="G27" s="13">
        <f>+F26</f>
        <v>2000</v>
      </c>
    </row>
    <row r="28" spans="2:7" x14ac:dyDescent="0.25">
      <c r="B28" s="57" t="s">
        <v>38</v>
      </c>
      <c r="C28" s="57"/>
      <c r="D28" s="57"/>
      <c r="E28" s="57"/>
    </row>
  </sheetData>
  <mergeCells count="18">
    <mergeCell ref="F2:G2"/>
    <mergeCell ref="A2:A3"/>
    <mergeCell ref="B18:E18"/>
    <mergeCell ref="B19:E19"/>
    <mergeCell ref="B20:E20"/>
    <mergeCell ref="B21:E21"/>
    <mergeCell ref="A1:G1"/>
    <mergeCell ref="B16:E16"/>
    <mergeCell ref="B14:E14"/>
    <mergeCell ref="B15:E15"/>
    <mergeCell ref="B2:C2"/>
    <mergeCell ref="D2:E2"/>
    <mergeCell ref="B27:E27"/>
    <mergeCell ref="B28:E28"/>
    <mergeCell ref="B22:E22"/>
    <mergeCell ref="B23:E23"/>
    <mergeCell ref="B24:E24"/>
    <mergeCell ref="B26:E26"/>
  </mergeCells>
  <phoneticPr fontId="0" type="noConversion"/>
  <pageMargins left="0.75" right="0.75" top="1" bottom="1" header="0.5" footer="0.5"/>
  <pageSetup scale="120" orientation="portrait" r:id="rId1"/>
  <headerFooter alignWithMargins="0">
    <oddHeader>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Formulas="1" workbookViewId="0">
      <selection sqref="A1:G1"/>
    </sheetView>
  </sheetViews>
  <sheetFormatPr defaultRowHeight="13.2" x14ac:dyDescent="0.25"/>
  <cols>
    <col min="1" max="1" width="3.109375" bestFit="1" customWidth="1"/>
    <col min="2" max="2" width="2" bestFit="1" customWidth="1"/>
    <col min="3" max="3" width="6.44140625" bestFit="1" customWidth="1"/>
    <col min="4" max="4" width="2" bestFit="1" customWidth="1"/>
    <col min="5" max="5" width="2.5546875" bestFit="1" customWidth="1"/>
    <col min="6" max="6" width="7.5546875" bestFit="1" customWidth="1"/>
    <col min="7" max="7" width="7.109375" bestFit="1" customWidth="1"/>
  </cols>
  <sheetData>
    <row r="1" spans="1:7" x14ac:dyDescent="0.25">
      <c r="A1" s="58" t="s">
        <v>13</v>
      </c>
      <c r="B1" s="58"/>
      <c r="C1" s="58"/>
      <c r="D1" s="58"/>
      <c r="E1" s="58"/>
      <c r="F1" s="58"/>
      <c r="G1" s="58"/>
    </row>
    <row r="2" spans="1:7" ht="28.5" customHeight="1" x14ac:dyDescent="0.25">
      <c r="A2" s="58" t="s">
        <v>14</v>
      </c>
      <c r="B2" s="59" t="s">
        <v>15</v>
      </c>
      <c r="C2" s="59"/>
      <c r="D2" s="59" t="s">
        <v>17</v>
      </c>
      <c r="E2" s="59"/>
      <c r="F2" s="59" t="s">
        <v>18</v>
      </c>
      <c r="G2" s="59"/>
    </row>
    <row r="3" spans="1:7" x14ac:dyDescent="0.25">
      <c r="A3" s="58"/>
      <c r="B3" s="10" t="s">
        <v>19</v>
      </c>
      <c r="C3" s="10" t="s">
        <v>20</v>
      </c>
      <c r="D3" s="10" t="s">
        <v>19</v>
      </c>
      <c r="E3" s="10" t="s">
        <v>20</v>
      </c>
      <c r="F3" s="10" t="s">
        <v>19</v>
      </c>
      <c r="G3" s="10" t="s">
        <v>20</v>
      </c>
    </row>
    <row r="4" spans="1:7" x14ac:dyDescent="0.25">
      <c r="A4" s="11">
        <v>36860</v>
      </c>
      <c r="B4">
        <v>4</v>
      </c>
      <c r="C4" s="15">
        <v>500</v>
      </c>
      <c r="D4">
        <v>3</v>
      </c>
      <c r="E4" s="15">
        <v>1300</v>
      </c>
      <c r="F4">
        <v>1</v>
      </c>
      <c r="G4" s="15">
        <v>1400</v>
      </c>
    </row>
    <row r="5" spans="1:7" x14ac:dyDescent="0.25">
      <c r="B5">
        <v>5</v>
      </c>
      <c r="C5" s="15">
        <v>500</v>
      </c>
      <c r="E5" s="15"/>
      <c r="F5">
        <v>2</v>
      </c>
      <c r="G5" s="15">
        <v>1600</v>
      </c>
    </row>
    <row r="6" spans="1:7" ht="13.8" thickBot="1" x14ac:dyDescent="0.3">
      <c r="C6" s="21">
        <f>SUM(C4:C5)</f>
        <v>1000</v>
      </c>
      <c r="E6" s="15"/>
      <c r="G6" s="21">
        <f>SUM(G4:G5)</f>
        <v>3000</v>
      </c>
    </row>
    <row r="7" spans="1:7" ht="13.8" thickTop="1" x14ac:dyDescent="0.25">
      <c r="C7" s="15"/>
      <c r="E7" s="15"/>
      <c r="G7" s="15"/>
    </row>
    <row r="8" spans="1:7" x14ac:dyDescent="0.25">
      <c r="A8" s="11">
        <v>36891</v>
      </c>
      <c r="B8">
        <v>7</v>
      </c>
      <c r="C8" s="15">
        <v>1200</v>
      </c>
      <c r="E8" s="15"/>
      <c r="F8">
        <v>3</v>
      </c>
      <c r="G8" s="15">
        <v>1300</v>
      </c>
    </row>
    <row r="9" spans="1:7" x14ac:dyDescent="0.25">
      <c r="B9">
        <v>8</v>
      </c>
      <c r="C9" s="15">
        <v>600</v>
      </c>
      <c r="E9" s="15"/>
      <c r="F9">
        <v>4</v>
      </c>
      <c r="G9" s="15">
        <v>900</v>
      </c>
    </row>
    <row r="10" spans="1:7" ht="13.8" thickBot="1" x14ac:dyDescent="0.3">
      <c r="C10" s="21">
        <f>SUM(C8:C9)</f>
        <v>1800</v>
      </c>
      <c r="E10" s="15"/>
      <c r="F10">
        <v>5</v>
      </c>
      <c r="G10" s="40">
        <v>2000</v>
      </c>
    </row>
    <row r="11" spans="1:7" ht="13.8" thickTop="1" x14ac:dyDescent="0.25">
      <c r="C11" s="15"/>
      <c r="E11" s="15"/>
      <c r="F11">
        <v>6</v>
      </c>
      <c r="G11" s="15">
        <v>700</v>
      </c>
    </row>
    <row r="12" spans="1:7" ht="13.8" thickBot="1" x14ac:dyDescent="0.3">
      <c r="C12" s="15"/>
      <c r="E12" s="15"/>
      <c r="G12" s="21">
        <f>SUM(G8:G11)</f>
        <v>4900</v>
      </c>
    </row>
    <row r="13" spans="1:7" ht="13.8" thickTop="1" x14ac:dyDescent="0.25">
      <c r="C13" s="15"/>
      <c r="E13" s="15"/>
      <c r="G13" s="15"/>
    </row>
    <row r="14" spans="1:7" x14ac:dyDescent="0.25">
      <c r="B14" s="57" t="s">
        <v>16</v>
      </c>
      <c r="C14" s="57"/>
      <c r="D14" s="57"/>
      <c r="E14" s="57"/>
      <c r="F14" s="13">
        <f>+E4+G6</f>
        <v>4300</v>
      </c>
      <c r="G14" s="15"/>
    </row>
    <row r="15" spans="1:7" x14ac:dyDescent="0.25">
      <c r="B15" s="57" t="s">
        <v>21</v>
      </c>
      <c r="C15" s="57"/>
      <c r="D15" s="57"/>
      <c r="E15" s="57"/>
      <c r="G15" s="15">
        <f>+F14</f>
        <v>4300</v>
      </c>
    </row>
    <row r="16" spans="1:7" x14ac:dyDescent="0.25">
      <c r="B16" s="57" t="s">
        <v>24</v>
      </c>
      <c r="C16" s="57"/>
      <c r="D16" s="57"/>
      <c r="E16" s="57"/>
      <c r="G16" s="15"/>
    </row>
    <row r="17" spans="2:7" x14ac:dyDescent="0.25">
      <c r="C17" s="15"/>
      <c r="E17" s="15"/>
      <c r="G17" s="15"/>
    </row>
    <row r="18" spans="2:7" x14ac:dyDescent="0.25">
      <c r="B18" s="57" t="s">
        <v>16</v>
      </c>
      <c r="C18" s="57"/>
      <c r="D18" s="57"/>
      <c r="E18" s="57"/>
      <c r="F18" s="13">
        <f>+G9+G10+G11</f>
        <v>3600</v>
      </c>
      <c r="G18" s="15"/>
    </row>
    <row r="19" spans="2:7" x14ac:dyDescent="0.25">
      <c r="B19" s="57" t="s">
        <v>21</v>
      </c>
      <c r="C19" s="57"/>
      <c r="D19" s="57"/>
      <c r="E19" s="57"/>
      <c r="G19" s="15">
        <f>+F18</f>
        <v>3600</v>
      </c>
    </row>
    <row r="20" spans="2:7" x14ac:dyDescent="0.25">
      <c r="B20" s="57" t="s">
        <v>25</v>
      </c>
      <c r="C20" s="57"/>
      <c r="D20" s="57"/>
      <c r="E20" s="57"/>
      <c r="G20" s="15"/>
    </row>
    <row r="21" spans="2:7" x14ac:dyDescent="0.25">
      <c r="B21" s="57"/>
      <c r="C21" s="57"/>
      <c r="D21" s="57"/>
      <c r="E21" s="57"/>
      <c r="G21" s="15"/>
    </row>
    <row r="22" spans="2:7" x14ac:dyDescent="0.25">
      <c r="B22" s="57" t="s">
        <v>27</v>
      </c>
      <c r="C22" s="57"/>
      <c r="D22" s="57"/>
      <c r="E22" s="57"/>
      <c r="F22">
        <v>3800</v>
      </c>
      <c r="G22" s="15"/>
    </row>
    <row r="23" spans="2:7" x14ac:dyDescent="0.25">
      <c r="B23" s="57" t="s">
        <v>26</v>
      </c>
      <c r="C23" s="57"/>
      <c r="D23" s="57"/>
      <c r="E23" s="57"/>
      <c r="G23">
        <f>+F22</f>
        <v>3800</v>
      </c>
    </row>
    <row r="24" spans="2:7" x14ac:dyDescent="0.25">
      <c r="B24" s="57" t="s">
        <v>37</v>
      </c>
      <c r="C24" s="57"/>
      <c r="D24" s="57"/>
      <c r="E24" s="57"/>
    </row>
    <row r="26" spans="2:7" x14ac:dyDescent="0.25">
      <c r="B26" s="57" t="s">
        <v>28</v>
      </c>
      <c r="C26" s="57"/>
      <c r="D26" s="57"/>
      <c r="E26" s="57"/>
      <c r="F26" s="13">
        <v>2000</v>
      </c>
    </row>
    <row r="27" spans="2:7" x14ac:dyDescent="0.25">
      <c r="B27" s="57" t="s">
        <v>23</v>
      </c>
      <c r="C27" s="57"/>
      <c r="D27" s="57"/>
      <c r="E27" s="57"/>
      <c r="G27" s="13">
        <f>+F26</f>
        <v>2000</v>
      </c>
    </row>
    <row r="28" spans="2:7" x14ac:dyDescent="0.25">
      <c r="B28" s="57" t="s">
        <v>38</v>
      </c>
      <c r="C28" s="57"/>
      <c r="D28" s="57"/>
      <c r="E28" s="57"/>
    </row>
  </sheetData>
  <mergeCells count="18">
    <mergeCell ref="B18:E18"/>
    <mergeCell ref="B19:E19"/>
    <mergeCell ref="B20:E20"/>
    <mergeCell ref="B21:E21"/>
    <mergeCell ref="B27:E27"/>
    <mergeCell ref="B28:E28"/>
    <mergeCell ref="B22:E22"/>
    <mergeCell ref="B23:E23"/>
    <mergeCell ref="B24:E24"/>
    <mergeCell ref="B26:E26"/>
    <mergeCell ref="A1:G1"/>
    <mergeCell ref="B16:E16"/>
    <mergeCell ref="B14:E14"/>
    <mergeCell ref="B15:E15"/>
    <mergeCell ref="B2:C2"/>
    <mergeCell ref="D2:E2"/>
    <mergeCell ref="F2:G2"/>
    <mergeCell ref="A2:A3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tabSelected="1" topLeftCell="A2" workbookViewId="0">
      <selection activeCell="I21" sqref="I21"/>
    </sheetView>
  </sheetViews>
  <sheetFormatPr defaultRowHeight="13.2" x14ac:dyDescent="0.25"/>
  <cols>
    <col min="2" max="2" width="8.5546875" customWidth="1"/>
    <col min="3" max="3" width="14.5546875" customWidth="1"/>
    <col min="4" max="5" width="11.33203125" bestFit="1" customWidth="1"/>
    <col min="6" max="8" width="10.88671875" customWidth="1"/>
    <col min="9" max="9" width="10.33203125" bestFit="1" customWidth="1"/>
  </cols>
  <sheetData>
    <row r="1" spans="2:9" ht="13.8" thickBot="1" x14ac:dyDescent="0.3"/>
    <row r="2" spans="2:9" x14ac:dyDescent="0.25">
      <c r="B2" s="71" t="s">
        <v>39</v>
      </c>
      <c r="C2" s="72"/>
      <c r="D2" s="72"/>
      <c r="E2" s="72"/>
      <c r="F2" s="72"/>
      <c r="G2" s="72"/>
      <c r="H2" s="72"/>
      <c r="I2" s="73"/>
    </row>
    <row r="3" spans="2:9" x14ac:dyDescent="0.25">
      <c r="B3" s="68" t="s">
        <v>40</v>
      </c>
      <c r="C3" s="69"/>
      <c r="D3" s="69"/>
      <c r="E3" s="69"/>
      <c r="F3" s="69"/>
      <c r="G3" s="69"/>
      <c r="H3" s="69"/>
      <c r="I3" s="70"/>
    </row>
    <row r="4" spans="2:9" ht="15" x14ac:dyDescent="0.4">
      <c r="B4" s="63" t="s">
        <v>41</v>
      </c>
      <c r="C4" s="64"/>
      <c r="D4" s="64"/>
      <c r="E4" s="33">
        <v>449</v>
      </c>
      <c r="F4" s="24"/>
      <c r="G4" s="24"/>
      <c r="H4" s="24"/>
      <c r="I4" s="25"/>
    </row>
    <row r="5" spans="2:9" ht="15" x14ac:dyDescent="0.4">
      <c r="B5" s="63" t="s">
        <v>48</v>
      </c>
      <c r="C5" s="64"/>
      <c r="D5" s="64"/>
      <c r="E5" s="74" t="s">
        <v>49</v>
      </c>
      <c r="F5" s="74"/>
      <c r="G5" s="24"/>
      <c r="H5" s="24"/>
      <c r="I5" s="25"/>
    </row>
    <row r="6" spans="2:9" ht="15" x14ac:dyDescent="0.4">
      <c r="B6" s="63" t="s">
        <v>42</v>
      </c>
      <c r="C6" s="64"/>
      <c r="D6" s="64"/>
      <c r="E6" s="67" t="s">
        <v>50</v>
      </c>
      <c r="F6" s="67"/>
      <c r="G6" s="24"/>
      <c r="H6" s="24"/>
      <c r="I6" s="25"/>
    </row>
    <row r="7" spans="2:9" ht="13.8" thickBot="1" x14ac:dyDescent="0.3">
      <c r="B7" s="65" t="s">
        <v>51</v>
      </c>
      <c r="C7" s="66"/>
      <c r="D7" s="66"/>
      <c r="E7" s="66" t="s">
        <v>52</v>
      </c>
      <c r="F7" s="66"/>
      <c r="G7" s="66" t="s">
        <v>53</v>
      </c>
      <c r="H7" s="66"/>
      <c r="I7" s="66"/>
    </row>
    <row r="8" spans="2:9" x14ac:dyDescent="0.25">
      <c r="B8" s="63" t="s">
        <v>14</v>
      </c>
      <c r="C8" s="60" t="s">
        <v>29</v>
      </c>
      <c r="D8" s="61"/>
      <c r="E8" s="60" t="s">
        <v>30</v>
      </c>
      <c r="F8" s="61"/>
      <c r="G8" s="60" t="s">
        <v>43</v>
      </c>
      <c r="H8" s="62"/>
      <c r="I8" s="61"/>
    </row>
    <row r="9" spans="2:9" ht="39.6" x14ac:dyDescent="0.25">
      <c r="B9" s="63"/>
      <c r="C9" s="28" t="s">
        <v>47</v>
      </c>
      <c r="D9" s="29" t="s">
        <v>45</v>
      </c>
      <c r="E9" s="28" t="s">
        <v>44</v>
      </c>
      <c r="F9" s="29" t="s">
        <v>45</v>
      </c>
      <c r="G9" s="30" t="s">
        <v>14</v>
      </c>
      <c r="H9" s="31" t="s">
        <v>46</v>
      </c>
      <c r="I9" s="29" t="s">
        <v>45</v>
      </c>
    </row>
    <row r="10" spans="2:9" ht="13.8" thickBot="1" x14ac:dyDescent="0.3">
      <c r="B10" s="32">
        <v>37529</v>
      </c>
      <c r="C10" s="23">
        <v>593</v>
      </c>
      <c r="D10" s="25">
        <f>20*15</f>
        <v>300</v>
      </c>
      <c r="E10" s="23">
        <v>1754</v>
      </c>
      <c r="F10" s="25">
        <f>10*19</f>
        <v>190</v>
      </c>
      <c r="G10" s="32">
        <v>37532</v>
      </c>
      <c r="H10" s="34">
        <f>375/250</f>
        <v>1.5</v>
      </c>
      <c r="I10" s="35">
        <f>+F14*H10</f>
        <v>1365</v>
      </c>
    </row>
    <row r="11" spans="2:9" ht="13.8" thickTop="1" x14ac:dyDescent="0.25">
      <c r="B11" s="32">
        <v>37531</v>
      </c>
      <c r="C11" s="23">
        <v>598</v>
      </c>
      <c r="D11" s="25">
        <f>30*9</f>
        <v>270</v>
      </c>
      <c r="E11" s="23"/>
      <c r="F11" s="25"/>
      <c r="G11" s="23"/>
      <c r="H11" s="24"/>
      <c r="I11" s="25"/>
    </row>
    <row r="12" spans="2:9" x14ac:dyDescent="0.25">
      <c r="B12" s="32">
        <v>37532</v>
      </c>
      <c r="C12" s="23">
        <v>622</v>
      </c>
      <c r="D12" s="25">
        <f>12*12</f>
        <v>144</v>
      </c>
      <c r="E12" s="23">
        <v>1805</v>
      </c>
      <c r="F12" s="25">
        <f>40*18</f>
        <v>720</v>
      </c>
      <c r="G12" s="23"/>
      <c r="H12" s="24"/>
      <c r="I12" s="25"/>
    </row>
    <row r="13" spans="2:9" x14ac:dyDescent="0.25">
      <c r="B13" s="23"/>
      <c r="C13" s="23"/>
      <c r="D13" s="25"/>
      <c r="E13" s="23"/>
      <c r="F13" s="25"/>
      <c r="G13" s="23"/>
      <c r="H13" s="24"/>
      <c r="I13" s="25"/>
    </row>
    <row r="14" spans="2:9" ht="13.8" thickBot="1" x14ac:dyDescent="0.3">
      <c r="B14" s="26" t="s">
        <v>31</v>
      </c>
      <c r="C14" s="26"/>
      <c r="D14" s="36">
        <f>SUM(D10:D13)</f>
        <v>714</v>
      </c>
      <c r="E14" s="26"/>
      <c r="F14" s="36">
        <f>SUM(F10:F12)</f>
        <v>910</v>
      </c>
      <c r="G14" s="26"/>
      <c r="H14" s="27" t="s">
        <v>54</v>
      </c>
      <c r="I14" s="37">
        <f>+I10+F14+D14</f>
        <v>2989</v>
      </c>
    </row>
    <row r="16" spans="2:9" x14ac:dyDescent="0.25">
      <c r="C16" s="57" t="s">
        <v>32</v>
      </c>
      <c r="D16" s="57"/>
      <c r="E16" s="57"/>
      <c r="F16" s="2">
        <f>+D14</f>
        <v>714</v>
      </c>
      <c r="G16" s="2"/>
    </row>
    <row r="17" spans="3:7" x14ac:dyDescent="0.25">
      <c r="C17" s="57" t="s">
        <v>55</v>
      </c>
      <c r="D17" s="57"/>
      <c r="E17" s="57"/>
      <c r="F17" s="2"/>
      <c r="G17" s="2">
        <f>+F16</f>
        <v>714</v>
      </c>
    </row>
    <row r="18" spans="3:7" x14ac:dyDescent="0.25">
      <c r="C18" s="14"/>
      <c r="D18" s="38"/>
      <c r="E18" s="38"/>
      <c r="F18" s="2"/>
      <c r="G18" s="2"/>
    </row>
    <row r="19" spans="3:7" x14ac:dyDescent="0.25">
      <c r="C19" s="57" t="s">
        <v>32</v>
      </c>
      <c r="D19" s="57"/>
      <c r="E19" s="57"/>
      <c r="F19" s="2">
        <f>+F14</f>
        <v>910</v>
      </c>
      <c r="G19" s="2"/>
    </row>
    <row r="20" spans="3:7" x14ac:dyDescent="0.25">
      <c r="C20" s="57" t="s">
        <v>56</v>
      </c>
      <c r="D20" s="57"/>
      <c r="E20" s="57"/>
      <c r="F20" s="2"/>
      <c r="G20" s="2">
        <f>+F19</f>
        <v>910</v>
      </c>
    </row>
    <row r="21" spans="3:7" x14ac:dyDescent="0.25">
      <c r="C21" s="14"/>
      <c r="D21" s="38"/>
      <c r="E21" s="38"/>
      <c r="F21" s="2"/>
      <c r="G21" s="2"/>
    </row>
    <row r="22" spans="3:7" x14ac:dyDescent="0.25">
      <c r="C22" s="57" t="s">
        <v>32</v>
      </c>
      <c r="D22" s="57"/>
      <c r="E22" s="57"/>
      <c r="F22" s="2">
        <f>+I10</f>
        <v>1365</v>
      </c>
      <c r="G22" s="2"/>
    </row>
    <row r="23" spans="3:7" x14ac:dyDescent="0.25">
      <c r="C23" s="57" t="s">
        <v>57</v>
      </c>
      <c r="D23" s="57"/>
      <c r="E23" s="57"/>
      <c r="F23" s="2"/>
      <c r="G23" s="2">
        <f>+F22</f>
        <v>1365</v>
      </c>
    </row>
    <row r="24" spans="3:7" x14ac:dyDescent="0.25">
      <c r="F24" s="2"/>
      <c r="G24" s="2"/>
    </row>
    <row r="25" spans="3:7" x14ac:dyDescent="0.25">
      <c r="C25" s="57" t="s">
        <v>33</v>
      </c>
      <c r="D25" s="57"/>
      <c r="E25" s="57"/>
      <c r="F25" s="2">
        <f>I14</f>
        <v>2989</v>
      </c>
      <c r="G25" s="2"/>
    </row>
    <row r="26" spans="3:7" x14ac:dyDescent="0.25">
      <c r="C26" s="57" t="s">
        <v>58</v>
      </c>
      <c r="D26" s="57"/>
      <c r="E26" s="57"/>
      <c r="F26" s="2"/>
      <c r="G26" s="2">
        <f>+F25</f>
        <v>2989</v>
      </c>
    </row>
    <row r="27" spans="3:7" x14ac:dyDescent="0.25">
      <c r="F27" s="2"/>
      <c r="G27" s="2"/>
    </row>
    <row r="28" spans="3:7" x14ac:dyDescent="0.25">
      <c r="C28" s="57" t="s">
        <v>27</v>
      </c>
      <c r="D28" s="57"/>
      <c r="E28" s="57"/>
      <c r="F28" s="2">
        <f>50*110</f>
        <v>5500</v>
      </c>
      <c r="G28" s="2"/>
    </row>
    <row r="29" spans="3:7" x14ac:dyDescent="0.25">
      <c r="C29" s="57" t="s">
        <v>59</v>
      </c>
      <c r="D29" s="57"/>
      <c r="E29" s="57"/>
      <c r="F29" s="2"/>
      <c r="G29" s="2">
        <f>+F28</f>
        <v>5500</v>
      </c>
    </row>
    <row r="30" spans="3:7" x14ac:dyDescent="0.25">
      <c r="E30" s="2"/>
      <c r="F30" s="2"/>
      <c r="G30" s="2"/>
    </row>
    <row r="31" spans="3:7" x14ac:dyDescent="0.25">
      <c r="C31" s="57" t="s">
        <v>22</v>
      </c>
      <c r="D31" s="57"/>
      <c r="E31" s="57"/>
      <c r="F31" s="2">
        <f>+F25</f>
        <v>2989</v>
      </c>
      <c r="G31" s="2"/>
    </row>
    <row r="32" spans="3:7" x14ac:dyDescent="0.25">
      <c r="C32" s="57" t="s">
        <v>60</v>
      </c>
      <c r="D32" s="57"/>
      <c r="E32" s="57"/>
      <c r="F32" s="2"/>
      <c r="G32" s="2">
        <f>+F31</f>
        <v>2989</v>
      </c>
    </row>
    <row r="33" spans="4:5" x14ac:dyDescent="0.25">
      <c r="D33" s="2"/>
      <c r="E33" s="2"/>
    </row>
    <row r="34" spans="4:5" x14ac:dyDescent="0.25">
      <c r="D34" s="2"/>
      <c r="E34" s="2"/>
    </row>
    <row r="36" spans="4:5" x14ac:dyDescent="0.25">
      <c r="D36" s="13"/>
    </row>
    <row r="37" spans="4:5" x14ac:dyDescent="0.25">
      <c r="E37" s="13"/>
    </row>
    <row r="38" spans="4:5" x14ac:dyDescent="0.25">
      <c r="D38" s="13"/>
    </row>
    <row r="39" spans="4:5" x14ac:dyDescent="0.25">
      <c r="D39" s="13"/>
    </row>
    <row r="40" spans="4:5" x14ac:dyDescent="0.25">
      <c r="E40" s="13"/>
    </row>
    <row r="42" spans="4:5" x14ac:dyDescent="0.25">
      <c r="D42" s="13"/>
    </row>
    <row r="43" spans="4:5" x14ac:dyDescent="0.25">
      <c r="E43" s="13"/>
    </row>
  </sheetData>
  <mergeCells count="26">
    <mergeCell ref="B3:I3"/>
    <mergeCell ref="B2:I2"/>
    <mergeCell ref="B4:D4"/>
    <mergeCell ref="B5:D5"/>
    <mergeCell ref="E5:F5"/>
    <mergeCell ref="G8:I8"/>
    <mergeCell ref="B8:B9"/>
    <mergeCell ref="B6:D6"/>
    <mergeCell ref="B7:D7"/>
    <mergeCell ref="E7:F7"/>
    <mergeCell ref="G7:I7"/>
    <mergeCell ref="E6:F6"/>
    <mergeCell ref="C16:E16"/>
    <mergeCell ref="C17:E17"/>
    <mergeCell ref="C19:E19"/>
    <mergeCell ref="C20:E20"/>
    <mergeCell ref="C8:D8"/>
    <mergeCell ref="E8:F8"/>
    <mergeCell ref="C28:E28"/>
    <mergeCell ref="C29:E29"/>
    <mergeCell ref="C31:E31"/>
    <mergeCell ref="C32:E32"/>
    <mergeCell ref="C22:E22"/>
    <mergeCell ref="C23:E23"/>
    <mergeCell ref="C25:E25"/>
    <mergeCell ref="C26:E26"/>
  </mergeCells>
  <phoneticPr fontId="0" type="noConversion"/>
  <pageMargins left="0.75" right="0.75" top="0.78" bottom="0.71" header="0.44" footer="0.5"/>
  <pageSetup scale="110" orientation="landscape" horizontalDpi="204" verticalDpi="196" r:id="rId1"/>
  <headerFooter alignWithMargins="0"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showFormulas="1" topLeftCell="A2" workbookViewId="0"/>
  </sheetViews>
  <sheetFormatPr defaultRowHeight="13.2" x14ac:dyDescent="0.25"/>
  <cols>
    <col min="2" max="2" width="3.109375" bestFit="1" customWidth="1"/>
    <col min="3" max="3" width="8.88671875" bestFit="1" customWidth="1"/>
    <col min="4" max="4" width="7.44140625" bestFit="1" customWidth="1"/>
    <col min="5" max="5" width="12.5546875" bestFit="1" customWidth="1"/>
    <col min="6" max="6" width="7.33203125" bestFit="1" customWidth="1"/>
    <col min="7" max="7" width="3.33203125" bestFit="1" customWidth="1"/>
    <col min="8" max="8" width="4.88671875" bestFit="1" customWidth="1"/>
    <col min="9" max="9" width="7.44140625" bestFit="1" customWidth="1"/>
  </cols>
  <sheetData>
    <row r="1" spans="2:9" ht="13.8" thickBot="1" x14ac:dyDescent="0.3"/>
    <row r="2" spans="2:9" x14ac:dyDescent="0.25">
      <c r="B2" s="71" t="s">
        <v>39</v>
      </c>
      <c r="C2" s="72"/>
      <c r="D2" s="72"/>
      <c r="E2" s="72"/>
      <c r="F2" s="72"/>
      <c r="G2" s="72"/>
      <c r="H2" s="72"/>
      <c r="I2" s="73"/>
    </row>
    <row r="3" spans="2:9" x14ac:dyDescent="0.25">
      <c r="B3" s="68" t="s">
        <v>40</v>
      </c>
      <c r="C3" s="69"/>
      <c r="D3" s="69"/>
      <c r="E3" s="69"/>
      <c r="F3" s="69"/>
      <c r="G3" s="69"/>
      <c r="H3" s="69"/>
      <c r="I3" s="70"/>
    </row>
    <row r="4" spans="2:9" ht="15" x14ac:dyDescent="0.4">
      <c r="B4" s="75" t="s">
        <v>41</v>
      </c>
      <c r="C4" s="76"/>
      <c r="D4" s="76"/>
      <c r="E4" s="33">
        <v>449</v>
      </c>
      <c r="F4" s="41"/>
      <c r="G4" s="41"/>
      <c r="H4" s="41"/>
      <c r="I4" s="42"/>
    </row>
    <row r="5" spans="2:9" ht="15" x14ac:dyDescent="0.4">
      <c r="B5" s="75" t="s">
        <v>48</v>
      </c>
      <c r="C5" s="76"/>
      <c r="D5" s="76"/>
      <c r="E5" s="74" t="s">
        <v>49</v>
      </c>
      <c r="F5" s="74"/>
      <c r="G5" s="41"/>
      <c r="H5" s="41"/>
      <c r="I5" s="42"/>
    </row>
    <row r="6" spans="2:9" ht="15" x14ac:dyDescent="0.4">
      <c r="B6" s="75" t="s">
        <v>42</v>
      </c>
      <c r="C6" s="76"/>
      <c r="D6" s="76"/>
      <c r="E6" s="67" t="s">
        <v>50</v>
      </c>
      <c r="F6" s="67"/>
      <c r="G6" s="41"/>
      <c r="H6" s="41"/>
      <c r="I6" s="42"/>
    </row>
    <row r="7" spans="2:9" ht="13.8" thickBot="1" x14ac:dyDescent="0.3">
      <c r="B7" s="77" t="s">
        <v>51</v>
      </c>
      <c r="C7" s="78"/>
      <c r="D7" s="78"/>
      <c r="E7" s="78" t="s">
        <v>52</v>
      </c>
      <c r="F7" s="78"/>
      <c r="G7" s="78" t="s">
        <v>53</v>
      </c>
      <c r="H7" s="78"/>
      <c r="I7" s="78"/>
    </row>
    <row r="8" spans="2:9" x14ac:dyDescent="0.25">
      <c r="B8" s="75" t="s">
        <v>14</v>
      </c>
      <c r="C8" s="79" t="s">
        <v>29</v>
      </c>
      <c r="D8" s="80"/>
      <c r="E8" s="79" t="s">
        <v>30</v>
      </c>
      <c r="F8" s="80"/>
      <c r="G8" s="79" t="s">
        <v>43</v>
      </c>
      <c r="H8" s="81"/>
      <c r="I8" s="80"/>
    </row>
    <row r="9" spans="2:9" ht="52.8" x14ac:dyDescent="0.25">
      <c r="B9" s="75"/>
      <c r="C9" s="43" t="s">
        <v>47</v>
      </c>
      <c r="D9" s="44" t="s">
        <v>45</v>
      </c>
      <c r="E9" s="43" t="s">
        <v>44</v>
      </c>
      <c r="F9" s="45" t="s">
        <v>45</v>
      </c>
      <c r="G9" s="46" t="s">
        <v>14</v>
      </c>
      <c r="H9" s="47" t="s">
        <v>46</v>
      </c>
      <c r="I9" s="44" t="s">
        <v>45</v>
      </c>
    </row>
    <row r="10" spans="2:9" ht="13.8" thickBot="1" x14ac:dyDescent="0.3">
      <c r="B10" s="48">
        <v>37529</v>
      </c>
      <c r="C10" s="49">
        <v>593</v>
      </c>
      <c r="D10" s="42">
        <f>20*15</f>
        <v>300</v>
      </c>
      <c r="E10" s="49">
        <v>1754</v>
      </c>
      <c r="F10" s="42">
        <f>10*19</f>
        <v>190</v>
      </c>
      <c r="G10" s="48">
        <v>37532</v>
      </c>
      <c r="H10" s="50">
        <f>375/250</f>
        <v>1.5</v>
      </c>
      <c r="I10" s="51">
        <f>+F14*H10</f>
        <v>1365</v>
      </c>
    </row>
    <row r="11" spans="2:9" ht="13.8" thickTop="1" x14ac:dyDescent="0.25">
      <c r="B11" s="48">
        <v>37531</v>
      </c>
      <c r="C11" s="49">
        <v>598</v>
      </c>
      <c r="D11" s="42">
        <f>30*9</f>
        <v>270</v>
      </c>
      <c r="E11" s="49"/>
      <c r="F11" s="42"/>
      <c r="G11" s="49"/>
      <c r="H11" s="41"/>
      <c r="I11" s="42"/>
    </row>
    <row r="12" spans="2:9" x14ac:dyDescent="0.25">
      <c r="B12" s="48">
        <v>37532</v>
      </c>
      <c r="C12" s="49">
        <v>622</v>
      </c>
      <c r="D12" s="42">
        <f>12*12</f>
        <v>144</v>
      </c>
      <c r="E12" s="49">
        <v>1805</v>
      </c>
      <c r="F12" s="42">
        <f>40*18</f>
        <v>720</v>
      </c>
      <c r="G12" s="49"/>
      <c r="H12" s="41"/>
      <c r="I12" s="42"/>
    </row>
    <row r="13" spans="2:9" x14ac:dyDescent="0.25">
      <c r="B13" s="49"/>
      <c r="C13" s="49"/>
      <c r="D13" s="42"/>
      <c r="E13" s="49"/>
      <c r="F13" s="42"/>
      <c r="G13" s="49"/>
      <c r="H13" s="41"/>
      <c r="I13" s="42"/>
    </row>
    <row r="14" spans="2:9" ht="13.8" thickBot="1" x14ac:dyDescent="0.3">
      <c r="B14" s="52" t="s">
        <v>31</v>
      </c>
      <c r="C14" s="52"/>
      <c r="D14" s="53">
        <f>SUM(D10:D13)</f>
        <v>714</v>
      </c>
      <c r="E14" s="54"/>
      <c r="F14" s="53">
        <f>SUM(F10:F12)</f>
        <v>910</v>
      </c>
      <c r="G14" s="54"/>
      <c r="H14" s="55" t="s">
        <v>54</v>
      </c>
      <c r="I14" s="37">
        <f>+I10+F14+D14</f>
        <v>2989</v>
      </c>
    </row>
    <row r="16" spans="2:9" x14ac:dyDescent="0.25">
      <c r="C16" s="57" t="s">
        <v>32</v>
      </c>
      <c r="D16" s="57"/>
      <c r="E16" s="57"/>
      <c r="F16" s="15">
        <f>+D14</f>
        <v>714</v>
      </c>
      <c r="G16" s="15"/>
    </row>
    <row r="17" spans="3:7" x14ac:dyDescent="0.25">
      <c r="C17" s="57" t="s">
        <v>55</v>
      </c>
      <c r="D17" s="57"/>
      <c r="E17" s="57"/>
      <c r="F17" s="15"/>
      <c r="G17" s="15">
        <f>+F16</f>
        <v>714</v>
      </c>
    </row>
    <row r="18" spans="3:7" x14ac:dyDescent="0.25">
      <c r="C18" s="14"/>
      <c r="D18" s="56"/>
      <c r="E18" s="56"/>
      <c r="F18" s="15"/>
      <c r="G18" s="15"/>
    </row>
    <row r="19" spans="3:7" x14ac:dyDescent="0.25">
      <c r="C19" s="57" t="s">
        <v>32</v>
      </c>
      <c r="D19" s="57"/>
      <c r="E19" s="57"/>
      <c r="F19" s="15">
        <f>+F14</f>
        <v>910</v>
      </c>
      <c r="G19" s="15"/>
    </row>
    <row r="20" spans="3:7" x14ac:dyDescent="0.25">
      <c r="C20" s="57" t="s">
        <v>56</v>
      </c>
      <c r="D20" s="57"/>
      <c r="E20" s="57"/>
      <c r="F20" s="15"/>
      <c r="G20" s="15">
        <f>+F19</f>
        <v>910</v>
      </c>
    </row>
    <row r="21" spans="3:7" x14ac:dyDescent="0.25">
      <c r="C21" s="14"/>
      <c r="D21" s="56"/>
      <c r="E21" s="56"/>
      <c r="F21" s="15"/>
      <c r="G21" s="15"/>
    </row>
    <row r="22" spans="3:7" x14ac:dyDescent="0.25">
      <c r="C22" s="57" t="s">
        <v>32</v>
      </c>
      <c r="D22" s="57"/>
      <c r="E22" s="57"/>
      <c r="F22" s="15">
        <f>+I10</f>
        <v>1365</v>
      </c>
      <c r="G22" s="15"/>
    </row>
    <row r="23" spans="3:7" x14ac:dyDescent="0.25">
      <c r="C23" s="57" t="s">
        <v>57</v>
      </c>
      <c r="D23" s="57"/>
      <c r="E23" s="57"/>
      <c r="F23" s="15"/>
      <c r="G23" s="15">
        <f>+F22</f>
        <v>1365</v>
      </c>
    </row>
    <row r="24" spans="3:7" x14ac:dyDescent="0.25">
      <c r="F24" s="15"/>
      <c r="G24" s="15"/>
    </row>
    <row r="25" spans="3:7" x14ac:dyDescent="0.25">
      <c r="C25" s="57" t="s">
        <v>33</v>
      </c>
      <c r="D25" s="57"/>
      <c r="E25" s="57"/>
      <c r="F25" s="15">
        <f>I14</f>
        <v>2989</v>
      </c>
      <c r="G25" s="15"/>
    </row>
    <row r="26" spans="3:7" x14ac:dyDescent="0.25">
      <c r="C26" s="57" t="s">
        <v>58</v>
      </c>
      <c r="D26" s="57"/>
      <c r="E26" s="57"/>
      <c r="F26" s="15"/>
      <c r="G26" s="15">
        <f>+F25</f>
        <v>2989</v>
      </c>
    </row>
    <row r="27" spans="3:7" x14ac:dyDescent="0.25">
      <c r="F27" s="15"/>
      <c r="G27" s="15"/>
    </row>
    <row r="28" spans="3:7" x14ac:dyDescent="0.25">
      <c r="C28" s="57" t="s">
        <v>27</v>
      </c>
      <c r="D28" s="57"/>
      <c r="E28" s="57"/>
      <c r="F28" s="15">
        <f>50*110</f>
        <v>5500</v>
      </c>
      <c r="G28" s="15"/>
    </row>
    <row r="29" spans="3:7" x14ac:dyDescent="0.25">
      <c r="C29" s="57" t="s">
        <v>59</v>
      </c>
      <c r="D29" s="57"/>
      <c r="E29" s="57"/>
      <c r="F29" s="15"/>
      <c r="G29" s="15">
        <f>+F28</f>
        <v>5500</v>
      </c>
    </row>
    <row r="30" spans="3:7" x14ac:dyDescent="0.25">
      <c r="E30" s="15"/>
      <c r="F30" s="15"/>
      <c r="G30" s="15"/>
    </row>
    <row r="31" spans="3:7" x14ac:dyDescent="0.25">
      <c r="C31" s="57" t="s">
        <v>22</v>
      </c>
      <c r="D31" s="57"/>
      <c r="E31" s="57"/>
      <c r="F31" s="15">
        <f>+F25</f>
        <v>2989</v>
      </c>
      <c r="G31" s="15"/>
    </row>
    <row r="32" spans="3:7" x14ac:dyDescent="0.25">
      <c r="C32" s="57" t="s">
        <v>60</v>
      </c>
      <c r="D32" s="57"/>
      <c r="E32" s="57"/>
      <c r="F32" s="15"/>
      <c r="G32" s="15">
        <f>+F31</f>
        <v>2989</v>
      </c>
    </row>
    <row r="33" spans="4:5" x14ac:dyDescent="0.25">
      <c r="D33" s="15"/>
      <c r="E33" s="15"/>
    </row>
    <row r="34" spans="4:5" x14ac:dyDescent="0.25">
      <c r="D34" s="15"/>
      <c r="E34" s="15"/>
    </row>
    <row r="36" spans="4:5" x14ac:dyDescent="0.25">
      <c r="D36" s="13"/>
    </row>
    <row r="37" spans="4:5" x14ac:dyDescent="0.25">
      <c r="E37" s="13"/>
    </row>
    <row r="38" spans="4:5" x14ac:dyDescent="0.25">
      <c r="D38" s="13"/>
    </row>
    <row r="39" spans="4:5" x14ac:dyDescent="0.25">
      <c r="D39" s="13"/>
    </row>
    <row r="40" spans="4:5" x14ac:dyDescent="0.25">
      <c r="E40" s="13"/>
    </row>
    <row r="42" spans="4:5" x14ac:dyDescent="0.25">
      <c r="D42" s="13"/>
    </row>
    <row r="43" spans="4:5" x14ac:dyDescent="0.25">
      <c r="E43" s="13"/>
    </row>
  </sheetData>
  <mergeCells count="26">
    <mergeCell ref="C25:E25"/>
    <mergeCell ref="C26:E26"/>
    <mergeCell ref="C28:E28"/>
    <mergeCell ref="C29:E29"/>
    <mergeCell ref="C31:E31"/>
    <mergeCell ref="C32:E32"/>
    <mergeCell ref="C16:E16"/>
    <mergeCell ref="C17:E17"/>
    <mergeCell ref="C19:E19"/>
    <mergeCell ref="C20:E20"/>
    <mergeCell ref="C22:E22"/>
    <mergeCell ref="C23:E23"/>
    <mergeCell ref="B7:D7"/>
    <mergeCell ref="E7:F7"/>
    <mergeCell ref="G7:I7"/>
    <mergeCell ref="E6:F6"/>
    <mergeCell ref="C8:D8"/>
    <mergeCell ref="E8:F8"/>
    <mergeCell ref="G8:I8"/>
    <mergeCell ref="B8:B9"/>
    <mergeCell ref="B3:I3"/>
    <mergeCell ref="B2:I2"/>
    <mergeCell ref="B4:D4"/>
    <mergeCell ref="B5:D5"/>
    <mergeCell ref="E5:F5"/>
    <mergeCell ref="B6:D6"/>
  </mergeCells>
  <phoneticPr fontId="0" type="noConversion"/>
  <pageMargins left="0.75" right="0.75" top="1" bottom="1" header="0.5" footer="0.5"/>
  <pageSetup orientation="portrait" horizontalDpi="204" verticalDpi="196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E20-9</vt:lpstr>
      <vt:lpstr>E20-9 (2)</vt:lpstr>
      <vt:lpstr>P20-1B</vt:lpstr>
      <vt:lpstr>P20-1B (2)</vt:lpstr>
      <vt:lpstr>P20-3B</vt:lpstr>
      <vt:lpstr>P20-3B (2)</vt:lpstr>
    </vt:vector>
  </TitlesOfParts>
  <Company>CNU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fcs</dc:creator>
  <cp:lastModifiedBy>Aniket Gupta</cp:lastModifiedBy>
  <cp:lastPrinted>2002-07-10T22:28:29Z</cp:lastPrinted>
  <dcterms:created xsi:type="dcterms:W3CDTF">2000-07-28T22:16:43Z</dcterms:created>
  <dcterms:modified xsi:type="dcterms:W3CDTF">2024-02-03T22:31:06Z</dcterms:modified>
</cp:coreProperties>
</file>