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ialogsheets/sheet1.xml" ContentType="application/vnd.openxmlformats-officedocument.spreadsheetml.dialog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A6ECDEEB-315F-4E00-9F34-86D634077E04}" xr6:coauthVersionLast="47" xr6:coauthVersionMax="47" xr10:uidLastSave="{00000000-0000-0000-0000-000000000000}"/>
  <bookViews>
    <workbookView xWindow="3348" yWindow="3348" windowWidth="17280" windowHeight="8880" tabRatio="714"/>
  </bookViews>
  <sheets>
    <sheet name="Evaluation_of_Misstatements" sheetId="2" r:id="rId1"/>
    <sheet name="Tickmarks" sheetId="5" r:id="rId2"/>
    <sheet name="modInsert" sheetId="6" state="veryHidden" r:id=""/>
    <sheet name="modDelete" sheetId="7" state="veryHidden" r:id=""/>
    <sheet name="DialogInsert" sheetId="8" state="hidden" r:id="rId3"/>
  </sheets>
  <definedNames>
    <definedName name="AS2DocOpenMode" hidden="1">"AS2DocumentEdit"</definedName>
    <definedName name="CY_all_Assets">Evaluation_of_Misstatements!$D$34</definedName>
    <definedName name="CY_all_Equity">Evaluation_of_Misstatements!$G$34</definedName>
    <definedName name="CY_all_Income">Evaluation_of_Misstatements!$H$34</definedName>
    <definedName name="CY_all_Liabs">Evaluation_of_Misstatements!$E$34</definedName>
    <definedName name="CY_all_RetEarn_bf">Evaluation_of_Misstatements!$F$34</definedName>
    <definedName name="CY_knw_Assets">Evaluation_of_Misstatements!$D$24</definedName>
    <definedName name="CY_knw_Equity">Evaluation_of_Misstatements!$G$24</definedName>
    <definedName name="CY_knw_Income">Evaluation_of_Misstatements!$H$24</definedName>
    <definedName name="CY_knw_Liabs">Evaluation_of_Misstatements!$E$24</definedName>
    <definedName name="CY_knw_RetEarn_bf">Evaluation_of_Misstatements!$F$24</definedName>
    <definedName name="CY_lik_Assets">Evaluation_of_Misstatements!$D$32</definedName>
    <definedName name="CY_lik_Equity">Evaluation_of_Misstatements!$G$32</definedName>
    <definedName name="CY_lik_Income">Evaluation_of_Misstatements!$H$32</definedName>
    <definedName name="CY_lik_Liabs">Evaluation_of_Misstatements!$E$32</definedName>
    <definedName name="CY_lik_RetEarn_bf">Evaluation_of_Misstatements!$F$32</definedName>
    <definedName name="CY_tx_all_Equity">Evaluation_of_Misstatements!$L$34</definedName>
    <definedName name="CY_tx_all_Income">Evaluation_of_Misstatements!$M$34</definedName>
    <definedName name="CY_tx_all_Liabs">Evaluation_of_Misstatements!$J$34</definedName>
    <definedName name="CY_tx_all_RetEarn_bf">Evaluation_of_Misstatements!$K$34</definedName>
    <definedName name="CY_tx_knw_Equity">Evaluation_of_Misstatements!$L$24</definedName>
    <definedName name="CY_tx_knw_Income">Evaluation_of_Misstatements!$M$24</definedName>
    <definedName name="CY_tx_knw_Liabs">Evaluation_of_Misstatements!$J$24</definedName>
    <definedName name="CY_tx_knw_RetEarn_bf">Evaluation_of_Misstatements!$K$24</definedName>
    <definedName name="CY_tx_lik_Equity">Evaluation_of_Misstatements!$L$32</definedName>
    <definedName name="CY_tx_lik_Income">Evaluation_of_Misstatements!$M$32</definedName>
    <definedName name="CY_tx_lik_Liabs">Evaluation_of_Misstatements!$J$32</definedName>
    <definedName name="CY_tx_lik_RetEarn_bf">Evaluation_of_Misstatements!$K$32</definedName>
    <definedName name="Materiality">Evaluation_of_Misstatements!$D$53</definedName>
    <definedName name="Monetary_Precision">Evaluation_of_Misstatements!$D$55</definedName>
    <definedName name="Pre_tax_materiality">Evaluation_of_Misstatements!$D$54</definedName>
    <definedName name="PY_all_Equity">Evaluation_of_Misstatements!$F$50</definedName>
    <definedName name="PY_all_Income">Evaluation_of_Misstatements!$H$50</definedName>
    <definedName name="PY_all_RetEarn">Evaluation_of_Misstatements!$F$50</definedName>
    <definedName name="PY_knw_Income">Evaluation_of_Misstatements!$H$44</definedName>
    <definedName name="PY_knw_RetEarn">Evaluation_of_Misstatements!$F$44</definedName>
    <definedName name="PY_lik_Income">Evaluation_of_Misstatements!$H$49</definedName>
    <definedName name="PY_lik_RetEarn">Evaluation_of_Misstatements!$F$49</definedName>
    <definedName name="PY_tot_knw_Xfoot">Evaluation_of_Misstatements!$I$44</definedName>
    <definedName name="PY_tot_lik_Xfoot">Evaluation_of_Misstatements!$I$49</definedName>
    <definedName name="PY_tx_all_Income">Evaluation_of_Misstatements!$M$50</definedName>
    <definedName name="PY_tx_all_RetEarn">Evaluation_of_Misstatements!$K$50</definedName>
    <definedName name="PY_tx_knw_Income">Evaluation_of_Misstatements!$M$44</definedName>
    <definedName name="PY_tx_knw_RetEarn">Evaluation_of_Misstatements!$K$44</definedName>
    <definedName name="PY_tx_lik_Income">Evaluation_of_Misstatements!$M$49</definedName>
    <definedName name="PY_tx_lik_RetEarn">Evaluation_of_Misstatements!$K$49</definedName>
    <definedName name="Tax_Effect_Income">Evaluation_of_Misstatements!$M$51</definedName>
    <definedName name="Tax_Effect_Liabs">Evaluation_of_Misstatements!$J$51</definedName>
    <definedName name="Tax_Effect_RetEarn">Evaluation_of_Misstatements!$K$51</definedName>
    <definedName name="Tax_Rate">Evaluation_of_Misstatements!$B$2</definedName>
    <definedName name="Tot_knw_Xfoot">Evaluation_of_Misstatements!$I$24</definedName>
    <definedName name="Tot_lik_Xfoot">Evaluation_of_Misstatements!$I$32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2" l="1"/>
  <c r="K41" i="2"/>
  <c r="M46" i="2"/>
  <c r="M49" i="2" s="1"/>
  <c r="M47" i="2"/>
  <c r="M48" i="2"/>
  <c r="K46" i="2"/>
  <c r="K47" i="2"/>
  <c r="K48" i="2"/>
  <c r="K49" i="2"/>
  <c r="I46" i="2"/>
  <c r="I47" i="2"/>
  <c r="I48" i="2"/>
  <c r="F49" i="2"/>
  <c r="I49" i="2" s="1"/>
  <c r="I50" i="2" s="1"/>
  <c r="H49" i="2"/>
  <c r="M38" i="2"/>
  <c r="M44" i="2" s="1"/>
  <c r="M39" i="2"/>
  <c r="M40" i="2"/>
  <c r="M41" i="2"/>
  <c r="M42" i="2"/>
  <c r="M43" i="2"/>
  <c r="K38" i="2"/>
  <c r="K39" i="2"/>
  <c r="K40" i="2"/>
  <c r="K44" i="2" s="1"/>
  <c r="K50" i="2" s="1"/>
  <c r="K43" i="2"/>
  <c r="I42" i="2"/>
  <c r="I41" i="2"/>
  <c r="F44" i="2"/>
  <c r="I44" i="2" s="1"/>
  <c r="H44" i="2"/>
  <c r="I38" i="2"/>
  <c r="I39" i="2"/>
  <c r="I40" i="2"/>
  <c r="I43" i="2"/>
  <c r="M27" i="2"/>
  <c r="M32" i="2" s="1"/>
  <c r="M34" i="2" s="1"/>
  <c r="M28" i="2"/>
  <c r="M29" i="2"/>
  <c r="M30" i="2"/>
  <c r="M31" i="2"/>
  <c r="L27" i="2"/>
  <c r="L32" i="2" s="1"/>
  <c r="L28" i="2"/>
  <c r="L29" i="2"/>
  <c r="L30" i="2"/>
  <c r="L31" i="2"/>
  <c r="K27" i="2"/>
  <c r="J27" i="2" s="1"/>
  <c r="K28" i="2"/>
  <c r="K32" i="2" s="1"/>
  <c r="K29" i="2"/>
  <c r="J29" i="2" s="1"/>
  <c r="K30" i="2"/>
  <c r="K31" i="2"/>
  <c r="J30" i="2"/>
  <c r="J31" i="2"/>
  <c r="I27" i="2"/>
  <c r="I28" i="2"/>
  <c r="I29" i="2"/>
  <c r="I30" i="2"/>
  <c r="I31" i="2"/>
  <c r="D32" i="2"/>
  <c r="I32" i="2" s="1"/>
  <c r="E32" i="2"/>
  <c r="F32" i="2"/>
  <c r="G32" i="2"/>
  <c r="A33" i="2" s="1"/>
  <c r="H32" i="2"/>
  <c r="M7" i="2"/>
  <c r="M24" i="2" s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L7" i="2"/>
  <c r="L8" i="2"/>
  <c r="L24" i="2" s="1"/>
  <c r="G57" i="2" s="1"/>
  <c r="L9" i="2"/>
  <c r="L10" i="2"/>
  <c r="L11" i="2"/>
  <c r="J11" i="2" s="1"/>
  <c r="L12" i="2"/>
  <c r="J12" i="2" s="1"/>
  <c r="L13" i="2"/>
  <c r="J13" i="2" s="1"/>
  <c r="L14" i="2"/>
  <c r="L15" i="2"/>
  <c r="L16" i="2"/>
  <c r="J16" i="2" s="1"/>
  <c r="L17" i="2"/>
  <c r="L18" i="2"/>
  <c r="L19" i="2"/>
  <c r="L20" i="2"/>
  <c r="L21" i="2"/>
  <c r="L22" i="2"/>
  <c r="L23" i="2"/>
  <c r="K7" i="2"/>
  <c r="K24" i="2" s="1"/>
  <c r="K8" i="2"/>
  <c r="K9" i="2"/>
  <c r="K10" i="2"/>
  <c r="K11" i="2"/>
  <c r="K12" i="2"/>
  <c r="K13" i="2"/>
  <c r="K14" i="2"/>
  <c r="J14" i="2" s="1"/>
  <c r="K15" i="2"/>
  <c r="K18" i="2"/>
  <c r="K19" i="2"/>
  <c r="J19" i="2" s="1"/>
  <c r="K20" i="2"/>
  <c r="J20" i="2" s="1"/>
  <c r="K21" i="2"/>
  <c r="J21" i="2" s="1"/>
  <c r="K22" i="2"/>
  <c r="K23" i="2"/>
  <c r="J9" i="2"/>
  <c r="J10" i="2"/>
  <c r="J15" i="2"/>
  <c r="J17" i="2"/>
  <c r="J18" i="2"/>
  <c r="J22" i="2"/>
  <c r="J23" i="2"/>
  <c r="I18" i="2"/>
  <c r="I17" i="2"/>
  <c r="F24" i="2"/>
  <c r="F34" i="2" s="1"/>
  <c r="H24" i="2"/>
  <c r="I7" i="2"/>
  <c r="I8" i="2"/>
  <c r="I9" i="2"/>
  <c r="I10" i="2"/>
  <c r="I11" i="2"/>
  <c r="I12" i="2"/>
  <c r="I13" i="2"/>
  <c r="I14" i="2"/>
  <c r="I15" i="2"/>
  <c r="I16" i="2"/>
  <c r="I19" i="2"/>
  <c r="I20" i="2"/>
  <c r="I21" i="2"/>
  <c r="I22" i="2"/>
  <c r="I23" i="2"/>
  <c r="D24" i="2"/>
  <c r="I24" i="2" s="1"/>
  <c r="E24" i="2"/>
  <c r="G24" i="2"/>
  <c r="F50" i="2"/>
  <c r="H34" i="2"/>
  <c r="H50" i="2"/>
  <c r="E34" i="2"/>
  <c r="D57" i="2"/>
  <c r="K51" i="2" l="1"/>
  <c r="K34" i="2"/>
  <c r="L34" i="2"/>
  <c r="H57" i="2"/>
  <c r="M50" i="2"/>
  <c r="M51" i="2" s="1"/>
  <c r="F58" i="2"/>
  <c r="D34" i="2"/>
  <c r="D58" i="2" s="1"/>
  <c r="F57" i="2"/>
  <c r="G34" i="2"/>
  <c r="G58" i="2" s="1"/>
  <c r="J8" i="2"/>
  <c r="J7" i="2"/>
  <c r="J28" i="2"/>
  <c r="J32" i="2" s="1"/>
  <c r="J24" i="2" l="1"/>
  <c r="E57" i="2" s="1"/>
  <c r="H58" i="2"/>
  <c r="I58" i="2" s="1"/>
  <c r="I57" i="2"/>
  <c r="I34" i="2"/>
  <c r="J34" i="2" l="1"/>
  <c r="J51" i="2" s="1"/>
  <c r="E58" i="2" s="1"/>
</calcChain>
</file>

<file path=xl/sharedStrings.xml><?xml version="1.0" encoding="utf-8"?>
<sst xmlns="http://schemas.openxmlformats.org/spreadsheetml/2006/main" count="192" uniqueCount="112">
  <si>
    <t>PRE-TAX  CORRECTING ENTRY</t>
  </si>
  <si>
    <t>TOTAL</t>
  </si>
  <si>
    <t>Enter Effective Marginal Tax Rate:</t>
  </si>
  <si>
    <t>BALANCE SHEET</t>
  </si>
  <si>
    <t>TAX EFFECT (If Applicable)</t>
  </si>
  <si>
    <t>TM or</t>
  </si>
  <si>
    <t>RETAINED</t>
  </si>
  <si>
    <t>OTHER</t>
  </si>
  <si>
    <t>INCOME</t>
  </si>
  <si>
    <t>Taxable?</t>
  </si>
  <si>
    <t>WP</t>
  </si>
  <si>
    <t>ASSETS</t>
  </si>
  <si>
    <t>LIABILITIES</t>
  </si>
  <si>
    <t>EARNINGS b/f</t>
  </si>
  <si>
    <t>EQUITY A/Cs</t>
  </si>
  <si>
    <t>STATEMENT</t>
  </si>
  <si>
    <t>SHOULD</t>
  </si>
  <si>
    <t>Yes/No</t>
  </si>
  <si>
    <t>REF</t>
  </si>
  <si>
    <t>Dr (Cr)</t>
  </si>
  <si>
    <t>EQUAL 0</t>
  </si>
  <si>
    <t>KNOWN MISSTATEMENTS</t>
  </si>
  <si>
    <t>Total known misstatements</t>
  </si>
  <si>
    <t>LIKELY MISSTATEMENTS</t>
  </si>
  <si>
    <t>Total likely misstatements</t>
  </si>
  <si>
    <t>TOTAL KNOWN + LIKELY</t>
  </si>
  <si>
    <t>Carryover effects of prior year mis-statements (all amounts pre-tax):</t>
  </si>
  <si>
    <t>Known Misstatements:</t>
  </si>
  <si>
    <t>Total:</t>
  </si>
  <si>
    <t>Likely Misstatements:</t>
  </si>
  <si>
    <t>Total known &amp; likely carryover effect of misstatements:</t>
  </si>
  <si>
    <t>SUMMARY AND ANALYSIS OF ERRORS</t>
  </si>
  <si>
    <t>Note:  All amounts below are net of tax</t>
  </si>
  <si>
    <t>Assets</t>
  </si>
  <si>
    <t>Liabilities</t>
  </si>
  <si>
    <t>Other Equity a/cs (e.g. Stock, Paid-in-Capital)</t>
  </si>
  <si>
    <t>Net income</t>
  </si>
  <si>
    <t>End of Year Equity</t>
  </si>
  <si>
    <t>Tickmarks</t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</si>
  <si>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</si>
  <si>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</si>
  <si>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</si>
  <si>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</si>
  <si>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</si>
  <si>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</si>
  <si>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</si>
  <si>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</si>
  <si>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</si>
  <si>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</si>
  <si>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</si>
  <si>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{l}</t>
  </si>
  <si>
    <t>{m}</t>
  </si>
  <si>
    <t>{n}</t>
  </si>
  <si>
    <t>{o}</t>
  </si>
  <si>
    <t>{p}</t>
  </si>
  <si>
    <t>{q}</t>
  </si>
  <si>
    <t>{r}</t>
  </si>
  <si>
    <t>{s}</t>
  </si>
  <si>
    <t>{t}</t>
  </si>
  <si>
    <t>{u}</t>
  </si>
  <si>
    <t>{v}</t>
  </si>
  <si>
    <t>{w}</t>
  </si>
  <si>
    <t>{x}</t>
  </si>
  <si>
    <t>{y}</t>
  </si>
  <si>
    <t>{z}</t>
  </si>
  <si>
    <t xml:space="preserve"> </t>
  </si>
  <si>
    <t>Post-tax Planning Materiality:</t>
  </si>
  <si>
    <t>Post-tax Monetary Precision:</t>
  </si>
  <si>
    <t>Pre-tax Monetary Precision:</t>
  </si>
  <si>
    <t>Underaccrued postretirement benefit cost</t>
  </si>
  <si>
    <t>Accounts payable errors</t>
  </si>
  <si>
    <t>Overaccrued interest expense</t>
  </si>
  <si>
    <t>O/S of spare parts at 6/30/99 (Plant A)</t>
  </si>
  <si>
    <t>O/S of allowance for obsolescence (Plant B)</t>
  </si>
  <si>
    <t>Unspecified reserve (Plant D)</t>
  </si>
  <si>
    <t>Reversal/expense of slotting allowance</t>
  </si>
  <si>
    <t>Reversal of bill and hold sales</t>
  </si>
  <si>
    <t>Reinstatement of inventory (bill &amp; hold)</t>
  </si>
  <si>
    <t>Yes</t>
  </si>
  <si>
    <t>U/S of accounts payable</t>
  </si>
  <si>
    <t>Additional allowance for doubtful accounts</t>
  </si>
  <si>
    <t>O/S of reserve for damaged goods</t>
  </si>
  <si>
    <t>Unrecorded reserve for estimated returns</t>
  </si>
  <si>
    <t>U/S of postretirement benefit cost</t>
  </si>
  <si>
    <t>Est. U/S of accounts payable</t>
  </si>
  <si>
    <t>No</t>
  </si>
  <si>
    <t>Overaccrual of income tax provision</t>
  </si>
  <si>
    <t>O/S of prepaid insurance</t>
  </si>
  <si>
    <t>U/S of accrued legal expense</t>
  </si>
  <si>
    <t>O/S of deferred software development costs</t>
  </si>
  <si>
    <t>Trademark had not implemented FAS 106 when it first became effective because it was not material based on their plans at such date; however, in 1998 they introduced a new plan.  The unrecorded liability for such benefits has been growing each year.</t>
  </si>
  <si>
    <t>Client used incorrect interest rate in calculating accrued interest in the fourth quarter.</t>
  </si>
  <si>
    <t>The client accrued legal expenses monthly based on an estimate; however, Trademark incurred additional legal costs in the fourth quarter.</t>
  </si>
  <si>
    <t>Trademark inappropriately capitalized software development costs of $1.5 million back in 1997 and has been amortizing them over a five year period.  At June 30, 1999, the net deferred amount was $715,000.</t>
  </si>
  <si>
    <t>{I}</t>
  </si>
  <si>
    <t>Additional allowance for doubtful accounts appears necessary due to the financial condition of one of Trademark's major customers.</t>
  </si>
  <si>
    <t>Spare parts used by Plant A were not expensed.</t>
  </si>
  <si>
    <t>Trademark recorded a reserve for unspecified purposes.</t>
  </si>
  <si>
    <t>Excess reserve for damaged goods.</t>
  </si>
  <si>
    <t>Unrecorded reserve for estimated returns on negotiated accounts.</t>
  </si>
  <si>
    <t>Purchase of competitors' inventory inappropriately recorded as a slotting allowance.</t>
  </si>
  <si>
    <t>To reverse bill and hold sales and related relief of inventory.</t>
  </si>
  <si>
    <t>Trademark overamortized spare parts at Plant B.</t>
  </si>
  <si>
    <t>Projected probable misstatement of accounts payable from representative sampling of subsequent cash disbursements (7/1/99-8/31/99) is $3,816,179 of which the known misstatement is $716,932.</t>
  </si>
  <si>
    <t>Reversal of sales under side agreement</t>
  </si>
  <si>
    <t>Reinstatement of inventory (side agreement)</t>
  </si>
  <si>
    <t>To reverse sales and related relief of inventory relating to side agreement with Sunshine Cards &amp; Gifts.</t>
  </si>
  <si>
    <t>Trademark amortized insurance expense based on its prior year premiums; however, its annual property insurance premiums increased by $1,000,000 in 1999.</t>
  </si>
  <si>
    <t xml:space="preserve">Trademark's 1996 federal tax return is currently under review.  Based on recent discussions between the IRS and management, it appears that the final tax assessment may be only 1/2 of the $5 million provision recorded by the company.  However, since the IRS review is still in process, management has decided not to reduce the provision at this point.  </t>
  </si>
  <si>
    <t>Beg of Year Equity</t>
  </si>
  <si>
    <t>Total Known Misstatements</t>
  </si>
  <si>
    <t>Total Known and Likely Misstatements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</si>
</sst>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182" formatCode="0%_);\(0%\)"/>
  </numFmts>
  <fonts count="17" x14ac:knownFonts="1">
    <font>
      <sz val="10"/>
      <name val="Arial"/>
      <family val="2"/>
    </font>
    <font>
      <sz val="10"/>
      <name val="Times New Roman"/>
    </font>
    <font>
      <b/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</font>
    <font>
      <b/>
      <u/>
      <sz val="10"/>
      <name val="Arial"/>
      <family val="2"/>
    </font>
    <font>
      <b/>
      <i/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32"/>
      <name val="Arial"/>
      <family val="2"/>
    </font>
    <font>
      <b/>
      <sz val="10"/>
      <color indexed="39"/>
      <name val="Arial"/>
      <family val="2"/>
    </font>
    <font>
      <sz val="8"/>
      <name val="Tahoma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 applyProtection="0"/>
    <xf numFmtId="14" fontId="12" fillId="2" borderId="1">
      <alignment horizontal="center" vertical="center" wrapText="1"/>
    </xf>
    <xf numFmtId="0" fontId="8" fillId="0" borderId="0"/>
    <xf numFmtId="9" fontId="1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11" fillId="0" borderId="0" applyFill="0" applyBorder="0" applyProtection="0">
      <alignment horizontal="left" vertical="top"/>
    </xf>
  </cellStyleXfs>
  <cellXfs count="150">
    <xf numFmtId="0" fontId="0" fillId="0" borderId="0" xfId="0"/>
    <xf numFmtId="0" fontId="0" fillId="0" borderId="0" xfId="0" applyAlignment="1">
      <alignment horizontal="centerContinuous"/>
    </xf>
    <xf numFmtId="37" fontId="0" fillId="0" borderId="0" xfId="0" applyNumberFormat="1" applyBorder="1"/>
    <xf numFmtId="37" fontId="0" fillId="0" borderId="0" xfId="0" applyNumberFormat="1"/>
    <xf numFmtId="0" fontId="2" fillId="0" borderId="0" xfId="0" applyFont="1"/>
    <xf numFmtId="37" fontId="0" fillId="3" borderId="2" xfId="0" applyNumberFormat="1" applyFill="1" applyBorder="1"/>
    <xf numFmtId="37" fontId="0" fillId="3" borderId="3" xfId="0" applyNumberFormat="1" applyFill="1" applyBorder="1"/>
    <xf numFmtId="37" fontId="0" fillId="3" borderId="4" xfId="0" applyNumberFormat="1" applyFill="1" applyBorder="1"/>
    <xf numFmtId="37" fontId="0" fillId="3" borderId="5" xfId="0" applyNumberFormat="1" applyFill="1" applyBorder="1"/>
    <xf numFmtId="37" fontId="2" fillId="3" borderId="6" xfId="0" applyNumberFormat="1" applyFont="1" applyFill="1" applyBorder="1"/>
    <xf numFmtId="37" fontId="0" fillId="3" borderId="7" xfId="0" applyNumberFormat="1" applyFill="1" applyBorder="1"/>
    <xf numFmtId="37" fontId="0" fillId="3" borderId="8" xfId="0" applyNumberFormat="1" applyFill="1" applyBorder="1"/>
    <xf numFmtId="37" fontId="0" fillId="3" borderId="9" xfId="0" applyNumberFormat="1" applyFill="1" applyBorder="1"/>
    <xf numFmtId="37" fontId="0" fillId="3" borderId="10" xfId="0" applyNumberFormat="1" applyFill="1" applyBorder="1"/>
    <xf numFmtId="37" fontId="2" fillId="3" borderId="2" xfId="0" applyNumberFormat="1" applyFont="1" applyFill="1" applyBorder="1"/>
    <xf numFmtId="37" fontId="0" fillId="3" borderId="0" xfId="0" applyNumberFormat="1" applyFill="1" applyBorder="1"/>
    <xf numFmtId="37" fontId="0" fillId="3" borderId="11" xfId="0" applyNumberFormat="1" applyFill="1" applyBorder="1"/>
    <xf numFmtId="37" fontId="7" fillId="3" borderId="6" xfId="0" applyNumberFormat="1" applyFont="1" applyFill="1" applyBorder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2" fillId="3" borderId="0" xfId="0" applyNumberFormat="1" applyFont="1" applyFill="1" applyBorder="1"/>
    <xf numFmtId="37" fontId="0" fillId="3" borderId="0" xfId="0" applyNumberFormat="1" applyFill="1" applyBorder="1" applyAlignment="1">
      <alignment horizontal="center"/>
    </xf>
    <xf numFmtId="37" fontId="6" fillId="3" borderId="12" xfId="0" applyNumberFormat="1" applyFont="1" applyFill="1" applyBorder="1" applyAlignment="1">
      <alignment wrapText="1"/>
    </xf>
    <xf numFmtId="37" fontId="0" fillId="3" borderId="13" xfId="0" applyNumberFormat="1" applyFill="1" applyBorder="1"/>
    <xf numFmtId="37" fontId="7" fillId="3" borderId="14" xfId="0" applyNumberFormat="1" applyFont="1" applyFill="1" applyBorder="1" applyAlignment="1">
      <alignment wrapText="1"/>
    </xf>
    <xf numFmtId="37" fontId="0" fillId="3" borderId="15" xfId="0" applyNumberFormat="1" applyFill="1" applyBorder="1"/>
    <xf numFmtId="37" fontId="0" fillId="3" borderId="16" xfId="0" applyNumberFormat="1" applyFill="1" applyBorder="1" applyAlignment="1">
      <alignment wrapText="1"/>
    </xf>
    <xf numFmtId="37" fontId="0" fillId="3" borderId="17" xfId="0" applyNumberFormat="1" applyFill="1" applyBorder="1"/>
    <xf numFmtId="37" fontId="0" fillId="3" borderId="18" xfId="0" applyNumberFormat="1" applyFill="1" applyBorder="1"/>
    <xf numFmtId="37" fontId="2" fillId="3" borderId="16" xfId="0" applyNumberFormat="1" applyFont="1" applyFill="1" applyBorder="1" applyAlignment="1">
      <alignment wrapText="1"/>
    </xf>
    <xf numFmtId="37" fontId="2" fillId="3" borderId="14" xfId="0" applyNumberFormat="1" applyFont="1" applyFill="1" applyBorder="1" applyAlignment="1">
      <alignment wrapText="1"/>
    </xf>
    <xf numFmtId="0" fontId="0" fillId="3" borderId="0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1" xfId="0" applyFill="1" applyBorder="1"/>
    <xf numFmtId="0" fontId="0" fillId="3" borderId="20" xfId="0" applyFill="1" applyBorder="1"/>
    <xf numFmtId="0" fontId="0" fillId="3" borderId="11" xfId="0" applyFill="1" applyBorder="1"/>
    <xf numFmtId="0" fontId="2" fillId="3" borderId="21" xfId="0" applyFont="1" applyFill="1" applyBorder="1" applyAlignment="1">
      <alignment horizontal="center" vertical="center" wrapText="1"/>
    </xf>
    <xf numFmtId="37" fontId="0" fillId="3" borderId="21" xfId="0" applyNumberFormat="1" applyFill="1" applyBorder="1"/>
    <xf numFmtId="0" fontId="2" fillId="3" borderId="22" xfId="0" applyFont="1" applyFill="1" applyBorder="1" applyAlignment="1">
      <alignment horizontal="centerContinuous" vertical="center" wrapText="1"/>
    </xf>
    <xf numFmtId="0" fontId="0" fillId="3" borderId="11" xfId="0" applyFill="1" applyBorder="1" applyAlignment="1">
      <alignment horizontal="centerContinuous"/>
    </xf>
    <xf numFmtId="0" fontId="2" fillId="3" borderId="11" xfId="0" applyFont="1" applyFill="1" applyBorder="1" applyAlignment="1"/>
    <xf numFmtId="0" fontId="2" fillId="3" borderId="11" xfId="0" applyFont="1" applyFill="1" applyBorder="1" applyAlignment="1">
      <alignment vertical="center"/>
    </xf>
    <xf numFmtId="37" fontId="2" fillId="3" borderId="23" xfId="0" applyNumberFormat="1" applyFont="1" applyFill="1" applyBorder="1" applyAlignment="1">
      <alignment wrapText="1"/>
    </xf>
    <xf numFmtId="37" fontId="0" fillId="3" borderId="24" xfId="0" applyNumberFormat="1" applyFill="1" applyBorder="1" applyAlignment="1">
      <alignment horizontal="center"/>
    </xf>
    <xf numFmtId="37" fontId="2" fillId="3" borderId="24" xfId="0" applyNumberFormat="1" applyFont="1" applyFill="1" applyBorder="1" applyAlignment="1">
      <alignment horizontal="center"/>
    </xf>
    <xf numFmtId="37" fontId="2" fillId="3" borderId="23" xfId="0" applyNumberFormat="1" applyFont="1" applyFill="1" applyBorder="1" applyAlignment="1">
      <alignment horizontal="center" wrapText="1"/>
    </xf>
    <xf numFmtId="37" fontId="0" fillId="3" borderId="25" xfId="0" applyNumberFormat="1" applyFill="1" applyBorder="1"/>
    <xf numFmtId="37" fontId="2" fillId="3" borderId="26" xfId="0" applyNumberFormat="1" applyFont="1" applyFill="1" applyBorder="1" applyAlignment="1">
      <alignment horizontal="center" wrapText="1"/>
    </xf>
    <xf numFmtId="37" fontId="0" fillId="3" borderId="27" xfId="0" applyNumberFormat="1" applyFill="1" applyBorder="1" applyAlignment="1">
      <alignment horizontal="center"/>
    </xf>
    <xf numFmtId="0" fontId="2" fillId="3" borderId="28" xfId="0" applyFont="1" applyFill="1" applyBorder="1" applyAlignment="1">
      <alignment vertical="center"/>
    </xf>
    <xf numFmtId="0" fontId="2" fillId="3" borderId="29" xfId="0" applyFont="1" applyFill="1" applyBorder="1" applyAlignment="1"/>
    <xf numFmtId="0" fontId="2" fillId="3" borderId="30" xfId="0" applyFont="1" applyFill="1" applyBorder="1" applyAlignment="1"/>
    <xf numFmtId="0" fontId="2" fillId="3" borderId="31" xfId="0" applyFont="1" applyFill="1" applyBorder="1" applyAlignment="1"/>
    <xf numFmtId="0" fontId="2" fillId="3" borderId="32" xfId="0" applyFont="1" applyFill="1" applyBorder="1" applyAlignment="1">
      <alignment horizontal="center" vertical="center" wrapText="1"/>
    </xf>
    <xf numFmtId="37" fontId="0" fillId="3" borderId="32" xfId="0" applyNumberFormat="1" applyFill="1" applyBorder="1"/>
    <xf numFmtId="37" fontId="0" fillId="3" borderId="33" xfId="0" applyNumberFormat="1" applyFill="1" applyBorder="1"/>
    <xf numFmtId="37" fontId="0" fillId="3" borderId="34" xfId="0" applyNumberFormat="1" applyFill="1" applyBorder="1"/>
    <xf numFmtId="0" fontId="2" fillId="3" borderId="35" xfId="0" applyFont="1" applyFill="1" applyBorder="1" applyAlignment="1">
      <alignment horizontal="centerContinuous" vertical="center"/>
    </xf>
    <xf numFmtId="0" fontId="2" fillId="3" borderId="36" xfId="0" applyFont="1" applyFill="1" applyBorder="1" applyAlignment="1">
      <alignment horizontal="centerContinuous"/>
    </xf>
    <xf numFmtId="0" fontId="2" fillId="3" borderId="37" xfId="0" applyFont="1" applyFill="1" applyBorder="1" applyAlignment="1">
      <alignment horizontal="centerContinuous"/>
    </xf>
    <xf numFmtId="37" fontId="6" fillId="3" borderId="14" xfId="0" applyNumberFormat="1" applyFont="1" applyFill="1" applyBorder="1" applyAlignment="1">
      <alignment wrapText="1"/>
    </xf>
    <xf numFmtId="0" fontId="2" fillId="0" borderId="38" xfId="0" applyFont="1" applyFill="1" applyBorder="1"/>
    <xf numFmtId="0" fontId="2" fillId="0" borderId="29" xfId="0" applyFont="1" applyFill="1" applyBorder="1"/>
    <xf numFmtId="0" fontId="2" fillId="0" borderId="25" xfId="0" applyFont="1" applyFill="1" applyBorder="1"/>
    <xf numFmtId="0" fontId="2" fillId="0" borderId="0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0" fillId="3" borderId="30" xfId="0" applyFill="1" applyBorder="1"/>
    <xf numFmtId="0" fontId="0" fillId="3" borderId="11" xfId="0" applyFill="1" applyBorder="1" applyAlignment="1"/>
    <xf numFmtId="0" fontId="0" fillId="3" borderId="1" xfId="0" applyFill="1" applyBorder="1" applyAlignment="1"/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Continuous" vertical="top"/>
    </xf>
    <xf numFmtId="37" fontId="11" fillId="3" borderId="16" xfId="0" applyNumberFormat="1" applyFont="1" applyFill="1" applyBorder="1" applyAlignment="1"/>
    <xf numFmtId="0" fontId="11" fillId="3" borderId="39" xfId="0" applyFont="1" applyFill="1" applyBorder="1" applyAlignment="1">
      <alignment horizontal="centerContinuous"/>
    </xf>
    <xf numFmtId="0" fontId="0" fillId="3" borderId="29" xfId="0" applyFill="1" applyBorder="1" applyAlignment="1">
      <alignment horizontal="centerContinuous"/>
    </xf>
    <xf numFmtId="37" fontId="0" fillId="3" borderId="24" xfId="0" applyNumberFormat="1" applyFill="1" applyBorder="1"/>
    <xf numFmtId="37" fontId="0" fillId="3" borderId="27" xfId="0" applyNumberFormat="1" applyFill="1" applyBorder="1"/>
    <xf numFmtId="37" fontId="0" fillId="0" borderId="23" xfId="0" applyNumberFormat="1" applyBorder="1" applyAlignment="1" applyProtection="1">
      <alignment wrapText="1"/>
      <protection locked="0"/>
    </xf>
    <xf numFmtId="37" fontId="0" fillId="0" borderId="4" xfId="0" applyNumberFormat="1" applyBorder="1" applyAlignment="1" applyProtection="1">
      <alignment horizontal="center"/>
      <protection locked="0"/>
    </xf>
    <xf numFmtId="37" fontId="0" fillId="0" borderId="4" xfId="0" applyNumberFormat="1" applyBorder="1" applyProtection="1">
      <protection locked="0"/>
    </xf>
    <xf numFmtId="37" fontId="0" fillId="0" borderId="24" xfId="0" applyNumberFormat="1" applyBorder="1" applyAlignment="1" applyProtection="1">
      <alignment horizontal="center"/>
      <protection locked="0"/>
    </xf>
    <xf numFmtId="37" fontId="0" fillId="0" borderId="24" xfId="0" applyNumberFormat="1" applyFill="1" applyBorder="1" applyProtection="1">
      <protection locked="0"/>
    </xf>
    <xf numFmtId="37" fontId="0" fillId="0" borderId="25" xfId="0" applyNumberFormat="1" applyBorder="1" applyProtection="1">
      <protection locked="0"/>
    </xf>
    <xf numFmtId="42" fontId="10" fillId="0" borderId="40" xfId="0" applyNumberFormat="1" applyFont="1" applyFill="1" applyBorder="1" applyAlignment="1" applyProtection="1">
      <alignment vertical="center"/>
      <protection locked="0"/>
    </xf>
    <xf numFmtId="42" fontId="10" fillId="0" borderId="3" xfId="0" applyNumberFormat="1" applyFont="1" applyFill="1" applyBorder="1" applyAlignment="1" applyProtection="1">
      <alignment vertical="center"/>
      <protection locked="0"/>
    </xf>
    <xf numFmtId="0" fontId="8" fillId="0" borderId="0" xfId="2"/>
    <xf numFmtId="0" fontId="2" fillId="3" borderId="29" xfId="0" applyFont="1" applyFill="1" applyBorder="1" applyAlignment="1">
      <alignment horizontal="centerContinuous"/>
    </xf>
    <xf numFmtId="0" fontId="14" fillId="3" borderId="16" xfId="0" applyFont="1" applyFill="1" applyBorder="1"/>
    <xf numFmtId="42" fontId="10" fillId="0" borderId="41" xfId="0" applyNumberFormat="1" applyFont="1" applyFill="1" applyBorder="1" applyAlignment="1" applyProtection="1">
      <alignment vertical="center"/>
      <protection locked="0"/>
    </xf>
    <xf numFmtId="0" fontId="2" fillId="3" borderId="0" xfId="0" applyFont="1" applyFill="1" applyBorder="1" applyAlignment="1"/>
    <xf numFmtId="0" fontId="2" fillId="3" borderId="17" xfId="0" applyFont="1" applyFill="1" applyBorder="1" applyAlignment="1"/>
    <xf numFmtId="37" fontId="3" fillId="3" borderId="42" xfId="0" applyNumberFormat="1" applyFont="1" applyFill="1" applyBorder="1" applyAlignment="1" applyProtection="1">
      <alignment horizontal="center"/>
    </xf>
    <xf numFmtId="37" fontId="3" fillId="3" borderId="40" xfId="0" applyNumberFormat="1" applyFont="1" applyFill="1" applyBorder="1" applyAlignment="1" applyProtection="1">
      <alignment horizontal="center" wrapText="1"/>
    </xf>
    <xf numFmtId="37" fontId="2" fillId="3" borderId="43" xfId="0" applyNumberFormat="1" applyFont="1" applyFill="1" applyBorder="1" applyAlignment="1" applyProtection="1">
      <alignment horizontal="center" wrapText="1"/>
    </xf>
    <xf numFmtId="37" fontId="2" fillId="3" borderId="28" xfId="0" applyNumberFormat="1" applyFont="1" applyFill="1" applyBorder="1" applyAlignment="1" applyProtection="1">
      <alignment horizontal="centerContinuous"/>
    </xf>
    <xf numFmtId="0" fontId="4" fillId="3" borderId="44" xfId="0" applyFont="1" applyFill="1" applyBorder="1" applyAlignment="1" applyProtection="1">
      <alignment horizontal="centerContinuous"/>
    </xf>
    <xf numFmtId="0" fontId="5" fillId="3" borderId="45" xfId="0" applyFont="1" applyFill="1" applyBorder="1" applyAlignment="1" applyProtection="1">
      <alignment horizontal="center"/>
    </xf>
    <xf numFmtId="0" fontId="5" fillId="3" borderId="28" xfId="0" applyFont="1" applyFill="1" applyBorder="1" applyAlignment="1" applyProtection="1">
      <alignment wrapText="1"/>
    </xf>
    <xf numFmtId="0" fontId="4" fillId="3" borderId="28" xfId="0" applyFont="1" applyFill="1" applyBorder="1" applyAlignment="1" applyProtection="1"/>
    <xf numFmtId="0" fontId="4" fillId="3" borderId="45" xfId="0" applyFont="1" applyFill="1" applyBorder="1" applyAlignment="1" applyProtection="1"/>
    <xf numFmtId="37" fontId="3" fillId="4" borderId="26" xfId="0" applyNumberFormat="1" applyFont="1" applyFill="1" applyBorder="1" applyAlignment="1" applyProtection="1">
      <alignment horizontal="right"/>
    </xf>
    <xf numFmtId="37" fontId="2" fillId="3" borderId="4" xfId="0" applyNumberFormat="1" applyFont="1" applyFill="1" applyBorder="1" applyAlignment="1" applyProtection="1">
      <alignment horizontal="center"/>
    </xf>
    <xf numFmtId="37" fontId="2" fillId="3" borderId="9" xfId="0" applyNumberFormat="1" applyFont="1" applyFill="1" applyBorder="1" applyAlignment="1" applyProtection="1">
      <alignment horizontal="centerContinuous"/>
    </xf>
    <xf numFmtId="37" fontId="2" fillId="3" borderId="6" xfId="0" applyNumberFormat="1" applyFont="1" applyFill="1" applyBorder="1" applyAlignment="1" applyProtection="1">
      <alignment horizontal="centerContinuous"/>
    </xf>
    <xf numFmtId="37" fontId="2" fillId="3" borderId="2" xfId="0" applyNumberFormat="1" applyFont="1" applyFill="1" applyBorder="1" applyAlignment="1" applyProtection="1">
      <alignment horizontal="centerContinuous"/>
    </xf>
    <xf numFmtId="0" fontId="4" fillId="3" borderId="10" xfId="0" applyFont="1" applyFill="1" applyBorder="1" applyAlignment="1" applyProtection="1"/>
    <xf numFmtId="0" fontId="5" fillId="3" borderId="46" xfId="0" applyFont="1" applyFill="1" applyBorder="1" applyAlignment="1" applyProtection="1"/>
    <xf numFmtId="0" fontId="5" fillId="4" borderId="7" xfId="0" applyFont="1" applyFill="1" applyBorder="1" applyAlignment="1" applyProtection="1">
      <alignment horizontal="centerContinuous"/>
    </xf>
    <xf numFmtId="9" fontId="5" fillId="4" borderId="47" xfId="3" applyFont="1" applyFill="1" applyBorder="1" applyAlignment="1" applyProtection="1">
      <alignment horizontal="centerContinuous"/>
    </xf>
    <xf numFmtId="37" fontId="2" fillId="3" borderId="23" xfId="0" applyNumberFormat="1" applyFont="1" applyFill="1" applyBorder="1" applyAlignment="1" applyProtection="1">
      <alignment horizontal="center"/>
    </xf>
    <xf numFmtId="37" fontId="3" fillId="3" borderId="4" xfId="0" applyNumberFormat="1" applyFont="1" applyFill="1" applyBorder="1" applyAlignment="1" applyProtection="1">
      <alignment horizontal="center"/>
    </xf>
    <xf numFmtId="37" fontId="2" fillId="3" borderId="8" xfId="0" applyNumberFormat="1" applyFont="1" applyFill="1" applyBorder="1" applyAlignment="1" applyProtection="1">
      <alignment horizontal="centerContinuous"/>
    </xf>
    <xf numFmtId="37" fontId="2" fillId="3" borderId="5" xfId="0" applyNumberFormat="1" applyFont="1" applyFill="1" applyBorder="1" applyAlignment="1" applyProtection="1">
      <alignment horizontal="centerContinuous"/>
    </xf>
    <xf numFmtId="37" fontId="2" fillId="3" borderId="10" xfId="0" applyNumberFormat="1" applyFont="1" applyFill="1" applyBorder="1" applyAlignment="1" applyProtection="1">
      <alignment horizontal="centerContinuous"/>
    </xf>
    <xf numFmtId="37" fontId="2" fillId="3" borderId="8" xfId="0" applyNumberFormat="1" applyFont="1" applyFill="1" applyBorder="1" applyAlignment="1" applyProtection="1">
      <alignment horizontal="center"/>
    </xf>
    <xf numFmtId="37" fontId="9" fillId="3" borderId="15" xfId="0" applyNumberFormat="1" applyFont="1" applyFill="1" applyBorder="1" applyAlignment="1" applyProtection="1">
      <alignment horizontal="centerContinuous"/>
    </xf>
    <xf numFmtId="37" fontId="2" fillId="4" borderId="8" xfId="0" applyNumberFormat="1" applyFont="1" applyFill="1" applyBorder="1" applyAlignment="1" applyProtection="1"/>
    <xf numFmtId="37" fontId="2" fillId="4" borderId="8" xfId="0" applyNumberFormat="1" applyFont="1" applyFill="1" applyBorder="1" applyAlignment="1" applyProtection="1">
      <alignment horizontal="center"/>
    </xf>
    <xf numFmtId="37" fontId="2" fillId="4" borderId="18" xfId="0" applyNumberFormat="1" applyFont="1" applyFill="1" applyBorder="1" applyAlignment="1" applyProtection="1"/>
    <xf numFmtId="0" fontId="0" fillId="3" borderId="23" xfId="0" applyFill="1" applyBorder="1" applyProtection="1"/>
    <xf numFmtId="37" fontId="2" fillId="3" borderId="4" xfId="0" applyNumberFormat="1" applyFont="1" applyFill="1" applyBorder="1" applyAlignment="1" applyProtection="1">
      <alignment horizontal="center" wrapText="1"/>
    </xf>
    <xf numFmtId="37" fontId="2" fillId="3" borderId="41" xfId="0" applyNumberFormat="1" applyFont="1" applyFill="1" applyBorder="1" applyAlignment="1" applyProtection="1">
      <alignment horizontal="centerContinuous"/>
    </xf>
    <xf numFmtId="37" fontId="2" fillId="3" borderId="41" xfId="0" applyNumberFormat="1" applyFont="1" applyFill="1" applyBorder="1" applyAlignment="1" applyProtection="1">
      <alignment horizontal="center"/>
    </xf>
    <xf numFmtId="37" fontId="9" fillId="3" borderId="31" xfId="0" applyNumberFormat="1" applyFont="1" applyFill="1" applyBorder="1" applyAlignment="1" applyProtection="1">
      <alignment horizontal="centerContinuous"/>
    </xf>
    <xf numFmtId="37" fontId="2" fillId="4" borderId="24" xfId="0" applyNumberFormat="1" applyFont="1" applyFill="1" applyBorder="1" applyAlignment="1" applyProtection="1">
      <alignment horizontal="center"/>
    </xf>
    <xf numFmtId="37" fontId="2" fillId="4" borderId="17" xfId="0" applyNumberFormat="1" applyFont="1" applyFill="1" applyBorder="1" applyAlignment="1" applyProtection="1">
      <alignment horizontal="center"/>
    </xf>
    <xf numFmtId="37" fontId="2" fillId="3" borderId="3" xfId="0" applyNumberFormat="1" applyFont="1" applyFill="1" applyBorder="1" applyAlignment="1" applyProtection="1">
      <alignment horizontal="center"/>
    </xf>
    <xf numFmtId="37" fontId="7" fillId="3" borderId="15" xfId="0" applyNumberFormat="1" applyFont="1" applyFill="1" applyBorder="1" applyAlignment="1" applyProtection="1">
      <alignment horizontal="center"/>
    </xf>
    <xf numFmtId="37" fontId="2" fillId="4" borderId="3" xfId="0" applyNumberFormat="1" applyFont="1" applyFill="1" applyBorder="1" applyAlignment="1" applyProtection="1">
      <alignment horizontal="center"/>
    </xf>
    <xf numFmtId="37" fontId="2" fillId="4" borderId="15" xfId="0" applyNumberFormat="1" applyFont="1" applyFill="1" applyBorder="1" applyAlignment="1" applyProtection="1">
      <alignment horizontal="center"/>
    </xf>
    <xf numFmtId="37" fontId="6" fillId="3" borderId="12" xfId="0" applyNumberFormat="1" applyFont="1" applyFill="1" applyBorder="1" applyAlignment="1" applyProtection="1">
      <alignment wrapText="1"/>
    </xf>
    <xf numFmtId="37" fontId="6" fillId="3" borderId="4" xfId="0" applyNumberFormat="1" applyFont="1" applyFill="1" applyBorder="1" applyAlignment="1" applyProtection="1">
      <alignment horizontal="center"/>
    </xf>
    <xf numFmtId="37" fontId="0" fillId="3" borderId="4" xfId="0" applyNumberFormat="1" applyFill="1" applyBorder="1" applyProtection="1"/>
    <xf numFmtId="37" fontId="0" fillId="3" borderId="15" xfId="0" applyNumberFormat="1" applyFill="1" applyBorder="1" applyProtection="1"/>
    <xf numFmtId="37" fontId="0" fillId="3" borderId="25" xfId="0" applyNumberFormat="1" applyFill="1" applyBorder="1" applyProtection="1"/>
    <xf numFmtId="37" fontId="0" fillId="3" borderId="13" xfId="0" applyNumberFormat="1" applyFill="1" applyBorder="1" applyProtection="1"/>
    <xf numFmtId="9" fontId="3" fillId="0" borderId="41" xfId="0" applyNumberFormat="1" applyFont="1" applyFill="1" applyBorder="1" applyAlignment="1" applyProtection="1">
      <alignment horizontal="center"/>
      <protection locked="0"/>
    </xf>
    <xf numFmtId="0" fontId="2" fillId="3" borderId="48" xfId="0" quotePrefix="1" applyFont="1" applyFill="1" applyBorder="1" applyAlignment="1">
      <alignment horizontal="right" vertical="center"/>
    </xf>
    <xf numFmtId="0" fontId="12" fillId="3" borderId="22" xfId="0" quotePrefix="1" applyFont="1" applyFill="1" applyBorder="1" applyAlignment="1">
      <alignment horizontal="right" vertical="center"/>
    </xf>
    <xf numFmtId="0" fontId="2" fillId="3" borderId="22" xfId="0" quotePrefix="1" applyFont="1" applyFill="1" applyBorder="1" applyAlignment="1">
      <alignment horizontal="right" vertical="center"/>
    </xf>
    <xf numFmtId="0" fontId="2" fillId="3" borderId="22" xfId="0" quotePrefix="1" applyFont="1" applyFill="1" applyBorder="1" applyAlignment="1">
      <alignment horizontal="left" vertical="center" wrapText="1"/>
    </xf>
    <xf numFmtId="0" fontId="2" fillId="3" borderId="19" xfId="0" quotePrefix="1" applyFont="1" applyFill="1" applyBorder="1" applyAlignment="1">
      <alignment horizontal="left" vertical="center" wrapText="1"/>
    </xf>
    <xf numFmtId="37" fontId="0" fillId="5" borderId="23" xfId="0" applyNumberFormat="1" applyFill="1" applyBorder="1" applyAlignment="1" applyProtection="1">
      <alignment wrapText="1"/>
      <protection locked="0"/>
    </xf>
    <xf numFmtId="37" fontId="0" fillId="5" borderId="4" xfId="0" applyNumberFormat="1" applyFill="1" applyBorder="1" applyAlignment="1" applyProtection="1">
      <alignment horizontal="center"/>
      <protection locked="0"/>
    </xf>
    <xf numFmtId="37" fontId="0" fillId="5" borderId="4" xfId="0" applyNumberFormat="1" applyFill="1" applyBorder="1" applyProtection="1">
      <protection locked="0"/>
    </xf>
    <xf numFmtId="37" fontId="0" fillId="5" borderId="24" xfId="0" applyNumberFormat="1" applyFill="1" applyBorder="1" applyAlignment="1" applyProtection="1">
      <alignment horizontal="center"/>
      <protection locked="0"/>
    </xf>
    <xf numFmtId="37" fontId="0" fillId="5" borderId="24" xfId="0" applyNumberFormat="1" applyFill="1" applyBorder="1" applyProtection="1">
      <protection locked="0"/>
    </xf>
    <xf numFmtId="37" fontId="0" fillId="5" borderId="25" xfId="0" applyNumberFormat="1" applyFill="1" applyBorder="1" applyProtection="1">
      <protection locked="0"/>
    </xf>
    <xf numFmtId="0" fontId="12" fillId="0" borderId="0" xfId="0" applyFont="1"/>
    <xf numFmtId="0" fontId="0" fillId="0" borderId="0" xfId="0" applyNumberFormat="1" applyAlignment="1">
      <alignment vertical="top" wrapText="1"/>
    </xf>
  </cellXfs>
  <cellStyles count="6">
    <cellStyle name="Heading" xfId="1"/>
    <cellStyle name="Normal" xfId="0" builtinId="0"/>
    <cellStyle name="Normal_DialogInsert (2)" xfId="2"/>
    <cellStyle name="Percent" xfId="3" builtinId="5"/>
    <cellStyle name="Percent (0)" xfId="4"/>
    <cellStyle name="Tickmark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dialogsheet" Target="dialog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4" customHeight="1" x14ac:dyDescent="0.25"/>
  <sheetProtection sheet="1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legacyDrawing r:id="rId2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2</xdr:row>
          <xdr:rowOff>30480</xdr:rowOff>
        </xdr:from>
        <xdr:to>
          <xdr:col>0</xdr:col>
          <xdr:colOff>1325880</xdr:colOff>
          <xdr:row>4</xdr:row>
          <xdr:rowOff>144780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72350B77-54F1-79C7-C2D3-8AEC298AF7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Add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1363980</xdr:colOff>
          <xdr:row>2</xdr:row>
          <xdr:rowOff>30480</xdr:rowOff>
        </xdr:from>
        <xdr:to>
          <xdr:col>0</xdr:col>
          <xdr:colOff>2537460</xdr:colOff>
          <xdr:row>4</xdr:row>
          <xdr:rowOff>144780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A7990D10-26BF-B7FB-DFA3-A842B1BCD1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Delete Selected Rows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M65"/>
  <sheetViews>
    <sheetView showGridLines="0" showRowColHeaders="0" tabSelected="1" zoomScale="75" workbookViewId="0">
      <pane xSplit="1" ySplit="6" topLeftCell="B7" activePane="bottomRight" state="frozen"/>
      <selection pane="topRight"/>
      <selection pane="bottomLeft"/>
      <selection pane="bottomRight" activeCell="H11" sqref="H11"/>
    </sheetView>
  </sheetViews>
  <sheetFormatPr defaultRowHeight="13.2" x14ac:dyDescent="0.25"/>
  <cols>
    <col min="1" max="1" width="37.5546875" customWidth="1"/>
    <col min="2" max="2" width="10.109375" customWidth="1"/>
    <col min="3" max="3" width="7.33203125" customWidth="1"/>
    <col min="4" max="5" width="14.6640625" customWidth="1"/>
    <col min="6" max="6" width="17.33203125" customWidth="1"/>
    <col min="7" max="7" width="18.33203125" customWidth="1"/>
    <col min="8" max="8" width="14.44140625" customWidth="1"/>
    <col min="9" max="10" width="14.6640625" customWidth="1"/>
    <col min="11" max="11" width="16.5546875" customWidth="1"/>
    <col min="12" max="12" width="14.44140625" customWidth="1"/>
    <col min="13" max="13" width="14.6640625" customWidth="1"/>
  </cols>
  <sheetData>
    <row r="1" spans="1:13" x14ac:dyDescent="0.25">
      <c r="A1" s="91"/>
      <c r="B1" s="92"/>
      <c r="C1" s="93"/>
      <c r="D1" s="94" t="s">
        <v>0</v>
      </c>
      <c r="E1" s="94"/>
      <c r="F1" s="94"/>
      <c r="G1" s="94"/>
      <c r="H1" s="95"/>
      <c r="I1" s="96" t="s">
        <v>1</v>
      </c>
      <c r="J1" s="97"/>
      <c r="K1" s="98"/>
      <c r="L1" s="98"/>
      <c r="M1" s="99"/>
    </row>
    <row r="2" spans="1:13" x14ac:dyDescent="0.25">
      <c r="A2" s="100" t="s">
        <v>2</v>
      </c>
      <c r="B2" s="136">
        <v>0.35</v>
      </c>
      <c r="C2" s="101"/>
      <c r="D2" s="102" t="s">
        <v>3</v>
      </c>
      <c r="E2" s="103"/>
      <c r="F2" s="103"/>
      <c r="G2" s="104"/>
      <c r="H2" s="105"/>
      <c r="I2" s="106"/>
      <c r="J2" s="107" t="s">
        <v>4</v>
      </c>
      <c r="K2" s="107"/>
      <c r="L2" s="107"/>
      <c r="M2" s="108"/>
    </row>
    <row r="3" spans="1:13" x14ac:dyDescent="0.25">
      <c r="A3" s="109"/>
      <c r="B3" s="110"/>
      <c r="C3" s="101" t="s">
        <v>5</v>
      </c>
      <c r="D3" s="111"/>
      <c r="E3" s="112"/>
      <c r="F3" s="113" t="s">
        <v>6</v>
      </c>
      <c r="G3" s="113" t="s">
        <v>7</v>
      </c>
      <c r="H3" s="114" t="s">
        <v>8</v>
      </c>
      <c r="I3" s="115" t="s">
        <v>1</v>
      </c>
      <c r="J3" s="116"/>
      <c r="K3" s="117" t="s">
        <v>6</v>
      </c>
      <c r="L3" s="117" t="s">
        <v>7</v>
      </c>
      <c r="M3" s="118"/>
    </row>
    <row r="4" spans="1:13" x14ac:dyDescent="0.25">
      <c r="A4" s="119"/>
      <c r="B4" s="110" t="s">
        <v>9</v>
      </c>
      <c r="C4" s="120" t="s">
        <v>10</v>
      </c>
      <c r="D4" s="121" t="s">
        <v>11</v>
      </c>
      <c r="E4" s="122" t="s">
        <v>12</v>
      </c>
      <c r="F4" s="122" t="s">
        <v>13</v>
      </c>
      <c r="G4" s="121" t="s">
        <v>14</v>
      </c>
      <c r="H4" s="101" t="s">
        <v>15</v>
      </c>
      <c r="I4" s="123" t="s">
        <v>16</v>
      </c>
      <c r="J4" s="124" t="s">
        <v>12</v>
      </c>
      <c r="K4" s="124" t="s">
        <v>13</v>
      </c>
      <c r="L4" s="124" t="s">
        <v>14</v>
      </c>
      <c r="M4" s="125" t="s">
        <v>8</v>
      </c>
    </row>
    <row r="5" spans="1:13" x14ac:dyDescent="0.25">
      <c r="A5" s="109"/>
      <c r="B5" s="101" t="s">
        <v>17</v>
      </c>
      <c r="C5" s="122" t="s">
        <v>18</v>
      </c>
      <c r="D5" s="126" t="s">
        <v>19</v>
      </c>
      <c r="E5" s="126" t="s">
        <v>19</v>
      </c>
      <c r="F5" s="126" t="s">
        <v>19</v>
      </c>
      <c r="G5" s="126" t="s">
        <v>19</v>
      </c>
      <c r="H5" s="126" t="s">
        <v>19</v>
      </c>
      <c r="I5" s="127" t="s">
        <v>20</v>
      </c>
      <c r="J5" s="128" t="s">
        <v>19</v>
      </c>
      <c r="K5" s="128" t="s">
        <v>19</v>
      </c>
      <c r="L5" s="128" t="s">
        <v>19</v>
      </c>
      <c r="M5" s="129" t="s">
        <v>19</v>
      </c>
    </row>
    <row r="6" spans="1:13" x14ac:dyDescent="0.25">
      <c r="A6" s="130" t="s">
        <v>21</v>
      </c>
      <c r="B6" s="131"/>
      <c r="C6" s="132"/>
      <c r="D6" s="132"/>
      <c r="E6" s="132"/>
      <c r="F6" s="132"/>
      <c r="G6" s="132"/>
      <c r="H6" s="132"/>
      <c r="I6" s="133"/>
      <c r="J6" s="132"/>
      <c r="K6" s="132"/>
      <c r="L6" s="134"/>
      <c r="M6" s="135"/>
    </row>
    <row r="7" spans="1:13" x14ac:dyDescent="0.25">
      <c r="A7" s="142" t="s">
        <v>69</v>
      </c>
      <c r="B7" s="143" t="s">
        <v>78</v>
      </c>
      <c r="C7" s="144" t="s">
        <v>39</v>
      </c>
      <c r="D7" s="144"/>
      <c r="E7" s="144">
        <v>-5867000</v>
      </c>
      <c r="F7" s="144"/>
      <c r="G7" s="144"/>
      <c r="H7" s="144">
        <v>5867000</v>
      </c>
      <c r="I7" s="24">
        <f t="shared" ref="I7:I15" si="0">SUM(D7:H7)</f>
        <v>0</v>
      </c>
      <c r="J7" s="7">
        <f t="shared" ref="J7:J23" si="1">-SUM(K7:M7)</f>
        <v>2053449.9999999998</v>
      </c>
      <c r="K7" s="7">
        <f t="shared" ref="K7:K23" si="2">IF(OR($B7="Yes",$B7="Y"),-F7*Tax_Rate,0)</f>
        <v>0</v>
      </c>
      <c r="L7" s="7">
        <f t="shared" ref="L7:L23" si="3">IF(OR($B7="Yes",$B7="Y"),-G7*Tax_Rate,0)</f>
        <v>0</v>
      </c>
      <c r="M7" s="22">
        <f t="shared" ref="M7:M23" si="4">IF(OR($B7="Yes",$B7="Y"),-H7*Tax_Rate,0)</f>
        <v>-2053449.9999999998</v>
      </c>
    </row>
    <row r="8" spans="1:13" x14ac:dyDescent="0.25">
      <c r="A8" s="142" t="s">
        <v>70</v>
      </c>
      <c r="B8" s="143" t="s">
        <v>78</v>
      </c>
      <c r="C8" s="144" t="s">
        <v>40</v>
      </c>
      <c r="D8" s="144"/>
      <c r="E8" s="144">
        <v>-716932</v>
      </c>
      <c r="F8" s="144"/>
      <c r="G8" s="144"/>
      <c r="H8" s="144">
        <v>716932</v>
      </c>
      <c r="I8" s="24">
        <f t="shared" si="0"/>
        <v>0</v>
      </c>
      <c r="J8" s="7">
        <f t="shared" si="1"/>
        <v>250926.19999999998</v>
      </c>
      <c r="K8" s="7">
        <f t="shared" si="2"/>
        <v>0</v>
      </c>
      <c r="L8" s="7">
        <f t="shared" si="3"/>
        <v>0</v>
      </c>
      <c r="M8" s="22">
        <f t="shared" si="4"/>
        <v>-250926.19999999998</v>
      </c>
    </row>
    <row r="9" spans="1:13" x14ac:dyDescent="0.25">
      <c r="A9" s="142" t="s">
        <v>71</v>
      </c>
      <c r="B9" s="143" t="s">
        <v>78</v>
      </c>
      <c r="C9" s="144" t="s">
        <v>41</v>
      </c>
      <c r="D9" s="144"/>
      <c r="E9" s="144">
        <v>209813</v>
      </c>
      <c r="F9" s="144"/>
      <c r="G9" s="144"/>
      <c r="H9" s="144">
        <v>-209813</v>
      </c>
      <c r="I9" s="24">
        <f t="shared" si="0"/>
        <v>0</v>
      </c>
      <c r="J9" s="7">
        <f t="shared" si="1"/>
        <v>-73434.549999999988</v>
      </c>
      <c r="K9" s="7">
        <f t="shared" si="2"/>
        <v>0</v>
      </c>
      <c r="L9" s="7">
        <f t="shared" si="3"/>
        <v>0</v>
      </c>
      <c r="M9" s="22">
        <f t="shared" si="4"/>
        <v>73434.549999999988</v>
      </c>
    </row>
    <row r="10" spans="1:13" x14ac:dyDescent="0.25">
      <c r="A10" s="142" t="s">
        <v>87</v>
      </c>
      <c r="B10" s="143" t="s">
        <v>78</v>
      </c>
      <c r="C10" s="144" t="s">
        <v>42</v>
      </c>
      <c r="D10" s="144">
        <v>-405000</v>
      </c>
      <c r="E10" s="144"/>
      <c r="F10" s="144"/>
      <c r="G10" s="144"/>
      <c r="H10" s="144">
        <v>405000</v>
      </c>
      <c r="I10" s="24">
        <f t="shared" si="0"/>
        <v>0</v>
      </c>
      <c r="J10" s="7">
        <f t="shared" si="1"/>
        <v>141750</v>
      </c>
      <c r="K10" s="7">
        <f t="shared" si="2"/>
        <v>0</v>
      </c>
      <c r="L10" s="7">
        <f t="shared" si="3"/>
        <v>0</v>
      </c>
      <c r="M10" s="22">
        <f t="shared" si="4"/>
        <v>-141750</v>
      </c>
    </row>
    <row r="11" spans="1:13" x14ac:dyDescent="0.25">
      <c r="A11" s="142" t="s">
        <v>88</v>
      </c>
      <c r="B11" s="143" t="s">
        <v>78</v>
      </c>
      <c r="C11" s="144" t="s">
        <v>43</v>
      </c>
      <c r="D11" s="144"/>
      <c r="E11" s="144">
        <v>-750000</v>
      </c>
      <c r="F11" s="144"/>
      <c r="G11" s="144"/>
      <c r="H11" s="144">
        <v>750000</v>
      </c>
      <c r="I11" s="24">
        <f t="shared" si="0"/>
        <v>0</v>
      </c>
      <c r="J11" s="7">
        <f t="shared" si="1"/>
        <v>262500</v>
      </c>
      <c r="K11" s="7">
        <f t="shared" si="2"/>
        <v>0</v>
      </c>
      <c r="L11" s="7">
        <f t="shared" si="3"/>
        <v>0</v>
      </c>
      <c r="M11" s="22">
        <f t="shared" si="4"/>
        <v>-262500</v>
      </c>
    </row>
    <row r="12" spans="1:13" ht="12.75" customHeight="1" x14ac:dyDescent="0.25">
      <c r="A12" s="142" t="s">
        <v>89</v>
      </c>
      <c r="B12" s="143" t="s">
        <v>78</v>
      </c>
      <c r="C12" s="144" t="s">
        <v>44</v>
      </c>
      <c r="D12" s="144">
        <v>-715000</v>
      </c>
      <c r="E12" s="144"/>
      <c r="F12" s="144"/>
      <c r="G12" s="144"/>
      <c r="H12" s="144">
        <v>715000</v>
      </c>
      <c r="I12" s="24">
        <f t="shared" si="0"/>
        <v>0</v>
      </c>
      <c r="J12" s="7">
        <f t="shared" si="1"/>
        <v>250249.99999999997</v>
      </c>
      <c r="K12" s="7">
        <f t="shared" si="2"/>
        <v>0</v>
      </c>
      <c r="L12" s="7">
        <f t="shared" si="3"/>
        <v>0</v>
      </c>
      <c r="M12" s="22">
        <f t="shared" si="4"/>
        <v>-250249.99999999997</v>
      </c>
    </row>
    <row r="13" spans="1:13" x14ac:dyDescent="0.25">
      <c r="A13" s="77"/>
      <c r="B13" s="78"/>
      <c r="C13" s="79"/>
      <c r="D13" s="79"/>
      <c r="E13" s="79"/>
      <c r="F13" s="79"/>
      <c r="G13" s="79"/>
      <c r="H13" s="79"/>
      <c r="I13" s="24">
        <f t="shared" si="0"/>
        <v>0</v>
      </c>
      <c r="J13" s="7">
        <f t="shared" si="1"/>
        <v>0</v>
      </c>
      <c r="K13" s="7">
        <f t="shared" si="2"/>
        <v>0</v>
      </c>
      <c r="L13" s="7">
        <f t="shared" si="3"/>
        <v>0</v>
      </c>
      <c r="M13" s="22">
        <f t="shared" si="4"/>
        <v>0</v>
      </c>
    </row>
    <row r="14" spans="1:13" x14ac:dyDescent="0.25">
      <c r="A14" s="77"/>
      <c r="B14" s="78"/>
      <c r="C14" s="79"/>
      <c r="D14" s="79"/>
      <c r="E14" s="79"/>
      <c r="F14" s="79"/>
      <c r="G14" s="79"/>
      <c r="H14" s="79"/>
      <c r="I14" s="24">
        <f t="shared" si="0"/>
        <v>0</v>
      </c>
      <c r="J14" s="7">
        <f t="shared" si="1"/>
        <v>0</v>
      </c>
      <c r="K14" s="7">
        <f t="shared" si="2"/>
        <v>0</v>
      </c>
      <c r="L14" s="7">
        <f t="shared" si="3"/>
        <v>0</v>
      </c>
      <c r="M14" s="22">
        <f t="shared" si="4"/>
        <v>0</v>
      </c>
    </row>
    <row r="15" spans="1:13" x14ac:dyDescent="0.25">
      <c r="A15" s="77" t="s">
        <v>72</v>
      </c>
      <c r="B15" s="78" t="s">
        <v>78</v>
      </c>
      <c r="C15" s="79" t="s">
        <v>47</v>
      </c>
      <c r="D15" s="79">
        <v>-251024</v>
      </c>
      <c r="E15" s="79"/>
      <c r="F15" s="79"/>
      <c r="G15" s="79"/>
      <c r="H15" s="79">
        <v>251024</v>
      </c>
      <c r="I15" s="24">
        <f t="shared" si="0"/>
        <v>0</v>
      </c>
      <c r="J15" s="7">
        <f t="shared" si="1"/>
        <v>87858.4</v>
      </c>
      <c r="K15" s="7">
        <f t="shared" si="2"/>
        <v>0</v>
      </c>
      <c r="L15" s="7">
        <f t="shared" si="3"/>
        <v>0</v>
      </c>
      <c r="M15" s="22">
        <f t="shared" si="4"/>
        <v>-87858.4</v>
      </c>
    </row>
    <row r="16" spans="1:13" ht="12.75" customHeight="1" x14ac:dyDescent="0.25">
      <c r="A16" s="77" t="s">
        <v>73</v>
      </c>
      <c r="B16" s="78" t="s">
        <v>78</v>
      </c>
      <c r="C16" s="79" t="s">
        <v>48</v>
      </c>
      <c r="D16" s="79">
        <v>270000</v>
      </c>
      <c r="E16" s="79"/>
      <c r="G16" s="79"/>
      <c r="H16" s="79">
        <v>-270000</v>
      </c>
      <c r="I16" s="24">
        <f>SUM(D15:H15)</f>
        <v>0</v>
      </c>
      <c r="J16" s="7">
        <f t="shared" si="1"/>
        <v>-94500</v>
      </c>
      <c r="K16" s="7">
        <v>0</v>
      </c>
      <c r="L16" s="7">
        <f t="shared" si="3"/>
        <v>0</v>
      </c>
      <c r="M16" s="22">
        <f t="shared" si="4"/>
        <v>94500</v>
      </c>
    </row>
    <row r="17" spans="1:13" x14ac:dyDescent="0.25">
      <c r="A17" s="77" t="s">
        <v>74</v>
      </c>
      <c r="B17" s="78" t="s">
        <v>78</v>
      </c>
      <c r="C17" s="79" t="s">
        <v>49</v>
      </c>
      <c r="D17" s="79">
        <v>540000</v>
      </c>
      <c r="E17" s="79"/>
      <c r="G17" s="79"/>
      <c r="H17" s="79">
        <v>-540000</v>
      </c>
      <c r="I17" s="24">
        <f>SUM(D16:H16)</f>
        <v>0</v>
      </c>
      <c r="J17" s="7">
        <f t="shared" si="1"/>
        <v>-189000</v>
      </c>
      <c r="K17" s="7">
        <v>0</v>
      </c>
      <c r="L17" s="7">
        <f t="shared" si="3"/>
        <v>0</v>
      </c>
      <c r="M17" s="22">
        <f t="shared" si="4"/>
        <v>189000</v>
      </c>
    </row>
    <row r="18" spans="1:13" x14ac:dyDescent="0.25">
      <c r="A18" s="77" t="s">
        <v>82</v>
      </c>
      <c r="B18" s="78" t="s">
        <v>78</v>
      </c>
      <c r="C18" s="79" t="s">
        <v>51</v>
      </c>
      <c r="D18" s="79">
        <v>-1100000</v>
      </c>
      <c r="E18" s="79"/>
      <c r="F18" s="79"/>
      <c r="G18" s="79"/>
      <c r="H18" s="79">
        <v>1100000</v>
      </c>
      <c r="I18" s="24">
        <f>SUM(D17:H17)</f>
        <v>0</v>
      </c>
      <c r="J18" s="7">
        <f t="shared" si="1"/>
        <v>385000</v>
      </c>
      <c r="K18" s="7">
        <f t="shared" si="2"/>
        <v>0</v>
      </c>
      <c r="L18" s="7">
        <f t="shared" si="3"/>
        <v>0</v>
      </c>
      <c r="M18" s="22">
        <f t="shared" si="4"/>
        <v>-385000</v>
      </c>
    </row>
    <row r="19" spans="1:13" x14ac:dyDescent="0.25">
      <c r="A19" s="77" t="s">
        <v>75</v>
      </c>
      <c r="B19" s="78" t="s">
        <v>78</v>
      </c>
      <c r="C19" s="79" t="s">
        <v>52</v>
      </c>
      <c r="D19" s="79">
        <v>-1525000</v>
      </c>
      <c r="E19" s="79"/>
      <c r="F19" s="79"/>
      <c r="G19" s="79"/>
      <c r="H19" s="79">
        <v>1525000</v>
      </c>
      <c r="I19" s="24">
        <f>SUM(D19:H19)</f>
        <v>0</v>
      </c>
      <c r="J19" s="7">
        <f t="shared" si="1"/>
        <v>533750</v>
      </c>
      <c r="K19" s="7">
        <f t="shared" si="2"/>
        <v>0</v>
      </c>
      <c r="L19" s="7">
        <f t="shared" si="3"/>
        <v>0</v>
      </c>
      <c r="M19" s="22">
        <f t="shared" si="4"/>
        <v>-533750</v>
      </c>
    </row>
    <row r="20" spans="1:13" x14ac:dyDescent="0.25">
      <c r="A20" s="77" t="s">
        <v>76</v>
      </c>
      <c r="B20" s="78" t="s">
        <v>78</v>
      </c>
      <c r="C20" s="79" t="s">
        <v>53</v>
      </c>
      <c r="D20" s="79">
        <v>-5700000</v>
      </c>
      <c r="E20" s="79"/>
      <c r="F20" s="79"/>
      <c r="G20" s="79"/>
      <c r="H20" s="79">
        <v>5700000</v>
      </c>
      <c r="I20" s="24">
        <f>SUM(D20:H20)</f>
        <v>0</v>
      </c>
      <c r="J20" s="7">
        <f t="shared" si="1"/>
        <v>1994999.9999999998</v>
      </c>
      <c r="K20" s="7">
        <f t="shared" si="2"/>
        <v>0</v>
      </c>
      <c r="L20" s="7">
        <f t="shared" si="3"/>
        <v>0</v>
      </c>
      <c r="M20" s="22">
        <f t="shared" si="4"/>
        <v>-1994999.9999999998</v>
      </c>
    </row>
    <row r="21" spans="1:13" x14ac:dyDescent="0.25">
      <c r="A21" s="77" t="s">
        <v>77</v>
      </c>
      <c r="B21" s="78" t="s">
        <v>78</v>
      </c>
      <c r="C21" s="79" t="s">
        <v>53</v>
      </c>
      <c r="D21" s="79">
        <v>1995000</v>
      </c>
      <c r="E21" s="79"/>
      <c r="F21" s="79"/>
      <c r="G21" s="79"/>
      <c r="H21" s="79">
        <v>-1995000</v>
      </c>
      <c r="I21" s="24">
        <f>SUM(D21:H21)</f>
        <v>0</v>
      </c>
      <c r="J21" s="7">
        <f t="shared" si="1"/>
        <v>-698250</v>
      </c>
      <c r="K21" s="7">
        <f t="shared" si="2"/>
        <v>0</v>
      </c>
      <c r="L21" s="7">
        <f t="shared" si="3"/>
        <v>0</v>
      </c>
      <c r="M21" s="22">
        <f t="shared" si="4"/>
        <v>698250</v>
      </c>
    </row>
    <row r="22" spans="1:13" x14ac:dyDescent="0.25">
      <c r="A22" s="77" t="s">
        <v>104</v>
      </c>
      <c r="B22" s="78" t="s">
        <v>78</v>
      </c>
      <c r="C22" s="79" t="s">
        <v>54</v>
      </c>
      <c r="D22" s="79">
        <v>-125000</v>
      </c>
      <c r="E22" s="79"/>
      <c r="F22" s="79"/>
      <c r="G22" s="79"/>
      <c r="H22" s="79">
        <v>125000</v>
      </c>
      <c r="I22" s="24">
        <f>SUM(D22:H22)</f>
        <v>0</v>
      </c>
      <c r="J22" s="7">
        <f t="shared" si="1"/>
        <v>43750</v>
      </c>
      <c r="K22" s="7">
        <f t="shared" si="2"/>
        <v>0</v>
      </c>
      <c r="L22" s="7">
        <f t="shared" si="3"/>
        <v>0</v>
      </c>
      <c r="M22" s="22">
        <f t="shared" si="4"/>
        <v>-43750</v>
      </c>
    </row>
    <row r="23" spans="1:13" ht="12.75" customHeight="1" x14ac:dyDescent="0.25">
      <c r="A23" s="77" t="s">
        <v>105</v>
      </c>
      <c r="B23" s="78" t="s">
        <v>78</v>
      </c>
      <c r="C23" s="79" t="s">
        <v>54</v>
      </c>
      <c r="D23" s="79">
        <v>43750</v>
      </c>
      <c r="E23" s="79"/>
      <c r="F23" s="79"/>
      <c r="G23" s="79"/>
      <c r="H23" s="79">
        <v>-43750</v>
      </c>
      <c r="I23" s="24">
        <f>SUM(D23:H23)</f>
        <v>0</v>
      </c>
      <c r="J23" s="7">
        <f t="shared" si="1"/>
        <v>-15312.499999999998</v>
      </c>
      <c r="K23" s="7">
        <f t="shared" si="2"/>
        <v>0</v>
      </c>
      <c r="L23" s="7">
        <f t="shared" si="3"/>
        <v>0</v>
      </c>
      <c r="M23" s="22">
        <f t="shared" si="4"/>
        <v>15312.499999999998</v>
      </c>
    </row>
    <row r="24" spans="1:13" x14ac:dyDescent="0.25">
      <c r="A24" s="23" t="s">
        <v>22</v>
      </c>
      <c r="B24" s="17"/>
      <c r="C24" s="5"/>
      <c r="D24" s="6">
        <f>SUM(D7:D23)</f>
        <v>-6972274</v>
      </c>
      <c r="E24" s="6">
        <f>SUM(E7:E23)</f>
        <v>-7124119</v>
      </c>
      <c r="F24" s="6">
        <f>SUM(F7:F23)</f>
        <v>0</v>
      </c>
      <c r="G24" s="6">
        <f>SUM(G7:G23)</f>
        <v>0</v>
      </c>
      <c r="H24" s="6">
        <f>SUM(H7:H23)</f>
        <v>14096393</v>
      </c>
      <c r="I24" s="24">
        <f>IF(SUM(D24:H24)=SUM(I7:I23),SUM(I7:I23),"error")</f>
        <v>0</v>
      </c>
      <c r="J24" s="6">
        <f>SUM(J7:J23)</f>
        <v>4933737.55</v>
      </c>
      <c r="K24" s="6">
        <f>SUM(K7:K23)</f>
        <v>0</v>
      </c>
      <c r="L24" s="6">
        <f>SUM(L7:L23)</f>
        <v>0</v>
      </c>
      <c r="M24" s="24">
        <f>SUM(M7:M23)</f>
        <v>-4933737.55</v>
      </c>
    </row>
    <row r="25" spans="1:13" x14ac:dyDescent="0.25">
      <c r="A25" s="72"/>
      <c r="B25" s="20"/>
      <c r="C25" s="15"/>
      <c r="D25" s="15"/>
      <c r="E25" s="15"/>
      <c r="F25" s="15"/>
      <c r="G25" s="15"/>
      <c r="H25" s="15"/>
      <c r="I25" s="26"/>
      <c r="J25" s="15"/>
      <c r="K25" s="15"/>
      <c r="L25" s="15"/>
      <c r="M25" s="26"/>
    </row>
    <row r="26" spans="1:13" x14ac:dyDescent="0.25">
      <c r="A26" s="21" t="s">
        <v>23</v>
      </c>
      <c r="B26" s="18"/>
      <c r="C26" s="8"/>
      <c r="D26" s="8"/>
      <c r="E26" s="8"/>
      <c r="F26" s="8"/>
      <c r="G26" s="8"/>
      <c r="H26" s="8"/>
      <c r="I26" s="24"/>
      <c r="J26" s="8"/>
      <c r="K26" s="8"/>
      <c r="L26" s="11"/>
      <c r="M26" s="27"/>
    </row>
    <row r="27" spans="1:13" x14ac:dyDescent="0.25">
      <c r="A27" s="142" t="s">
        <v>79</v>
      </c>
      <c r="B27" s="143" t="s">
        <v>78</v>
      </c>
      <c r="C27" s="144" t="s">
        <v>40</v>
      </c>
      <c r="D27" s="144"/>
      <c r="E27" s="144">
        <v>-3099247</v>
      </c>
      <c r="F27" s="144"/>
      <c r="G27" s="144"/>
      <c r="H27" s="144">
        <v>3099247</v>
      </c>
      <c r="I27" s="24">
        <f>SUM(D27:H27)</f>
        <v>0</v>
      </c>
      <c r="J27" s="7">
        <f>-SUM(K27:M27)</f>
        <v>1084736.45</v>
      </c>
      <c r="K27" s="7">
        <f t="shared" ref="K27:M31" si="5">IF(OR($B27="Yes",$B27="Y"),-F27*Tax_Rate,0)</f>
        <v>0</v>
      </c>
      <c r="L27" s="7">
        <f t="shared" si="5"/>
        <v>0</v>
      </c>
      <c r="M27" s="22">
        <f t="shared" si="5"/>
        <v>-1084736.45</v>
      </c>
    </row>
    <row r="28" spans="1:13" x14ac:dyDescent="0.25">
      <c r="A28" s="142" t="s">
        <v>86</v>
      </c>
      <c r="B28" s="143" t="s">
        <v>85</v>
      </c>
      <c r="C28" s="144" t="s">
        <v>45</v>
      </c>
      <c r="D28" s="144"/>
      <c r="E28" s="144">
        <v>2500000</v>
      </c>
      <c r="F28" s="144"/>
      <c r="G28" s="144"/>
      <c r="H28" s="144">
        <v>-2500000</v>
      </c>
      <c r="I28" s="24">
        <f>SUM(D28:H28)</f>
        <v>0</v>
      </c>
      <c r="J28" s="7">
        <f>-SUM(K28:M28)</f>
        <v>0</v>
      </c>
      <c r="K28" s="7">
        <f t="shared" si="5"/>
        <v>0</v>
      </c>
      <c r="L28" s="7">
        <f t="shared" si="5"/>
        <v>0</v>
      </c>
      <c r="M28" s="22">
        <f t="shared" si="5"/>
        <v>0</v>
      </c>
    </row>
    <row r="29" spans="1:13" x14ac:dyDescent="0.25">
      <c r="A29" s="77" t="s">
        <v>80</v>
      </c>
      <c r="B29" s="78" t="s">
        <v>78</v>
      </c>
      <c r="C29" s="79" t="s">
        <v>46</v>
      </c>
      <c r="D29" s="79">
        <v>-583000</v>
      </c>
      <c r="E29" s="79"/>
      <c r="F29" s="79"/>
      <c r="G29" s="79"/>
      <c r="H29" s="79">
        <v>583000</v>
      </c>
      <c r="I29" s="24">
        <f>SUM(D29:H29)</f>
        <v>0</v>
      </c>
      <c r="J29" s="7">
        <f>-SUM(K29:M29)</f>
        <v>204050</v>
      </c>
      <c r="K29" s="7">
        <f t="shared" si="5"/>
        <v>0</v>
      </c>
      <c r="L29" s="7">
        <f t="shared" si="5"/>
        <v>0</v>
      </c>
      <c r="M29" s="22">
        <f t="shared" si="5"/>
        <v>-204050</v>
      </c>
    </row>
    <row r="30" spans="1:13" x14ac:dyDescent="0.25">
      <c r="A30" s="77" t="s">
        <v>81</v>
      </c>
      <c r="B30" s="78" t="s">
        <v>78</v>
      </c>
      <c r="C30" s="79" t="s">
        <v>50</v>
      </c>
      <c r="D30" s="79">
        <v>600000</v>
      </c>
      <c r="E30" s="79"/>
      <c r="F30" s="79"/>
      <c r="G30" s="79"/>
      <c r="H30" s="79">
        <v>-600000</v>
      </c>
      <c r="I30" s="24">
        <f>SUM(D30:H30)</f>
        <v>0</v>
      </c>
      <c r="J30" s="7">
        <f>-SUM(K30:M30)</f>
        <v>-210000</v>
      </c>
      <c r="K30" s="7">
        <f t="shared" si="5"/>
        <v>0</v>
      </c>
      <c r="L30" s="7">
        <f t="shared" si="5"/>
        <v>0</v>
      </c>
      <c r="M30" s="22">
        <f t="shared" si="5"/>
        <v>210000</v>
      </c>
    </row>
    <row r="31" spans="1:13" x14ac:dyDescent="0.25">
      <c r="A31" s="77"/>
      <c r="B31" s="78"/>
      <c r="C31" s="79"/>
      <c r="D31" s="79"/>
      <c r="E31" s="79"/>
      <c r="F31" s="79"/>
      <c r="G31" s="79"/>
      <c r="H31" s="79" t="s">
        <v>65</v>
      </c>
      <c r="I31" s="24">
        <f>SUM(D31:H31)</f>
        <v>0</v>
      </c>
      <c r="J31" s="7">
        <f>-SUM(K31:M31)</f>
        <v>0</v>
      </c>
      <c r="K31" s="7">
        <f t="shared" si="5"/>
        <v>0</v>
      </c>
      <c r="L31" s="7">
        <f t="shared" si="5"/>
        <v>0</v>
      </c>
      <c r="M31" s="22">
        <f t="shared" si="5"/>
        <v>0</v>
      </c>
    </row>
    <row r="32" spans="1:13" x14ac:dyDescent="0.25">
      <c r="A32" s="23" t="s">
        <v>24</v>
      </c>
      <c r="B32" s="17"/>
      <c r="C32" s="5"/>
      <c r="D32" s="6">
        <f>SUM(D27:D31)</f>
        <v>17000</v>
      </c>
      <c r="E32" s="6">
        <f>SUM(E27:E31)</f>
        <v>-599247</v>
      </c>
      <c r="F32" s="6">
        <f>SUM(F27:F31)</f>
        <v>0</v>
      </c>
      <c r="G32" s="6">
        <f>SUM(G27:G31)</f>
        <v>0</v>
      </c>
      <c r="H32" s="6">
        <f>SUM(H27:H31)</f>
        <v>582247</v>
      </c>
      <c r="I32" s="24">
        <f>IF(SUM(D32:H32)=SUM(I27:I31),SUM(I27:I31),"error")</f>
        <v>0</v>
      </c>
      <c r="J32" s="6">
        <f>SUM(J27:J31)</f>
        <v>1078786.45</v>
      </c>
      <c r="K32" s="6">
        <f>SUM(K27:K31)</f>
        <v>0</v>
      </c>
      <c r="L32" s="6">
        <f>SUM(L27:L31)</f>
        <v>0</v>
      </c>
      <c r="M32" s="24">
        <f>SUM(M27:M31)</f>
        <v>-1078786.45</v>
      </c>
    </row>
    <row r="33" spans="1:13" x14ac:dyDescent="0.25">
      <c r="A33" s="72" t="str">
        <f>IF(CY_lik_Equity=0,"","Amounts posted to Equity relate to errors affecting any Equity account EXCEPT Retained Earnings")</f>
        <v/>
      </c>
      <c r="B33" s="19"/>
      <c r="C33" s="15"/>
      <c r="D33" s="15"/>
      <c r="E33" s="15"/>
      <c r="F33" s="15"/>
      <c r="G33" s="15"/>
      <c r="H33" s="15"/>
      <c r="I33" s="26"/>
      <c r="J33" s="15"/>
      <c r="K33" s="15"/>
      <c r="L33" s="15"/>
      <c r="M33" s="26"/>
    </row>
    <row r="34" spans="1:13" x14ac:dyDescent="0.25">
      <c r="A34" s="29" t="s">
        <v>25</v>
      </c>
      <c r="B34" s="9"/>
      <c r="C34" s="5"/>
      <c r="D34" s="6">
        <f>D32+D24</f>
        <v>-6955274</v>
      </c>
      <c r="E34" s="6">
        <f>E32+E24</f>
        <v>-7723366</v>
      </c>
      <c r="F34" s="6">
        <f>F32+F24</f>
        <v>0</v>
      </c>
      <c r="G34" s="6">
        <f>G32+G24</f>
        <v>0</v>
      </c>
      <c r="H34" s="6">
        <f>H32+H24</f>
        <v>14678640</v>
      </c>
      <c r="I34" s="24">
        <f>IF(SUM(D34:H34)=+I24+I32,+I24+I32,"Error")</f>
        <v>0</v>
      </c>
      <c r="J34" s="6">
        <f>J32+J24</f>
        <v>6012524</v>
      </c>
      <c r="K34" s="6">
        <f>K32+K24</f>
        <v>0</v>
      </c>
      <c r="L34" s="6">
        <f>L32+L24</f>
        <v>0</v>
      </c>
      <c r="M34" s="24">
        <f>M32+M24</f>
        <v>-6012524</v>
      </c>
    </row>
    <row r="35" spans="1:13" x14ac:dyDescent="0.25">
      <c r="A35" s="25"/>
      <c r="B35" s="15"/>
      <c r="C35" s="15"/>
      <c r="D35" s="15"/>
      <c r="E35" s="15"/>
      <c r="F35" s="15"/>
      <c r="G35" s="15"/>
      <c r="H35" s="15"/>
      <c r="I35" s="26"/>
      <c r="J35" s="15"/>
      <c r="K35" s="15"/>
      <c r="L35" s="15"/>
      <c r="M35" s="26"/>
    </row>
    <row r="36" spans="1:13" ht="26.25" customHeight="1" x14ac:dyDescent="0.25">
      <c r="A36" s="21" t="s">
        <v>26</v>
      </c>
      <c r="B36" s="13"/>
      <c r="C36" s="13"/>
      <c r="D36" s="10"/>
      <c r="E36" s="10"/>
      <c r="F36" s="11"/>
      <c r="G36" s="11"/>
      <c r="H36" s="8"/>
      <c r="I36" s="24"/>
      <c r="J36" s="8"/>
      <c r="K36" s="8"/>
      <c r="L36" s="11"/>
      <c r="M36" s="27"/>
    </row>
    <row r="37" spans="1:13" x14ac:dyDescent="0.25">
      <c r="A37" s="42" t="s">
        <v>27</v>
      </c>
      <c r="B37" s="44"/>
      <c r="C37" s="75"/>
      <c r="D37" s="15"/>
      <c r="E37" s="15"/>
      <c r="F37" s="46"/>
      <c r="G37" s="46"/>
      <c r="H37" s="7"/>
      <c r="I37" s="24"/>
      <c r="J37" s="7"/>
      <c r="K37" s="7"/>
      <c r="L37" s="46"/>
      <c r="M37" s="22"/>
    </row>
    <row r="38" spans="1:13" x14ac:dyDescent="0.25">
      <c r="A38" s="142" t="s">
        <v>83</v>
      </c>
      <c r="B38" s="145" t="s">
        <v>78</v>
      </c>
      <c r="C38" s="146" t="s">
        <v>39</v>
      </c>
      <c r="D38" s="15"/>
      <c r="E38" s="15"/>
      <c r="F38" s="147">
        <v>1105000</v>
      </c>
      <c r="G38" s="46"/>
      <c r="H38" s="144">
        <v>-1105000</v>
      </c>
      <c r="I38" s="24">
        <f t="shared" ref="I38:I43" si="6">SUM(F38:H38)</f>
        <v>0</v>
      </c>
      <c r="J38" s="7"/>
      <c r="K38" s="7">
        <f t="shared" ref="K38:K43" si="7">IF(OR($B38="Yes",$B38="Y"),-F38*Tax_Rate,0)</f>
        <v>-386750</v>
      </c>
      <c r="L38" s="46"/>
      <c r="M38" s="22">
        <f t="shared" ref="M38:M43" si="8">IF(OR($B38="Yes",$B38="Y"),-H38*Tax_Rate,0)</f>
        <v>386750</v>
      </c>
    </row>
    <row r="39" spans="1:13" x14ac:dyDescent="0.25">
      <c r="A39" s="142" t="s">
        <v>70</v>
      </c>
      <c r="B39" s="145" t="s">
        <v>78</v>
      </c>
      <c r="C39" s="146" t="s">
        <v>40</v>
      </c>
      <c r="D39" s="15"/>
      <c r="E39" s="15"/>
      <c r="F39" s="147">
        <v>253178</v>
      </c>
      <c r="G39" s="46"/>
      <c r="H39" s="144">
        <v>-253178</v>
      </c>
      <c r="I39" s="24">
        <f t="shared" si="6"/>
        <v>0</v>
      </c>
      <c r="J39" s="7"/>
      <c r="K39" s="7">
        <f t="shared" si="7"/>
        <v>-88612.299999999988</v>
      </c>
      <c r="L39" s="46"/>
      <c r="M39" s="22">
        <f t="shared" si="8"/>
        <v>88612.299999999988</v>
      </c>
    </row>
    <row r="40" spans="1:13" ht="12.75" customHeight="1" x14ac:dyDescent="0.25">
      <c r="A40" s="142" t="s">
        <v>89</v>
      </c>
      <c r="B40" s="145" t="s">
        <v>78</v>
      </c>
      <c r="C40" s="146" t="s">
        <v>44</v>
      </c>
      <c r="D40" s="15"/>
      <c r="E40" s="15"/>
      <c r="F40" s="147">
        <v>1043000</v>
      </c>
      <c r="G40" s="46"/>
      <c r="H40" s="144">
        <v>-1043000</v>
      </c>
      <c r="I40" s="24">
        <f t="shared" si="6"/>
        <v>0</v>
      </c>
      <c r="J40" s="7"/>
      <c r="K40" s="7">
        <f t="shared" si="7"/>
        <v>-365050</v>
      </c>
      <c r="L40" s="46"/>
      <c r="M40" s="22">
        <f t="shared" si="8"/>
        <v>365050</v>
      </c>
    </row>
    <row r="41" spans="1:13" ht="12.75" customHeight="1" x14ac:dyDescent="0.25">
      <c r="A41" s="77" t="s">
        <v>73</v>
      </c>
      <c r="B41" s="78" t="s">
        <v>78</v>
      </c>
      <c r="C41" s="79" t="s">
        <v>48</v>
      </c>
      <c r="D41" s="15"/>
      <c r="E41" s="15"/>
      <c r="F41" s="79">
        <v>-65000</v>
      </c>
      <c r="G41" s="46"/>
      <c r="H41" s="79">
        <v>65000</v>
      </c>
      <c r="I41" s="24">
        <f t="shared" si="6"/>
        <v>0</v>
      </c>
      <c r="J41" s="7"/>
      <c r="K41" s="7">
        <f t="shared" si="7"/>
        <v>22750</v>
      </c>
      <c r="L41" s="46"/>
      <c r="M41" s="22">
        <f t="shared" si="8"/>
        <v>-22750</v>
      </c>
    </row>
    <row r="42" spans="1:13" x14ac:dyDescent="0.25">
      <c r="A42" s="77" t="s">
        <v>74</v>
      </c>
      <c r="B42" s="78" t="s">
        <v>78</v>
      </c>
      <c r="C42" s="79" t="s">
        <v>49</v>
      </c>
      <c r="D42" s="15"/>
      <c r="E42" s="15"/>
      <c r="F42" s="79">
        <v>-240000</v>
      </c>
      <c r="G42" s="46"/>
      <c r="H42" s="79">
        <v>240000</v>
      </c>
      <c r="I42" s="24">
        <f t="shared" si="6"/>
        <v>0</v>
      </c>
      <c r="J42" s="7"/>
      <c r="K42" s="7">
        <f t="shared" si="7"/>
        <v>84000</v>
      </c>
      <c r="L42" s="46"/>
      <c r="M42" s="22">
        <f t="shared" si="8"/>
        <v>-84000</v>
      </c>
    </row>
    <row r="43" spans="1:13" x14ac:dyDescent="0.25">
      <c r="A43" s="77"/>
      <c r="B43" s="80"/>
      <c r="C43" s="81"/>
      <c r="D43" s="15"/>
      <c r="E43" s="15"/>
      <c r="F43" s="82"/>
      <c r="G43" s="46"/>
      <c r="H43" s="79"/>
      <c r="I43" s="24">
        <f t="shared" si="6"/>
        <v>0</v>
      </c>
      <c r="J43" s="7"/>
      <c r="K43" s="7">
        <f t="shared" si="7"/>
        <v>0</v>
      </c>
      <c r="L43" s="46"/>
      <c r="M43" s="22">
        <f t="shared" si="8"/>
        <v>0</v>
      </c>
    </row>
    <row r="44" spans="1:13" x14ac:dyDescent="0.25">
      <c r="A44" s="45" t="s">
        <v>28</v>
      </c>
      <c r="B44" s="43"/>
      <c r="C44" s="75"/>
      <c r="D44" s="15"/>
      <c r="E44" s="15"/>
      <c r="F44" s="12">
        <f>SUM(F38:F43)</f>
        <v>2096178</v>
      </c>
      <c r="G44" s="46"/>
      <c r="H44" s="6">
        <f>SUM(H38:H43)</f>
        <v>-2096178</v>
      </c>
      <c r="I44" s="24">
        <f>IF(SUM(F44:H44)=SUM(I38:I43),SUM(I38:I43),"error")</f>
        <v>0</v>
      </c>
      <c r="J44" s="7"/>
      <c r="K44" s="6">
        <f>SUM(K38:K43)</f>
        <v>-733662.3</v>
      </c>
      <c r="L44" s="46"/>
      <c r="M44" s="24">
        <f>SUM(M38:M43)</f>
        <v>733662.3</v>
      </c>
    </row>
    <row r="45" spans="1:13" x14ac:dyDescent="0.25">
      <c r="A45" s="42" t="s">
        <v>29</v>
      </c>
      <c r="B45" s="43"/>
      <c r="C45" s="75"/>
      <c r="D45" s="15"/>
      <c r="E45" s="15"/>
      <c r="F45" s="46"/>
      <c r="G45" s="46"/>
      <c r="H45" s="7"/>
      <c r="I45" s="24"/>
      <c r="J45" s="7"/>
      <c r="K45" s="7"/>
      <c r="L45" s="46"/>
      <c r="M45" s="22"/>
    </row>
    <row r="46" spans="1:13" x14ac:dyDescent="0.25">
      <c r="A46" s="142" t="s">
        <v>84</v>
      </c>
      <c r="B46" s="145" t="s">
        <v>78</v>
      </c>
      <c r="C46" s="146" t="s">
        <v>40</v>
      </c>
      <c r="D46" s="15"/>
      <c r="E46" s="15"/>
      <c r="F46" s="147">
        <v>629114</v>
      </c>
      <c r="G46" s="46"/>
      <c r="H46" s="144">
        <v>-629114</v>
      </c>
      <c r="I46" s="24">
        <f>SUM(F46:H46)</f>
        <v>0</v>
      </c>
      <c r="J46" s="7"/>
      <c r="K46" s="7">
        <f>IF(OR($B46="Yes",$B46="Y"),-F46*Tax_Rate,0)</f>
        <v>-220189.9</v>
      </c>
      <c r="L46" s="46"/>
      <c r="M46" s="22">
        <f>IF(OR($B46="Yes",$B46="Y"),-H46*Tax_Rate,0)</f>
        <v>220189.9</v>
      </c>
    </row>
    <row r="47" spans="1:13" x14ac:dyDescent="0.25">
      <c r="A47" s="77"/>
      <c r="B47" s="80"/>
      <c r="C47" s="81"/>
      <c r="D47" s="15"/>
      <c r="E47" s="15"/>
      <c r="F47" s="82"/>
      <c r="G47" s="46"/>
      <c r="H47" s="79"/>
      <c r="I47" s="24">
        <f>SUM(F47:H47)</f>
        <v>0</v>
      </c>
      <c r="J47" s="7"/>
      <c r="K47" s="7">
        <f>IF(OR($B47="Yes",$B47="Y"),-F47*Tax_Rate,0)</f>
        <v>0</v>
      </c>
      <c r="L47" s="46"/>
      <c r="M47" s="22">
        <f>IF(OR($B47="Yes",$B47="Y"),-H47*Tax_Rate,0)</f>
        <v>0</v>
      </c>
    </row>
    <row r="48" spans="1:13" x14ac:dyDescent="0.25">
      <c r="A48" s="77"/>
      <c r="B48" s="80"/>
      <c r="C48" s="81"/>
      <c r="D48" s="15"/>
      <c r="E48" s="15"/>
      <c r="F48" s="82"/>
      <c r="G48" s="46"/>
      <c r="H48" s="79"/>
      <c r="I48" s="24">
        <f>SUM(F48:H48)</f>
        <v>0</v>
      </c>
      <c r="J48" s="7"/>
      <c r="K48" s="7">
        <f>IF(OR($B48="Yes",$B48="Y"),-F48*Tax_Rate,0)</f>
        <v>0</v>
      </c>
      <c r="L48" s="46"/>
      <c r="M48" s="22">
        <f>IF(OR($B48="Yes",$B48="Y"),-H48*Tax_Rate,0)</f>
        <v>0</v>
      </c>
    </row>
    <row r="49" spans="1:13" x14ac:dyDescent="0.25">
      <c r="A49" s="47" t="s">
        <v>28</v>
      </c>
      <c r="B49" s="48"/>
      <c r="C49" s="75"/>
      <c r="D49" s="15"/>
      <c r="E49" s="15"/>
      <c r="F49" s="12">
        <f>SUM(F46:F48)</f>
        <v>629114</v>
      </c>
      <c r="G49" s="46"/>
      <c r="H49" s="6">
        <f>SUM(H46:H48)</f>
        <v>-629114</v>
      </c>
      <c r="I49" s="24">
        <f>IF(SUM(F49:H49)=SUM(I46:I48),SUM(I46:I48),"error")</f>
        <v>0</v>
      </c>
      <c r="J49" s="7"/>
      <c r="K49" s="6">
        <f>SUM(K46:K48)</f>
        <v>-220189.9</v>
      </c>
      <c r="L49" s="46"/>
      <c r="M49" s="24">
        <f>SUM(M46:M48)</f>
        <v>220189.9</v>
      </c>
    </row>
    <row r="50" spans="1:13" ht="26.4" x14ac:dyDescent="0.25">
      <c r="A50" s="60" t="s">
        <v>30</v>
      </c>
      <c r="B50" s="14"/>
      <c r="C50" s="76"/>
      <c r="D50" s="16"/>
      <c r="E50" s="16"/>
      <c r="F50" s="12">
        <f>+F49+F44</f>
        <v>2725292</v>
      </c>
      <c r="G50" s="37"/>
      <c r="H50" s="12">
        <f>+H49+H44</f>
        <v>-2725292</v>
      </c>
      <c r="I50" s="24">
        <f>+I49+I44</f>
        <v>0</v>
      </c>
      <c r="J50" s="37"/>
      <c r="K50" s="12">
        <f>+K44+K49</f>
        <v>-953852.20000000007</v>
      </c>
      <c r="L50" s="46"/>
      <c r="M50" s="24">
        <f>+M49+M44</f>
        <v>953852.20000000007</v>
      </c>
    </row>
    <row r="51" spans="1:13" ht="13.8" thickBot="1" x14ac:dyDescent="0.3">
      <c r="A51" s="28"/>
      <c r="B51" s="19"/>
      <c r="C51" s="15"/>
      <c r="D51" s="15"/>
      <c r="E51" s="15"/>
      <c r="F51" s="15"/>
      <c r="G51" s="15"/>
      <c r="H51" s="15"/>
      <c r="I51" s="26"/>
      <c r="J51" s="55">
        <f>+J34</f>
        <v>6012524</v>
      </c>
      <c r="K51" s="55">
        <f>+K50+K34</f>
        <v>-953852.20000000007</v>
      </c>
      <c r="L51" s="55"/>
      <c r="M51" s="56">
        <f>+M50+M34</f>
        <v>-5058671.8</v>
      </c>
    </row>
    <row r="52" spans="1:13" s="4" customFormat="1" ht="21.75" customHeight="1" thickBot="1" x14ac:dyDescent="0.3">
      <c r="A52" s="57" t="s">
        <v>31</v>
      </c>
      <c r="B52" s="58"/>
      <c r="C52" s="58"/>
      <c r="D52" s="58"/>
      <c r="E52" s="58"/>
      <c r="F52" s="58"/>
      <c r="G52" s="58"/>
      <c r="H52" s="58"/>
      <c r="I52" s="59"/>
      <c r="J52" s="61"/>
      <c r="K52" s="62"/>
      <c r="L52" s="62"/>
      <c r="M52" s="62"/>
    </row>
    <row r="53" spans="1:13" s="4" customFormat="1" ht="16.5" customHeight="1" x14ac:dyDescent="0.25">
      <c r="A53" s="137" t="s">
        <v>66</v>
      </c>
      <c r="B53" s="49"/>
      <c r="C53" s="49"/>
      <c r="D53" s="83">
        <v>7850000</v>
      </c>
      <c r="E53" s="50"/>
      <c r="F53" s="50"/>
      <c r="G53" s="50"/>
      <c r="H53" s="50"/>
      <c r="I53" s="51"/>
      <c r="J53" s="63"/>
      <c r="K53" s="64"/>
      <c r="L53" s="64"/>
      <c r="M53" s="64"/>
    </row>
    <row r="54" spans="1:13" s="4" customFormat="1" ht="16.5" customHeight="1" x14ac:dyDescent="0.25">
      <c r="A54" s="138" t="s">
        <v>67</v>
      </c>
      <c r="B54" s="41"/>
      <c r="C54" s="41"/>
      <c r="D54" s="88">
        <v>7000000</v>
      </c>
      <c r="E54" s="89"/>
      <c r="F54" s="89"/>
      <c r="G54" s="89"/>
      <c r="H54" s="89"/>
      <c r="I54" s="90"/>
      <c r="J54" s="63"/>
      <c r="K54" s="64"/>
      <c r="L54" s="64"/>
      <c r="M54" s="64"/>
    </row>
    <row r="55" spans="1:13" s="4" customFormat="1" ht="16.5" customHeight="1" x14ac:dyDescent="0.25">
      <c r="A55" s="139" t="s">
        <v>68</v>
      </c>
      <c r="B55" s="41"/>
      <c r="C55" s="41"/>
      <c r="D55" s="84">
        <v>10000000</v>
      </c>
      <c r="E55" s="40"/>
      <c r="F55" s="40"/>
      <c r="G55" s="40"/>
      <c r="H55" s="40"/>
      <c r="I55" s="52"/>
      <c r="J55" s="63"/>
      <c r="K55" s="64"/>
      <c r="L55" s="64"/>
      <c r="M55" s="64"/>
    </row>
    <row r="56" spans="1:13" ht="39.6" x14ac:dyDescent="0.25">
      <c r="A56" s="38" t="s">
        <v>32</v>
      </c>
      <c r="B56" s="39"/>
      <c r="C56" s="35"/>
      <c r="D56" s="36" t="s">
        <v>33</v>
      </c>
      <c r="E56" s="36" t="s">
        <v>34</v>
      </c>
      <c r="F56" s="36" t="s">
        <v>109</v>
      </c>
      <c r="G56" s="36" t="s">
        <v>35</v>
      </c>
      <c r="H56" s="36" t="s">
        <v>36</v>
      </c>
      <c r="I56" s="53" t="s">
        <v>37</v>
      </c>
      <c r="J56" s="65"/>
      <c r="K56" s="66"/>
      <c r="L56" s="66"/>
      <c r="M56" s="66"/>
    </row>
    <row r="57" spans="1:13" ht="25.5" customHeight="1" x14ac:dyDescent="0.25">
      <c r="A57" s="140" t="s">
        <v>110</v>
      </c>
      <c r="B57" s="68"/>
      <c r="C57" s="68"/>
      <c r="D57" s="37">
        <f>CY_knw_Assets</f>
        <v>-6972274</v>
      </c>
      <c r="E57" s="37">
        <f>CY_knw_Liabs+CY_tx_knw_Liabs</f>
        <v>-2190381.4500000002</v>
      </c>
      <c r="F57" s="37">
        <f>CY_knw_RetEarn_bf+CY_tx_knw_RetEarn_bf+PY_knw_RetEarn+PY_tx_knw_RetEarn</f>
        <v>1362515.7</v>
      </c>
      <c r="G57" s="37">
        <f>+CY_knw_Equity+CY_tx_knw_Equity</f>
        <v>0</v>
      </c>
      <c r="H57" s="37">
        <f>CY_knw_Income+CY_tx_knw_Income+PY_knw_Income+PY_tx_knw_Income</f>
        <v>7800139.7499999991</v>
      </c>
      <c r="I57" s="54">
        <f>SUM(F57:H57)</f>
        <v>9162655.4499999993</v>
      </c>
      <c r="J57" s="65"/>
      <c r="K57" s="66"/>
      <c r="L57" s="66"/>
      <c r="M57" s="66"/>
    </row>
    <row r="58" spans="1:13" ht="25.5" customHeight="1" thickBot="1" x14ac:dyDescent="0.3">
      <c r="A58" s="141" t="s">
        <v>111</v>
      </c>
      <c r="B58" s="69"/>
      <c r="C58" s="69"/>
      <c r="D58" s="55">
        <f>CY_all_Assets</f>
        <v>-6955274</v>
      </c>
      <c r="E58" s="55">
        <f>+CY_all_Liabs+Tax_Effect_Liabs</f>
        <v>-1710842</v>
      </c>
      <c r="F58" s="55">
        <f>CY_all_RetEarn_bf+CY_tx_all_RetEarn_bf+PY_all_RetEarn+PY_tx_all_RetEarn</f>
        <v>1771439.7999999998</v>
      </c>
      <c r="G58" s="55">
        <f>+CY_all_Equity+CY_tx_all_Equity</f>
        <v>0</v>
      </c>
      <c r="H58" s="55">
        <f>+CY_all_Income+CY_tx_all_Income+PY_all_Income+PY_tx_all_Income</f>
        <v>6894676.2000000002</v>
      </c>
      <c r="I58" s="56">
        <f>SUM(F58:H58)</f>
        <v>8666116</v>
      </c>
      <c r="J58" s="65"/>
      <c r="K58" s="66"/>
      <c r="L58" s="66"/>
      <c r="M58" s="66"/>
    </row>
    <row r="59" spans="1:13" x14ac:dyDescent="0.25">
      <c r="A59" s="73"/>
      <c r="B59" s="86"/>
      <c r="C59" s="74"/>
      <c r="D59" s="74"/>
      <c r="E59" s="74"/>
      <c r="F59" s="74"/>
      <c r="G59" s="74"/>
      <c r="H59" s="74"/>
      <c r="I59" s="67"/>
      <c r="J59" s="66"/>
      <c r="K59" s="66"/>
      <c r="L59" s="66"/>
      <c r="M59" s="66"/>
    </row>
    <row r="60" spans="1:13" ht="12.75" customHeight="1" x14ac:dyDescent="0.25">
      <c r="A60" s="87"/>
      <c r="B60" s="30"/>
      <c r="C60" s="30"/>
      <c r="D60" s="30"/>
      <c r="E60" s="30"/>
      <c r="F60" s="30"/>
      <c r="G60" s="30"/>
      <c r="H60" s="30"/>
      <c r="I60" s="31"/>
      <c r="J60" s="66"/>
      <c r="K60" s="66"/>
      <c r="L60" s="66"/>
      <c r="M60" s="66"/>
    </row>
    <row r="61" spans="1:13" ht="12.75" customHeight="1" thickBot="1" x14ac:dyDescent="0.3">
      <c r="A61" s="32"/>
      <c r="B61" s="33"/>
      <c r="C61" s="33"/>
      <c r="D61" s="33"/>
      <c r="E61" s="33"/>
      <c r="F61" s="33"/>
      <c r="G61" s="33"/>
      <c r="H61" s="33"/>
      <c r="I61" s="34"/>
      <c r="J61" s="66"/>
      <c r="K61" s="66"/>
      <c r="L61" s="66"/>
      <c r="M61" s="66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</row>
  </sheetData>
  <phoneticPr fontId="0" type="noConversion"/>
  <pageMargins left="0.5" right="0.5" top="1" bottom="0.5" header="0.5" footer="0.5"/>
  <pageSetup scale="58" orientation="landscape" horizontalDpi="4294967292" verticalDpi="4294967292" r:id="rId1"/>
  <headerFooter alignWithMargins="0">
    <oddHeader xml:space="preserve">&amp;LTRADEMARK, INC.
June 30, 1999&amp;RHANDOUT 5-2-2
Page &amp;P
</oddHeader>
    <oddFooter>&amp;R&amp;8Copyright 2001 Deloitte Foundation
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Button 9">
              <controlPr defaultSize="0" print="0" autoFill="0" autoLine="0" autoPict="0" macro="[0]!InsertRows">
                <anchor moveWithCells="1" sizeWithCells="1">
                  <from>
                    <xdr:col>0</xdr:col>
                    <xdr:colOff>38100</xdr:colOff>
                    <xdr:row>2</xdr:row>
                    <xdr:rowOff>30480</xdr:rowOff>
                  </from>
                  <to>
                    <xdr:col>0</xdr:col>
                    <xdr:colOff>1325880</xdr:colOff>
                    <xdr:row>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Button 10">
              <controlPr defaultSize="0" print="0" autoFill="0" autoLine="0" autoPict="0" macro="[0]!deleteRows">
                <anchor moveWithCells="1" sizeWithCells="1">
                  <from>
                    <xdr:col>0</xdr:col>
                    <xdr:colOff>1363980</xdr:colOff>
                    <xdr:row>2</xdr:row>
                    <xdr:rowOff>30480</xdr:rowOff>
                  </from>
                  <to>
                    <xdr:col>0</xdr:col>
                    <xdr:colOff>2537460</xdr:colOff>
                    <xdr:row>4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56"/>
  <sheetViews>
    <sheetView showGridLines="0" workbookViewId="0"/>
  </sheetViews>
  <sheetFormatPr defaultRowHeight="13.2" outlineLevelRow="1" x14ac:dyDescent="0.25"/>
  <cols>
    <col min="1" max="1" width="8.88671875" style="70" customWidth="1"/>
  </cols>
  <sheetData>
    <row r="1" spans="1:8" x14ac:dyDescent="0.25">
      <c r="A1" s="71" t="s">
        <v>38</v>
      </c>
      <c r="B1" s="1"/>
      <c r="C1" s="1"/>
      <c r="D1" s="1"/>
      <c r="E1" s="1"/>
      <c r="F1" s="1"/>
      <c r="G1" s="1"/>
      <c r="H1" s="1"/>
    </row>
    <row r="3" spans="1:8" ht="51.9" customHeight="1" outlineLevel="1" x14ac:dyDescent="0.25">
      <c r="A3" s="70" t="s">
        <v>39</v>
      </c>
      <c r="B3" s="149" t="s">
        <v>90</v>
      </c>
      <c r="C3" s="149"/>
      <c r="D3" s="149"/>
      <c r="E3" s="149"/>
      <c r="F3" s="149"/>
      <c r="G3" s="149"/>
      <c r="H3" s="149"/>
    </row>
    <row r="4" spans="1:8" ht="8.1" customHeight="1" x14ac:dyDescent="0.25"/>
    <row r="5" spans="1:8" ht="38.1" customHeight="1" outlineLevel="1" x14ac:dyDescent="0.25">
      <c r="A5" s="70" t="s">
        <v>40</v>
      </c>
      <c r="B5" s="149" t="s">
        <v>103</v>
      </c>
      <c r="C5" s="149"/>
      <c r="D5" s="149"/>
      <c r="E5" s="149"/>
      <c r="F5" s="149"/>
      <c r="G5" s="149"/>
      <c r="H5" s="149"/>
    </row>
    <row r="6" spans="1:8" ht="8.1" customHeight="1" x14ac:dyDescent="0.25"/>
    <row r="7" spans="1:8" ht="27.9" customHeight="1" outlineLevel="1" x14ac:dyDescent="0.25">
      <c r="A7" s="70" t="s">
        <v>41</v>
      </c>
      <c r="B7" s="149" t="s">
        <v>91</v>
      </c>
      <c r="C7" s="149"/>
      <c r="D7" s="149"/>
      <c r="E7" s="149"/>
      <c r="F7" s="149"/>
      <c r="G7" s="149"/>
      <c r="H7" s="149"/>
    </row>
    <row r="8" spans="1:8" ht="8.1" customHeight="1" x14ac:dyDescent="0.25"/>
    <row r="9" spans="1:8" ht="45" hidden="1" customHeight="1" outlineLevel="1" x14ac:dyDescent="0.25">
      <c r="A9" s="70" t="s">
        <v>42</v>
      </c>
      <c r="B9" s="149"/>
      <c r="C9" s="149"/>
      <c r="D9" s="149"/>
      <c r="E9" s="149"/>
      <c r="F9" s="149"/>
      <c r="G9" s="149"/>
      <c r="H9" s="149"/>
    </row>
    <row r="10" spans="1:8" ht="38.1" customHeight="1" collapsed="1" x14ac:dyDescent="0.25">
      <c r="A10" s="70" t="s">
        <v>42</v>
      </c>
      <c r="B10" s="149" t="s">
        <v>107</v>
      </c>
      <c r="C10" s="149"/>
      <c r="D10" s="149"/>
      <c r="E10" s="149"/>
      <c r="F10" s="149"/>
      <c r="G10" s="149"/>
      <c r="H10" s="149"/>
    </row>
    <row r="11" spans="1:8" ht="45" hidden="1" customHeight="1" outlineLevel="1" x14ac:dyDescent="0.25">
      <c r="A11" s="70" t="s">
        <v>43</v>
      </c>
      <c r="B11" s="149"/>
      <c r="C11" s="149"/>
      <c r="D11" s="149"/>
      <c r="E11" s="149"/>
      <c r="F11" s="149"/>
      <c r="G11" s="149"/>
      <c r="H11" s="149"/>
    </row>
    <row r="12" spans="1:8" ht="8.1" customHeight="1" collapsed="1" x14ac:dyDescent="0.25"/>
    <row r="13" spans="1:8" ht="45" hidden="1" customHeight="1" outlineLevel="1" x14ac:dyDescent="0.25">
      <c r="A13" s="70" t="s">
        <v>44</v>
      </c>
      <c r="B13" s="149"/>
      <c r="C13" s="149"/>
      <c r="D13" s="149"/>
      <c r="E13" s="149"/>
      <c r="F13" s="149"/>
      <c r="G13" s="149"/>
      <c r="H13" s="149"/>
    </row>
    <row r="14" spans="1:8" ht="27.9" customHeight="1" collapsed="1" x14ac:dyDescent="0.25">
      <c r="A14" s="70" t="s">
        <v>43</v>
      </c>
      <c r="B14" s="149" t="s">
        <v>92</v>
      </c>
      <c r="C14" s="149"/>
      <c r="D14" s="149"/>
      <c r="E14" s="149"/>
      <c r="F14" s="149"/>
      <c r="G14" s="149"/>
      <c r="H14" s="149"/>
    </row>
    <row r="15" spans="1:8" ht="45" hidden="1" customHeight="1" outlineLevel="1" x14ac:dyDescent="0.25">
      <c r="A15" s="70" t="s">
        <v>45</v>
      </c>
      <c r="B15" s="149"/>
      <c r="C15" s="149"/>
      <c r="D15" s="149"/>
      <c r="E15" s="149"/>
      <c r="F15" s="149"/>
      <c r="G15" s="149"/>
      <c r="H15" s="149"/>
    </row>
    <row r="16" spans="1:8" ht="8.1" customHeight="1" collapsed="1" x14ac:dyDescent="0.25"/>
    <row r="17" spans="1:8" ht="45" hidden="1" customHeight="1" outlineLevel="1" x14ac:dyDescent="0.25">
      <c r="A17" s="70" t="s">
        <v>46</v>
      </c>
      <c r="B17" s="149"/>
      <c r="C17" s="149"/>
      <c r="D17" s="149"/>
      <c r="E17" s="149"/>
      <c r="F17" s="149"/>
      <c r="G17" s="149"/>
      <c r="H17" s="149"/>
    </row>
    <row r="18" spans="1:8" ht="38.1" customHeight="1" collapsed="1" x14ac:dyDescent="0.25">
      <c r="A18" s="70" t="s">
        <v>44</v>
      </c>
      <c r="B18" s="149" t="s">
        <v>93</v>
      </c>
      <c r="C18" s="149"/>
      <c r="D18" s="149"/>
      <c r="E18" s="149"/>
      <c r="F18" s="149"/>
      <c r="G18" s="149"/>
      <c r="H18" s="149"/>
    </row>
    <row r="19" spans="1:8" ht="45" hidden="1" customHeight="1" outlineLevel="1" x14ac:dyDescent="0.25">
      <c r="A19" s="70" t="s">
        <v>47</v>
      </c>
      <c r="B19" s="149"/>
      <c r="C19" s="149"/>
      <c r="D19" s="149"/>
      <c r="E19" s="149"/>
      <c r="F19" s="149"/>
      <c r="G19" s="149"/>
      <c r="H19" s="149"/>
    </row>
    <row r="20" spans="1:8" ht="8.1" customHeight="1" collapsed="1" x14ac:dyDescent="0.25"/>
    <row r="21" spans="1:8" ht="45" hidden="1" customHeight="1" outlineLevel="1" x14ac:dyDescent="0.25">
      <c r="A21" s="70" t="s">
        <v>48</v>
      </c>
      <c r="B21" s="149"/>
      <c r="C21" s="149"/>
      <c r="D21" s="149"/>
      <c r="E21" s="149"/>
      <c r="F21" s="149"/>
      <c r="G21" s="149"/>
      <c r="H21" s="149"/>
    </row>
    <row r="22" spans="1:8" ht="68.25" customHeight="1" collapsed="1" x14ac:dyDescent="0.25">
      <c r="A22" s="70" t="s">
        <v>45</v>
      </c>
      <c r="B22" s="149" t="s">
        <v>108</v>
      </c>
      <c r="C22" s="149"/>
      <c r="D22" s="149"/>
      <c r="E22" s="149"/>
      <c r="F22" s="149"/>
      <c r="G22" s="149"/>
      <c r="H22" s="149"/>
    </row>
    <row r="23" spans="1:8" ht="45" hidden="1" customHeight="1" outlineLevel="1" x14ac:dyDescent="0.25">
      <c r="A23" s="70" t="s">
        <v>49</v>
      </c>
      <c r="B23" s="149"/>
      <c r="C23" s="149"/>
      <c r="D23" s="149"/>
      <c r="E23" s="149"/>
      <c r="F23" s="149"/>
      <c r="G23" s="149"/>
      <c r="H23" s="149"/>
    </row>
    <row r="24" spans="1:8" ht="8.1" customHeight="1" collapsed="1" x14ac:dyDescent="0.25"/>
    <row r="25" spans="1:8" ht="45" hidden="1" customHeight="1" outlineLevel="1" x14ac:dyDescent="0.25">
      <c r="A25" s="70" t="s">
        <v>50</v>
      </c>
      <c r="B25" s="149"/>
      <c r="C25" s="149"/>
      <c r="D25" s="149"/>
      <c r="E25" s="149"/>
      <c r="F25" s="149"/>
      <c r="G25" s="149"/>
      <c r="H25" s="149"/>
    </row>
    <row r="26" spans="1:8" ht="27.9" customHeight="1" collapsed="1" x14ac:dyDescent="0.25">
      <c r="A26" s="70" t="s">
        <v>46</v>
      </c>
      <c r="B26" s="149" t="s">
        <v>95</v>
      </c>
      <c r="C26" s="149"/>
      <c r="D26" s="149"/>
      <c r="E26" s="149"/>
      <c r="F26" s="149"/>
      <c r="G26" s="149"/>
      <c r="H26" s="149"/>
    </row>
    <row r="27" spans="1:8" ht="45" hidden="1" customHeight="1" outlineLevel="1" x14ac:dyDescent="0.25">
      <c r="A27" s="70" t="s">
        <v>51</v>
      </c>
      <c r="B27" s="149"/>
      <c r="C27" s="149"/>
      <c r="D27" s="149"/>
      <c r="E27" s="149"/>
      <c r="F27" s="149"/>
      <c r="G27" s="149"/>
      <c r="H27" s="149"/>
    </row>
    <row r="28" spans="1:8" ht="8.1" customHeight="1" collapsed="1" x14ac:dyDescent="0.25"/>
    <row r="29" spans="1:8" ht="45" hidden="1" customHeight="1" outlineLevel="1" x14ac:dyDescent="0.25">
      <c r="A29" s="70" t="s">
        <v>52</v>
      </c>
      <c r="B29" s="149"/>
      <c r="C29" s="149"/>
      <c r="D29" s="149"/>
      <c r="E29" s="149"/>
      <c r="F29" s="149"/>
      <c r="G29" s="149"/>
      <c r="H29" s="149"/>
    </row>
    <row r="30" spans="1:8" ht="13.2" customHeight="1" collapsed="1" x14ac:dyDescent="0.25">
      <c r="A30" s="70" t="s">
        <v>94</v>
      </c>
      <c r="B30" s="149" t="s">
        <v>96</v>
      </c>
      <c r="C30" s="149"/>
      <c r="D30" s="149"/>
      <c r="E30" s="149"/>
      <c r="F30" s="149"/>
      <c r="G30" s="149"/>
      <c r="H30" s="149"/>
    </row>
    <row r="31" spans="1:8" ht="45" hidden="1" customHeight="1" outlineLevel="1" x14ac:dyDescent="0.25">
      <c r="A31" s="70" t="s">
        <v>53</v>
      </c>
      <c r="B31" s="149"/>
      <c r="C31" s="149"/>
      <c r="D31" s="149"/>
      <c r="E31" s="149"/>
      <c r="F31" s="149"/>
      <c r="G31" s="149"/>
      <c r="H31" s="149"/>
    </row>
    <row r="32" spans="1:8" ht="8.1" customHeight="1" collapsed="1" x14ac:dyDescent="0.25"/>
    <row r="33" spans="1:8" ht="45" hidden="1" customHeight="1" outlineLevel="1" x14ac:dyDescent="0.25">
      <c r="A33" s="70" t="s">
        <v>54</v>
      </c>
      <c r="B33" s="149"/>
      <c r="C33" s="149"/>
      <c r="D33" s="149"/>
      <c r="E33" s="149"/>
      <c r="F33" s="149"/>
      <c r="G33" s="149"/>
      <c r="H33" s="149"/>
    </row>
    <row r="34" spans="1:8" ht="13.2" customHeight="1" collapsed="1" x14ac:dyDescent="0.25">
      <c r="A34" s="70" t="s">
        <v>48</v>
      </c>
      <c r="B34" s="149" t="s">
        <v>102</v>
      </c>
      <c r="C34" s="149"/>
      <c r="D34" s="149"/>
      <c r="E34" s="149"/>
      <c r="F34" s="149"/>
      <c r="G34" s="149"/>
      <c r="H34" s="149"/>
    </row>
    <row r="35" spans="1:8" ht="45" hidden="1" customHeight="1" outlineLevel="1" x14ac:dyDescent="0.25">
      <c r="A35" s="70" t="s">
        <v>55</v>
      </c>
      <c r="B35" s="149"/>
      <c r="C35" s="149"/>
      <c r="D35" s="149"/>
      <c r="E35" s="149"/>
      <c r="F35" s="149"/>
      <c r="G35" s="149"/>
      <c r="H35" s="149"/>
    </row>
    <row r="36" spans="1:8" ht="8.1" customHeight="1" collapsed="1" x14ac:dyDescent="0.25"/>
    <row r="37" spans="1:8" ht="45" hidden="1" customHeight="1" outlineLevel="1" x14ac:dyDescent="0.25">
      <c r="A37" s="70" t="s">
        <v>56</v>
      </c>
      <c r="B37" s="149"/>
      <c r="C37" s="149"/>
      <c r="D37" s="149"/>
      <c r="E37" s="149"/>
      <c r="F37" s="149"/>
      <c r="G37" s="149"/>
      <c r="H37" s="149"/>
    </row>
    <row r="38" spans="1:8" ht="13.2" customHeight="1" collapsed="1" x14ac:dyDescent="0.25">
      <c r="A38" s="70" t="s">
        <v>49</v>
      </c>
      <c r="B38" s="149" t="s">
        <v>97</v>
      </c>
      <c r="C38" s="149"/>
      <c r="D38" s="149"/>
      <c r="E38" s="149"/>
      <c r="F38" s="149"/>
      <c r="G38" s="149"/>
      <c r="H38" s="149"/>
    </row>
    <row r="39" spans="1:8" ht="45" hidden="1" customHeight="1" outlineLevel="1" x14ac:dyDescent="0.25">
      <c r="A39" s="70" t="s">
        <v>57</v>
      </c>
      <c r="B39" s="149"/>
      <c r="C39" s="149"/>
      <c r="D39" s="149"/>
      <c r="E39" s="149"/>
      <c r="F39" s="149"/>
      <c r="G39" s="149"/>
      <c r="H39" s="149"/>
    </row>
    <row r="40" spans="1:8" ht="8.1" customHeight="1" collapsed="1" x14ac:dyDescent="0.25"/>
    <row r="41" spans="1:8" ht="45" hidden="1" customHeight="1" outlineLevel="1" x14ac:dyDescent="0.25">
      <c r="A41" s="70" t="s">
        <v>58</v>
      </c>
      <c r="B41" s="149"/>
      <c r="C41" s="149"/>
      <c r="D41" s="149"/>
      <c r="E41" s="149"/>
      <c r="F41" s="149"/>
      <c r="G41" s="149"/>
      <c r="H41" s="149"/>
    </row>
    <row r="42" spans="1:8" ht="13.2" customHeight="1" collapsed="1" x14ac:dyDescent="0.25">
      <c r="A42" s="70" t="s">
        <v>50</v>
      </c>
      <c r="B42" s="149" t="s">
        <v>98</v>
      </c>
      <c r="C42" s="149"/>
      <c r="D42" s="149"/>
      <c r="E42" s="149"/>
      <c r="F42" s="149"/>
      <c r="G42" s="149"/>
      <c r="H42" s="149"/>
    </row>
    <row r="43" spans="1:8" ht="45" hidden="1" customHeight="1" outlineLevel="1" x14ac:dyDescent="0.25">
      <c r="A43" s="70" t="s">
        <v>59</v>
      </c>
      <c r="B43" s="149"/>
      <c r="C43" s="149"/>
      <c r="D43" s="149"/>
      <c r="E43" s="149"/>
      <c r="F43" s="149"/>
      <c r="G43" s="149"/>
      <c r="H43" s="149"/>
    </row>
    <row r="44" spans="1:8" ht="8.1" customHeight="1" collapsed="1" x14ac:dyDescent="0.25"/>
    <row r="45" spans="1:8" ht="45" hidden="1" customHeight="1" outlineLevel="1" x14ac:dyDescent="0.25">
      <c r="A45" s="70" t="s">
        <v>60</v>
      </c>
      <c r="B45" s="149"/>
      <c r="C45" s="149"/>
      <c r="D45" s="149"/>
      <c r="E45" s="149"/>
      <c r="F45" s="149"/>
      <c r="G45" s="149"/>
      <c r="H45" s="149"/>
    </row>
    <row r="46" spans="1:8" ht="13.2" customHeight="1" collapsed="1" x14ac:dyDescent="0.25">
      <c r="A46" s="70" t="s">
        <v>51</v>
      </c>
      <c r="B46" s="149" t="s">
        <v>99</v>
      </c>
      <c r="C46" s="149"/>
      <c r="D46" s="149"/>
      <c r="E46" s="149"/>
      <c r="F46" s="149"/>
      <c r="G46" s="149"/>
      <c r="H46" s="149"/>
    </row>
    <row r="47" spans="1:8" ht="45" hidden="1" customHeight="1" outlineLevel="1" x14ac:dyDescent="0.25">
      <c r="A47" s="70" t="s">
        <v>61</v>
      </c>
      <c r="B47" s="149"/>
      <c r="C47" s="149"/>
      <c r="D47" s="149"/>
      <c r="E47" s="149"/>
      <c r="F47" s="149"/>
      <c r="G47" s="149"/>
      <c r="H47" s="149"/>
    </row>
    <row r="48" spans="1:8" ht="8.1" customHeight="1" collapsed="1" x14ac:dyDescent="0.25"/>
    <row r="49" spans="1:8" ht="45" hidden="1" customHeight="1" outlineLevel="1" x14ac:dyDescent="0.25">
      <c r="A49" s="70" t="s">
        <v>62</v>
      </c>
      <c r="B49" s="149"/>
      <c r="C49" s="149"/>
      <c r="D49" s="149"/>
      <c r="E49" s="149"/>
      <c r="F49" s="149"/>
      <c r="G49" s="149"/>
      <c r="H49" s="149"/>
    </row>
    <row r="50" spans="1:8" ht="27.9" customHeight="1" collapsed="1" x14ac:dyDescent="0.25">
      <c r="A50" s="70" t="s">
        <v>52</v>
      </c>
      <c r="B50" s="149" t="s">
        <v>100</v>
      </c>
      <c r="C50" s="149"/>
      <c r="D50" s="149"/>
      <c r="E50" s="149"/>
      <c r="F50" s="149"/>
      <c r="G50" s="149"/>
      <c r="H50" s="149"/>
    </row>
    <row r="51" spans="1:8" ht="45" hidden="1" customHeight="1" outlineLevel="1" x14ac:dyDescent="0.25">
      <c r="A51" s="70" t="s">
        <v>63</v>
      </c>
      <c r="B51" s="149"/>
      <c r="C51" s="149"/>
      <c r="D51" s="149"/>
      <c r="E51" s="149"/>
      <c r="F51" s="149"/>
      <c r="G51" s="149"/>
      <c r="H51" s="149"/>
    </row>
    <row r="52" spans="1:8" ht="8.1" customHeight="1" collapsed="1" x14ac:dyDescent="0.25">
      <c r="B52" s="148"/>
    </row>
    <row r="53" spans="1:8" ht="45" hidden="1" customHeight="1" outlineLevel="1" x14ac:dyDescent="0.25">
      <c r="A53" s="70" t="s">
        <v>64</v>
      </c>
      <c r="B53" s="149"/>
      <c r="C53" s="149"/>
      <c r="D53" s="149"/>
      <c r="E53" s="149"/>
      <c r="F53" s="149"/>
      <c r="G53" s="149"/>
      <c r="H53" s="149"/>
    </row>
    <row r="54" spans="1:8" collapsed="1" x14ac:dyDescent="0.25">
      <c r="A54" s="70" t="s">
        <v>53</v>
      </c>
      <c r="B54" s="149" t="s">
        <v>101</v>
      </c>
      <c r="C54" s="149"/>
      <c r="D54" s="149"/>
      <c r="E54" s="149"/>
      <c r="F54" s="149"/>
      <c r="G54" s="149"/>
      <c r="H54" s="149"/>
    </row>
    <row r="56" spans="1:8" ht="27.9" customHeight="1" x14ac:dyDescent="0.25">
      <c r="A56" s="70" t="s">
        <v>54</v>
      </c>
      <c r="B56" s="149" t="s">
        <v>106</v>
      </c>
      <c r="C56" s="149"/>
      <c r="D56" s="149"/>
      <c r="E56" s="149"/>
      <c r="F56" s="149"/>
      <c r="G56" s="149"/>
      <c r="H56" s="149"/>
    </row>
  </sheetData>
  <mergeCells count="39">
    <mergeCell ref="B46:H46"/>
    <mergeCell ref="B50:H50"/>
    <mergeCell ref="B51:H51"/>
    <mergeCell ref="B25:H25"/>
    <mergeCell ref="B27:H27"/>
    <mergeCell ref="B29:H29"/>
    <mergeCell ref="B26:H26"/>
    <mergeCell ref="B53:H53"/>
    <mergeCell ref="B43:H43"/>
    <mergeCell ref="B45:H45"/>
    <mergeCell ref="B47:H47"/>
    <mergeCell ref="B49:H49"/>
    <mergeCell ref="B42:H42"/>
    <mergeCell ref="B21:H21"/>
    <mergeCell ref="B3:H3"/>
    <mergeCell ref="B5:H5"/>
    <mergeCell ref="B7:H7"/>
    <mergeCell ref="B9:H9"/>
    <mergeCell ref="B23:H23"/>
    <mergeCell ref="B41:H41"/>
    <mergeCell ref="B10:H10"/>
    <mergeCell ref="B14:H14"/>
    <mergeCell ref="B18:H18"/>
    <mergeCell ref="B22:H22"/>
    <mergeCell ref="B11:H11"/>
    <mergeCell ref="B13:H13"/>
    <mergeCell ref="B15:H15"/>
    <mergeCell ref="B17:H17"/>
    <mergeCell ref="B19:H19"/>
    <mergeCell ref="B56:H56"/>
    <mergeCell ref="B54:H54"/>
    <mergeCell ref="B30:H30"/>
    <mergeCell ref="B34:H34"/>
    <mergeCell ref="B38:H38"/>
    <mergeCell ref="B31:H31"/>
    <mergeCell ref="B33:H33"/>
    <mergeCell ref="B35:H35"/>
    <mergeCell ref="B37:H37"/>
    <mergeCell ref="B39:H39"/>
  </mergeCells>
  <phoneticPr fontId="0" type="noConversion"/>
  <printOptions gridLinesSet="0"/>
  <pageMargins left="1" right="1" top="1.25" bottom="1" header="0.5" footer="0.5"/>
  <pageSetup orientation="portrait" horizontalDpi="4294967292" verticalDpi="4294967292" r:id="rId1"/>
  <headerFooter alignWithMargins="0">
    <oddHeader xml:space="preserve">&amp;LTRADEMARK, INC.
June 30, 1999&amp;RHANDOUT 5-2-2
Page 2
</oddHeader>
    <oddFooter>&amp;R&amp;8Copyright 2001 Deloitte Foundation
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51</vt:i4>
      </vt:variant>
    </vt:vector>
  </HeadingPairs>
  <TitlesOfParts>
    <vt:vector size="54" baseType="lpstr">
      <vt:lpstr>Evaluation_of_Misstatements</vt:lpstr>
      <vt:lpstr>Tickmarks</vt:lpstr>
      <vt:lpstr>DialogInsert</vt:lpstr>
      <vt:lpstr>CY_all_Assets</vt:lpstr>
      <vt:lpstr>CY_all_Equity</vt:lpstr>
      <vt:lpstr>CY_all_Income</vt:lpstr>
      <vt:lpstr>CY_all_Liabs</vt:lpstr>
      <vt:lpstr>CY_all_RetEarn_bf</vt:lpstr>
      <vt:lpstr>CY_knw_Assets</vt:lpstr>
      <vt:lpstr>CY_knw_Equity</vt:lpstr>
      <vt:lpstr>CY_knw_Income</vt:lpstr>
      <vt:lpstr>CY_knw_Liabs</vt:lpstr>
      <vt:lpstr>CY_knw_RetEarn_bf</vt:lpstr>
      <vt:lpstr>CY_lik_Assets</vt:lpstr>
      <vt:lpstr>CY_lik_Equity</vt:lpstr>
      <vt:lpstr>CY_lik_Income</vt:lpstr>
      <vt:lpstr>CY_lik_Liabs</vt:lpstr>
      <vt:lpstr>CY_lik_RetEarn_bf</vt:lpstr>
      <vt:lpstr>CY_tx_all_Equity</vt:lpstr>
      <vt:lpstr>CY_tx_all_Income</vt:lpstr>
      <vt:lpstr>CY_tx_all_Liabs</vt:lpstr>
      <vt:lpstr>CY_tx_all_RetEarn_bf</vt:lpstr>
      <vt:lpstr>CY_tx_knw_Equity</vt:lpstr>
      <vt:lpstr>CY_tx_knw_Income</vt:lpstr>
      <vt:lpstr>CY_tx_knw_Liabs</vt:lpstr>
      <vt:lpstr>CY_tx_knw_RetEarn_bf</vt:lpstr>
      <vt:lpstr>CY_tx_lik_Equity</vt:lpstr>
      <vt:lpstr>CY_tx_lik_Income</vt:lpstr>
      <vt:lpstr>CY_tx_lik_Liabs</vt:lpstr>
      <vt:lpstr>CY_tx_lik_RetEarn_bf</vt:lpstr>
      <vt:lpstr>Materiality</vt:lpstr>
      <vt:lpstr>Monetary_Precision</vt:lpstr>
      <vt:lpstr>Pre_tax_materiality</vt:lpstr>
      <vt:lpstr>PY_all_Equity</vt:lpstr>
      <vt:lpstr>PY_all_Income</vt:lpstr>
      <vt:lpstr>PY_all_RetEarn</vt:lpstr>
      <vt:lpstr>PY_knw_Income</vt:lpstr>
      <vt:lpstr>PY_knw_RetEarn</vt:lpstr>
      <vt:lpstr>PY_lik_Income</vt:lpstr>
      <vt:lpstr>PY_lik_RetEarn</vt:lpstr>
      <vt:lpstr>PY_tot_knw_Xfoot</vt:lpstr>
      <vt:lpstr>PY_tot_lik_Xfoot</vt:lpstr>
      <vt:lpstr>PY_tx_all_Income</vt:lpstr>
      <vt:lpstr>PY_tx_all_RetEarn</vt:lpstr>
      <vt:lpstr>PY_tx_knw_Income</vt:lpstr>
      <vt:lpstr>PY_tx_knw_RetEarn</vt:lpstr>
      <vt:lpstr>PY_tx_lik_Income</vt:lpstr>
      <vt:lpstr>PY_tx_lik_RetEarn</vt:lpstr>
      <vt:lpstr>Tax_Effect_Income</vt:lpstr>
      <vt:lpstr>Tax_Effect_Liabs</vt:lpstr>
      <vt:lpstr>Tax_Effect_RetEarn</vt:lpstr>
      <vt:lpstr>Tax_Rate</vt:lpstr>
      <vt:lpstr>Tot_knw_Xfoot</vt:lpstr>
      <vt:lpstr>Tot_lik_Xfoot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2003-08-20T16:09:41Z</cp:lastPrinted>
  <dcterms:created xsi:type="dcterms:W3CDTF">1999-08-27T18:45:50Z</dcterms:created>
  <dcterms:modified xsi:type="dcterms:W3CDTF">2024-02-03T22:28:59Z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-1959931337</vt:i4>
  </property>
  <property fmtid="{D5CDD505-2E9C-101B-9397-08002B2CF9AE}" pid="3" name="_EmailSubject">
    <vt:lpwstr>Trueblood case updates</vt:lpwstr>
  </property>
  <property fmtid="{D5CDD505-2E9C-101B-9397-08002B2CF9AE}" pid="4" name="_AuthorEmailDisplayName">
    <vt:lpwstr>Ito, Paul (US - San Jose)</vt:lpwstr>
  </property>
  <property fmtid="{D5CDD505-2E9C-101B-9397-08002B2CF9AE}" pid="5" name="_ReviewingToolsShownOnce">
    <vt:lpwstr/>
  </property>
</Properties>
</file>