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183D426F-A034-4FFC-AA78-AF751337770F}" xr6:coauthVersionLast="47" xr6:coauthVersionMax="47" xr10:uidLastSave="{00000000-0000-0000-0000-000000000000}"/>
  <bookViews>
    <workbookView xWindow="3348" yWindow="3348" windowWidth="17280" windowHeight="8880" tabRatio="424"/>
  </bookViews>
  <sheets>
    <sheet name=" NIH  Inv Bldg Sequence" sheetId="1" r:id="rId1"/>
  </sheets>
  <definedNames>
    <definedName name="TABLE" localSheetId="0">' NIH  Inv Bldg Sequence'!#REF!</definedName>
    <definedName name="TABLE_2" localSheetId="0">' NIH  Inv Bldg Sequence'!$A$12:$H$163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15" i="1"/>
  <c r="D16" i="1"/>
  <c r="D17" i="1"/>
  <c r="D18" i="1"/>
  <c r="D19" i="1"/>
  <c r="D20" i="1"/>
  <c r="D21" i="1"/>
  <c r="D22" i="1"/>
  <c r="D25" i="1"/>
  <c r="D26" i="1"/>
  <c r="D27" i="1"/>
  <c r="D28" i="1"/>
  <c r="D29" i="1"/>
  <c r="D30" i="1"/>
  <c r="D31" i="1"/>
  <c r="D32" i="1"/>
  <c r="D33" i="1"/>
  <c r="D34" i="1"/>
  <c r="D35" i="1"/>
  <c r="D37" i="1"/>
  <c r="D38" i="1"/>
  <c r="D39" i="1"/>
  <c r="D40" i="1"/>
  <c r="D41" i="1"/>
  <c r="D42" i="1"/>
  <c r="D43" i="1"/>
  <c r="D44" i="1"/>
  <c r="D45" i="1"/>
  <c r="D46" i="1"/>
  <c r="D47" i="1"/>
  <c r="D48" i="1"/>
  <c r="D49" i="1"/>
  <c r="D50" i="1"/>
  <c r="D51" i="1"/>
  <c r="D54" i="1"/>
  <c r="D55" i="1"/>
  <c r="D56" i="1"/>
  <c r="D57" i="1"/>
  <c r="D59" i="1"/>
  <c r="D60" i="1"/>
  <c r="D61" i="1"/>
  <c r="D62" i="1"/>
  <c r="D63" i="1"/>
  <c r="D67" i="1"/>
  <c r="D68" i="1"/>
  <c r="D69" i="1"/>
  <c r="D70" i="1"/>
  <c r="D71" i="1"/>
  <c r="D72" i="1"/>
  <c r="D73" i="1"/>
  <c r="D74" i="1"/>
  <c r="D75" i="1"/>
  <c r="D76" i="1"/>
  <c r="D77" i="1"/>
  <c r="D78" i="1"/>
  <c r="D79" i="1"/>
  <c r="D80" i="1"/>
  <c r="D81" i="1"/>
  <c r="D83" i="1"/>
  <c r="D84" i="1"/>
  <c r="D85" i="1"/>
  <c r="D86" i="1"/>
  <c r="D87" i="1"/>
  <c r="D88" i="1"/>
  <c r="D89" i="1"/>
  <c r="D90" i="1"/>
  <c r="D91" i="1"/>
  <c r="D92" i="1"/>
  <c r="D93" i="1"/>
  <c r="D94" i="1"/>
  <c r="D95" i="1"/>
  <c r="D96" i="1"/>
  <c r="D97" i="1"/>
  <c r="D98" i="1"/>
  <c r="D99" i="1"/>
  <c r="D100" i="1"/>
  <c r="D101" i="1"/>
  <c r="D102" i="1"/>
  <c r="D104" i="1"/>
  <c r="D105" i="1"/>
  <c r="D106" i="1"/>
  <c r="D107" i="1"/>
  <c r="D108" i="1"/>
  <c r="D109" i="1"/>
  <c r="D110" i="1"/>
  <c r="D111" i="1"/>
  <c r="D112" i="1"/>
  <c r="D113" i="1"/>
  <c r="D114" i="1"/>
  <c r="D115" i="1"/>
  <c r="D116" i="1"/>
  <c r="D117" i="1"/>
  <c r="D118" i="1"/>
  <c r="D122" i="1"/>
  <c r="D124" i="1"/>
  <c r="D126" i="1"/>
  <c r="D127" i="1"/>
  <c r="D128" i="1"/>
  <c r="D129" i="1"/>
  <c r="D130" i="1"/>
  <c r="D131" i="1"/>
  <c r="D132" i="1"/>
  <c r="D133" i="1"/>
  <c r="D134" i="1"/>
  <c r="D135" i="1"/>
  <c r="D136" i="1"/>
  <c r="D138" i="1"/>
  <c r="D139" i="1"/>
  <c r="D140" i="1"/>
  <c r="D141" i="1"/>
  <c r="D142" i="1"/>
  <c r="D143" i="1"/>
  <c r="D144" i="1"/>
  <c r="D146" i="1"/>
  <c r="D147" i="1"/>
  <c r="D148" i="1"/>
  <c r="D149" i="1"/>
  <c r="D150" i="1"/>
  <c r="D151" i="1"/>
  <c r="D152" i="1"/>
  <c r="D153" i="1"/>
  <c r="D154" i="1"/>
  <c r="D155" i="1"/>
  <c r="D156" i="1"/>
  <c r="D157" i="1"/>
  <c r="D158" i="1"/>
  <c r="D159" i="1"/>
  <c r="D160" i="1"/>
  <c r="D161" i="1"/>
  <c r="D162" i="1"/>
  <c r="D163" i="1"/>
</calcChain>
</file>

<file path=xl/sharedStrings.xml><?xml version="1.0" encoding="utf-8"?>
<sst xmlns="http://schemas.openxmlformats.org/spreadsheetml/2006/main" count="577" uniqueCount="252">
  <si>
    <t>KEY</t>
  </si>
  <si>
    <t>PLANNED BUILDING</t>
  </si>
  <si>
    <t xml:space="preserve">   </t>
  </si>
  <si>
    <t>PLANNED BUILDING SEQUENCE</t>
  </si>
  <si>
    <t>PROGRESS TO DATE</t>
  </si>
  <si>
    <t>DESCRIPTION</t>
  </si>
  <si>
    <t>SITE</t>
  </si>
  <si>
    <t>50% OF FLOORS COMPLETE</t>
  </si>
  <si>
    <t>A</t>
  </si>
  <si>
    <t>BLDG 10 MAIN CAMPUS</t>
  </si>
  <si>
    <t>BUILDING STARTED</t>
  </si>
  <si>
    <t>BUILDING COMPLETE</t>
  </si>
  <si>
    <t>PROJECTED NEXT WEEK</t>
  </si>
  <si>
    <t>COMPLETED BUILDING</t>
  </si>
  <si>
    <t>NUMBER OF ACCOUNTABLE ITEMS</t>
  </si>
  <si>
    <t>PROJECTED START DATE RANGE</t>
  </si>
  <si>
    <t>BLDG 10, FLOOR 14</t>
  </si>
  <si>
    <t>BLDG 10, FLOOR 13</t>
  </si>
  <si>
    <t>BLDG 10, FLOOR 12</t>
  </si>
  <si>
    <t>BLDG 10, FLOOR 11</t>
  </si>
  <si>
    <t>BLDG 10, FLOOR 10</t>
  </si>
  <si>
    <t>BLDG 10, FLOOR 9</t>
  </si>
  <si>
    <t>BLDG 10, FLOOR 8</t>
  </si>
  <si>
    <t>BLDG 10, FLOOR 7</t>
  </si>
  <si>
    <t>BLDG 10, FLOOR 6</t>
  </si>
  <si>
    <t>BLDG 10, FLOOR 5</t>
  </si>
  <si>
    <t>BLDG 10, FLOOR 4</t>
  </si>
  <si>
    <t>BLDG 10, FLOOR 3</t>
  </si>
  <si>
    <t>BLDG 10, FLOOR 2</t>
  </si>
  <si>
    <t>BLDG 10, FLOOR 1</t>
  </si>
  <si>
    <t>BLDG 10, FLOOR B1</t>
  </si>
  <si>
    <t>BLDG 10, FLOOR B2</t>
  </si>
  <si>
    <t>BLDG 10, FLOOR B3</t>
  </si>
  <si>
    <t>2004 NIH Property Inventory - Building Sequence</t>
  </si>
  <si>
    <t>This chart depicts the building sequence for the 2004 inventory.</t>
  </si>
  <si>
    <t>6011 EX BLVD ROCK MD</t>
  </si>
  <si>
    <t>C</t>
  </si>
  <si>
    <t>6130 EX BLVD ROCK MD</t>
  </si>
  <si>
    <t>6120 EX BLVD ROCK MD</t>
  </si>
  <si>
    <t>6116 EX BLVD ROCK MD</t>
  </si>
  <si>
    <t>BLDG T10D MAIN CAMPUS</t>
  </si>
  <si>
    <t>BLDG T10B4 MAIN CAMPUS</t>
  </si>
  <si>
    <t>BLDG T30A MAIN CAMPUS</t>
  </si>
  <si>
    <t>BLDG T30B MAIN CAMPUS</t>
  </si>
  <si>
    <t>BLDG T37A MAIN CAMPUS</t>
  </si>
  <si>
    <t>BLDG T40B MAIN CAMPUS</t>
  </si>
  <si>
    <t>BLDG T46B MAIN CAMPUS</t>
  </si>
  <si>
    <t>BLDG T46D MAIN CAMPUS</t>
  </si>
  <si>
    <t>BLDG T46E MAIN CAMPUS</t>
  </si>
  <si>
    <t>ROCKLEDGE CENTER 2</t>
  </si>
  <si>
    <t>B</t>
  </si>
  <si>
    <t>ROCKLEDGE CENTER 1</t>
  </si>
  <si>
    <t>BLDG 6700B</t>
  </si>
  <si>
    <t>TDP TWO DEMOCRACY PLAZA BETHSD</t>
  </si>
  <si>
    <t>ODP ONE DEMOCRACY PLAZA BETHSD</t>
  </si>
  <si>
    <t>6001 EX BLVD ROCK MD</t>
  </si>
  <si>
    <t>WILLCO 6000 EX BLVD ROCK MD</t>
  </si>
  <si>
    <t>GDC GAITHERSBURG MD</t>
  </si>
  <si>
    <t>G</t>
  </si>
  <si>
    <t>BLDG 123 12300 TW PKWY ROCK MD</t>
  </si>
  <si>
    <t>PARKLAWN BLDG ROCK MD</t>
  </si>
  <si>
    <t>4949 BATTERY LN BETHESDA</t>
  </si>
  <si>
    <t>6100 EX BLVD ROCK MD</t>
  </si>
  <si>
    <t>GATEWAY BLDG BETHESDA</t>
  </si>
  <si>
    <t>BLDG 45 MAIN CAMPUS</t>
  </si>
  <si>
    <t>BLDG 31 MAIN CAMPUS</t>
  </si>
  <si>
    <t>BLDG 31A MAIN CAMPUS</t>
  </si>
  <si>
    <t>BLDG 31B MAIN CAMPUS</t>
  </si>
  <si>
    <t>BLDG 31C MAIN CAMPUS</t>
  </si>
  <si>
    <t>BLDG 9 MAIN CAMPUS</t>
  </si>
  <si>
    <t>BLDG 7 MAIN CAMPUS</t>
  </si>
  <si>
    <t>GDP 5413 CEDAR LANE BETHESDA</t>
  </si>
  <si>
    <t>BLDG 46 MAIN CAMPUS</t>
  </si>
  <si>
    <t>BLDG 60 MAIN CAMPUS</t>
  </si>
  <si>
    <t>BLDG 61 MAIN CAMPUS</t>
  </si>
  <si>
    <t>BLDG 61A MAIN CAMPUS</t>
  </si>
  <si>
    <t>BLDG 62 MAIN CAMPUS</t>
  </si>
  <si>
    <t>BLDG 64 MAIN CAMPUS</t>
  </si>
  <si>
    <t>TWINBROOK 2 ROCK MD</t>
  </si>
  <si>
    <t>BLDG BRI</t>
  </si>
  <si>
    <t>TWINBROOK 1 ROCK MD</t>
  </si>
  <si>
    <t>BLDG 1 MAIN CAMPUS</t>
  </si>
  <si>
    <t>NAT'L NAVAL MED CTR 1</t>
  </si>
  <si>
    <t xml:space="preserve">NAT'L NAVAL MED CTR 5 </t>
  </si>
  <si>
    <t>NAT'L NAVAL MED CTR 8</t>
  </si>
  <si>
    <t>NAT'L NAVAL MED CTR 10</t>
  </si>
  <si>
    <t>USUHS MEDICAL CENTER</t>
  </si>
  <si>
    <t>AFRI43 BETHESDA MD</t>
  </si>
  <si>
    <t>AFRI46 BETHESDA MD</t>
  </si>
  <si>
    <t>BLDG 38 MAIN CAMPUS</t>
  </si>
  <si>
    <t>BLDG 38A MAIN CAMPUS</t>
  </si>
  <si>
    <t>BLDG 6A MAIN CAMPUS</t>
  </si>
  <si>
    <t>BLDG 6B MAIN CAMPUS</t>
  </si>
  <si>
    <t>BLDG 6 MAIN CAMPUS</t>
  </si>
  <si>
    <t>BLDG 14A MAIN CAMPUS</t>
  </si>
  <si>
    <t>BLDG 14B MAIN CAMPUS</t>
  </si>
  <si>
    <t>BLDG 14C MAIN CAMPUS</t>
  </si>
  <si>
    <t>BLDG 14D MAIN CAMPUS</t>
  </si>
  <si>
    <t>BLDG T28 MAIN CAMPUS</t>
  </si>
  <si>
    <t>BLDG 82 MAIN CAMPUS</t>
  </si>
  <si>
    <t>BLDG 40 MAIN CAMPUS</t>
  </si>
  <si>
    <t>VEHICLES</t>
  </si>
  <si>
    <t>BLDG 41 MAIN CAMPUS</t>
  </si>
  <si>
    <t>BLDG 41A MAIN CAMPUS</t>
  </si>
  <si>
    <t>BLDG 4 MAIN CAMPUS</t>
  </si>
  <si>
    <t>BLDG 2 MAIN CAMPUS</t>
  </si>
  <si>
    <t>BLDG 14E MAIN CAMPUS</t>
  </si>
  <si>
    <t>BLDG 14F MAIN CAMPUS</t>
  </si>
  <si>
    <t>BLDG 14G MAIN CAMPUS</t>
  </si>
  <si>
    <t>BLDG 14H MAIN CAMPUS</t>
  </si>
  <si>
    <t>BLDG 21 MAIN CAMPUS</t>
  </si>
  <si>
    <t>BLDG T21 MAIN CAMPUS</t>
  </si>
  <si>
    <t>BLDG T26 MAIN CAMPUS</t>
  </si>
  <si>
    <t>PARK BLDG ROCK MD</t>
  </si>
  <si>
    <t>NSA CTRL MAIL PRINT FAC</t>
  </si>
  <si>
    <t>FLOW BLDG ROCK MD</t>
  </si>
  <si>
    <t>KEY WEST MED CTR</t>
  </si>
  <si>
    <t>ATC 8717 GROVEMONT GTHB</t>
  </si>
  <si>
    <t>8424HC GAITHERSBURG MD</t>
  </si>
  <si>
    <t>5 RESEARCH CT ROCK MD</t>
  </si>
  <si>
    <t>GUDESS 851 E GUDE DR ROCK MD</t>
  </si>
  <si>
    <t>BLDG 11 MAIN CAMPUS</t>
  </si>
  <si>
    <t>BLDG 22 MAIN CAMPUS</t>
  </si>
  <si>
    <t>BLDG 8 MAIN CAMPUS</t>
  </si>
  <si>
    <t>BLDG 16 MAIN CAMPUS</t>
  </si>
  <si>
    <t>BLDG 16A MAIN CAMPUS</t>
  </si>
  <si>
    <t>BLDG 10A MAIN CAMPUS</t>
  </si>
  <si>
    <t>6006 EX BLVD ROCK MD</t>
  </si>
  <si>
    <t>BLDG 18 MAIN CAMPUS</t>
  </si>
  <si>
    <t>BLDG T18 MAIN CAMPUS</t>
  </si>
  <si>
    <t>BLDG 32 MAIN CAMPUS</t>
  </si>
  <si>
    <t>BLDG T32 MAIN CAMPUS</t>
  </si>
  <si>
    <t>BLDG T32I MAIN CAMPUS</t>
  </si>
  <si>
    <t>BLDG T32II MAIN CAMPUS</t>
  </si>
  <si>
    <t>BLDG 28 MAIN CAMPUS</t>
  </si>
  <si>
    <t>BLDG 28A MAIN CAMPUS</t>
  </si>
  <si>
    <t>BLDG 13 MAIN CAMPUS</t>
  </si>
  <si>
    <t>BLDG 30 MAIN CAMPUS</t>
  </si>
  <si>
    <t>BLDG 36 MAIN CAMPUS</t>
  </si>
  <si>
    <t>BLDG 37 MAIN CAMPUS</t>
  </si>
  <si>
    <t>BLDG 49 MAIN CAMPUS</t>
  </si>
  <si>
    <t>REMOTE SITE - NC</t>
  </si>
  <si>
    <t>K</t>
  </si>
  <si>
    <t>BLDG 15B MAIN CAMPUS</t>
  </si>
  <si>
    <t>BLDG 15C MAIN CAMPUS</t>
  </si>
  <si>
    <t>BLDG 15G MAIN CAMPUS</t>
  </si>
  <si>
    <t>BLDG 15H MAIN CAMPUS</t>
  </si>
  <si>
    <t>BLDG 15K MAIN CAMPUS</t>
  </si>
  <si>
    <t>BLDG 29 MAIN CAMPUS</t>
  </si>
  <si>
    <t>BLDG 29A MAIN CAMPUS</t>
  </si>
  <si>
    <t>BLDG 29B MAIN CAMPUS</t>
  </si>
  <si>
    <t>BLDG 3 MAIN CAMPUS</t>
  </si>
  <si>
    <t>BLDG T46 MAIN CAMPUS</t>
  </si>
  <si>
    <t>BLDG 23 MAIN CAMPUS</t>
  </si>
  <si>
    <t>BLDG 25 MAIN CAMPUS</t>
  </si>
  <si>
    <t>SURPLUS YARD MAIN CAMPUS</t>
  </si>
  <si>
    <t>REMOTE SITE - AZ</t>
  </si>
  <si>
    <t>H</t>
  </si>
  <si>
    <t>BLDG 5 MAIN CAMPUS</t>
  </si>
  <si>
    <t>REMOTE SITE - MI</t>
  </si>
  <si>
    <t>M</t>
  </si>
  <si>
    <t>BLDG 50 MAIN CAMPUS</t>
  </si>
  <si>
    <t>10401  FERNWOOD RD</t>
  </si>
  <si>
    <t>POOLESVILLE</t>
  </si>
  <si>
    <t>D</t>
  </si>
  <si>
    <t>BLDG 12 MAIN CAMPUS</t>
  </si>
  <si>
    <t>BLDG 12B MAIN CAMPUS</t>
  </si>
  <si>
    <t>BLDG 12A MAIN CAMPUS</t>
  </si>
  <si>
    <t>REMOTE SITE - MT</t>
  </si>
  <si>
    <t>J</t>
  </si>
  <si>
    <t>BALTIMORE</t>
  </si>
  <si>
    <t>E</t>
  </si>
  <si>
    <t>BLDG 6610</t>
  </si>
  <si>
    <t>BLDG 6700A ROCKLEDGE DRIVE BETHESDA</t>
  </si>
  <si>
    <t>Jan 12 - Jan 16</t>
  </si>
  <si>
    <t>Jan 19 - Jan 23</t>
  </si>
  <si>
    <t>Jan 26 - Jan 30</t>
  </si>
  <si>
    <t>Feb 2 - Feb 6</t>
  </si>
  <si>
    <t>Feb 9 - Feb 13</t>
  </si>
  <si>
    <t>Feb 16 - Feb 20</t>
  </si>
  <si>
    <t>Feb 23 - Feb 27</t>
  </si>
  <si>
    <t>Mar 1 - Mar 5</t>
  </si>
  <si>
    <t>Mar 8 - Mar 12</t>
  </si>
  <si>
    <t>Mar 15 - Mar 19</t>
  </si>
  <si>
    <t>Mar 22 - Mar 26</t>
  </si>
  <si>
    <t>Mar 29 - Apr2</t>
  </si>
  <si>
    <t>Apr 5 - Apr 9</t>
  </si>
  <si>
    <t>Apr 12 - Apr 16</t>
  </si>
  <si>
    <t>Apr 26 - Apr 30</t>
  </si>
  <si>
    <t>May 3 - May 7</t>
  </si>
  <si>
    <t>May 10 - May 14</t>
  </si>
  <si>
    <t>May 17 - May 21</t>
  </si>
  <si>
    <t>May 24 - May 28</t>
  </si>
  <si>
    <t>May 31 - June 4</t>
  </si>
  <si>
    <t>Jun 28 - Jul 2</t>
  </si>
  <si>
    <t>Jun 7 - Jun 11</t>
  </si>
  <si>
    <t>Jun 14 - Jun 18</t>
  </si>
  <si>
    <t>Jun 21 - Jun 25</t>
  </si>
  <si>
    <t>Jul 5 - Jul 9</t>
  </si>
  <si>
    <t>Jul 12 - Jul 16</t>
  </si>
  <si>
    <t>Jul 19 - Jul 23</t>
  </si>
  <si>
    <t>Jul 26 - Jul 30</t>
  </si>
  <si>
    <t>Aug 2 - Aug 6</t>
  </si>
  <si>
    <t>Aug 9 - Aug 13</t>
  </si>
  <si>
    <t>Aug 16 - Aug 20</t>
  </si>
  <si>
    <t>Aug 23 - Aug 27</t>
  </si>
  <si>
    <t>Aug 30 - Sep 3</t>
  </si>
  <si>
    <t>Sep 13 - Sep 17</t>
  </si>
  <si>
    <t>??</t>
  </si>
  <si>
    <t xml:space="preserve">12401 WASHINGTON AVE ROCK MD - CRYOGENICS </t>
  </si>
  <si>
    <t>6101 EX BLVD ROCK MD</t>
  </si>
  <si>
    <t>Apr 19 - Apr 23</t>
  </si>
  <si>
    <t>Jan 12</t>
  </si>
  <si>
    <t>Jan 13</t>
  </si>
  <si>
    <t>Jan 16</t>
  </si>
  <si>
    <t>Jan 23</t>
  </si>
  <si>
    <t>Jan 20</t>
  </si>
  <si>
    <t>Jan 26</t>
  </si>
  <si>
    <t>Jan 28</t>
  </si>
  <si>
    <t>Jan 29</t>
  </si>
  <si>
    <t>Vacated by NIH</t>
  </si>
  <si>
    <t>No Government Property</t>
  </si>
  <si>
    <t>Jan 30</t>
  </si>
  <si>
    <t>Feb 2</t>
  </si>
  <si>
    <t>Feb 6</t>
  </si>
  <si>
    <t>Feb 10</t>
  </si>
  <si>
    <t>Feb 11</t>
  </si>
  <si>
    <t>Feb 20</t>
  </si>
  <si>
    <t>Feb 17</t>
  </si>
  <si>
    <t>Feb  19</t>
  </si>
  <si>
    <t>Feb 27</t>
  </si>
  <si>
    <t>Feb 23</t>
  </si>
  <si>
    <t>Feb 26</t>
  </si>
  <si>
    <t>Mar 5</t>
  </si>
  <si>
    <t>Mar 1</t>
  </si>
  <si>
    <t>Mar 2</t>
  </si>
  <si>
    <t>Mar 3</t>
  </si>
  <si>
    <t>Mar 8</t>
  </si>
  <si>
    <t>Mar 9</t>
  </si>
  <si>
    <t>Mar 15</t>
  </si>
  <si>
    <t>Mar 17</t>
  </si>
  <si>
    <t>Mar 18</t>
  </si>
  <si>
    <t>Mar 19</t>
  </si>
  <si>
    <t>Mar 26</t>
  </si>
  <si>
    <t>Mar 22</t>
  </si>
  <si>
    <t>Mar 23</t>
  </si>
  <si>
    <t>Mar 24</t>
  </si>
  <si>
    <t>Mar 25</t>
  </si>
  <si>
    <t>LAST UPDATED: Mar 29, 2004</t>
  </si>
  <si>
    <t>UNDER RENOVATION</t>
  </si>
  <si>
    <t xml:space="preserve">The inventory will typically be performed Monday through Thursday, between the hours of 8:30AM and 4:00PM. Each Friday, inventory personnel will work to complete the inventory of selected areas such as rooms requiring a return visit and to check buildings as part of the building closure process.  This sequence is provided for your information and planning.  The progress chart below shows a projection of the week the inventory is planned to start for each of the buildings/sites in the sequence. This information is subject to change as the inventory progresses. Should changes become necessary, they will be coordinated directly with the appropriate IC personnel.  In addition to updating this page as the inventory progresses,  weekly emails with inventory progress and schedule updates as well as daily scheduling emails will be sent as in prior years.       </t>
  </si>
  <si>
    <t>NOTE: Tentative planning for remote site operations is included.  Dates indicated are subject to change based on coordination with NIH.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</si>
</sst>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8"/>
      <name val="Arial"/>
    </font>
    <font>
      <b/>
      <sz val="10"/>
      <color indexed="9"/>
      <name val="Arial"/>
    </font>
    <font>
      <b/>
      <sz val="8"/>
      <name val="Arial"/>
    </font>
    <font>
      <sz val="8"/>
      <name val="Arial"/>
      <family val="2"/>
    </font>
    <font>
      <b/>
      <sz val="12"/>
      <name val="Arial"/>
      <family val="2"/>
    </font>
    <font>
      <sz val="12"/>
      <name val="Arial"/>
      <family val="2"/>
    </font>
    <font>
      <b/>
      <sz val="10"/>
      <color indexed="9"/>
      <name val="Arial"/>
      <family val="2"/>
    </font>
    <font>
      <b/>
      <sz val="10"/>
      <name val="Arial"/>
      <family val="2"/>
    </font>
    <font>
      <sz val="8"/>
      <color indexed="44"/>
      <name val="Arial"/>
      <family val="2"/>
    </font>
  </fonts>
  <fills count="10">
    <fill>
      <patternFill patternType="none"/>
    </fill>
    <fill>
      <patternFill patternType="gray125"/>
    </fill>
    <fill>
      <patternFill patternType="solid">
        <fgColor indexed="44"/>
      </patternFill>
    </fill>
    <fill>
      <patternFill patternType="solid">
        <fgColor indexed="22"/>
      </patternFill>
    </fill>
    <fill>
      <patternFill patternType="solid">
        <fgColor indexed="44"/>
        <bgColor indexed="64"/>
      </patternFill>
    </fill>
    <fill>
      <patternFill patternType="solid">
        <fgColor indexed="50"/>
      </patternFill>
    </fill>
    <fill>
      <patternFill patternType="solid">
        <fgColor indexed="13"/>
        <bgColor indexed="64"/>
      </patternFill>
    </fill>
    <fill>
      <patternFill patternType="solid">
        <fgColor indexed="12"/>
      </patternFill>
    </fill>
    <fill>
      <patternFill patternType="solid">
        <fgColor indexed="50"/>
        <bgColor indexed="64"/>
      </patternFill>
    </fill>
    <fill>
      <patternFill patternType="solid">
        <fgColor indexed="12"/>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64">
    <xf numFmtId="0" fontId="0" fillId="0" borderId="0" xfId="0"/>
    <xf numFmtId="0" fontId="1" fillId="2" borderId="1" xfId="0" applyFont="1" applyFill="1" applyBorder="1" applyAlignment="1">
      <alignment vertical="center" wrapText="1"/>
    </xf>
    <xf numFmtId="0" fontId="3" fillId="3" borderId="1" xfId="0" applyFont="1" applyFill="1" applyBorder="1" applyAlignment="1">
      <alignment horizontal="center" vertical="center" wrapText="1"/>
    </xf>
    <xf numFmtId="49" fontId="0" fillId="0" borderId="0" xfId="0" applyNumberFormat="1" applyAlignment="1"/>
    <xf numFmtId="49" fontId="3" fillId="3" borderId="1" xfId="0" applyNumberFormat="1" applyFont="1" applyFill="1" applyBorder="1" applyAlignment="1">
      <alignment horizontal="center" vertical="center" wrapText="1"/>
    </xf>
    <xf numFmtId="49" fontId="0" fillId="0" borderId="0" xfId="0" applyNumberFormat="1" applyAlignment="1">
      <alignment horizontal="center"/>
    </xf>
    <xf numFmtId="49" fontId="0" fillId="0" borderId="0" xfId="0" applyNumberFormat="1"/>
    <xf numFmtId="49" fontId="9" fillId="4" borderId="2" xfId="0" applyNumberFormat="1" applyFont="1" applyFill="1" applyBorder="1" applyAlignment="1">
      <alignment horizontal="center" wrapText="1"/>
    </xf>
    <xf numFmtId="49" fontId="4" fillId="5" borderId="2" xfId="0" applyNumberFormat="1" applyFont="1" applyFill="1" applyBorder="1" applyAlignment="1">
      <alignment horizontal="center" wrapText="1"/>
    </xf>
    <xf numFmtId="49" fontId="4" fillId="6" borderId="2" xfId="0" applyNumberFormat="1" applyFont="1" applyFill="1" applyBorder="1" applyAlignment="1">
      <alignment horizontal="center" wrapText="1"/>
    </xf>
    <xf numFmtId="49" fontId="4" fillId="0" borderId="0" xfId="0" applyNumberFormat="1" applyFont="1"/>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2" xfId="0" applyFont="1" applyFill="1" applyBorder="1" applyAlignment="1">
      <alignment vertical="center" wrapText="1"/>
    </xf>
    <xf numFmtId="0" fontId="1" fillId="2" borderId="5" xfId="0" applyFont="1" applyFill="1" applyBorder="1" applyAlignment="1">
      <alignment vertical="center" wrapText="1"/>
    </xf>
    <xf numFmtId="0" fontId="0" fillId="0" borderId="0" xfId="0" applyAlignment="1">
      <alignment wrapText="1"/>
    </xf>
    <xf numFmtId="49" fontId="9" fillId="4" borderId="4" xfId="0" applyNumberFormat="1" applyFont="1" applyFill="1" applyBorder="1" applyAlignment="1">
      <alignment horizontal="center" wrapText="1"/>
    </xf>
    <xf numFmtId="49" fontId="1" fillId="2" borderId="6"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3" fontId="1" fillId="4" borderId="1" xfId="0" applyNumberFormat="1" applyFont="1" applyFill="1" applyBorder="1" applyAlignment="1">
      <alignment horizontal="right" vertical="center" wrapText="1"/>
    </xf>
    <xf numFmtId="0" fontId="0" fillId="0" borderId="0" xfId="0" applyAlignment="1">
      <alignment horizontal="right" wrapText="1"/>
    </xf>
    <xf numFmtId="3" fontId="0" fillId="0" borderId="0" xfId="0" applyNumberFormat="1" applyAlignment="1">
      <alignment horizontal="right"/>
    </xf>
    <xf numFmtId="3" fontId="3" fillId="3"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49" fontId="9" fillId="4" borderId="4" xfId="0" applyNumberFormat="1" applyFont="1" applyFill="1" applyBorder="1" applyAlignment="1">
      <alignment horizontal="right" wrapText="1"/>
    </xf>
    <xf numFmtId="3" fontId="1" fillId="2" borderId="5" xfId="0" applyNumberFormat="1" applyFont="1" applyFill="1" applyBorder="1" applyAlignment="1">
      <alignment horizontal="right" vertical="center" wrapText="1"/>
    </xf>
    <xf numFmtId="3" fontId="1" fillId="2" borderId="2" xfId="0" applyNumberFormat="1" applyFont="1" applyFill="1" applyBorder="1" applyAlignment="1">
      <alignment horizontal="right" vertical="center" wrapText="1"/>
    </xf>
    <xf numFmtId="49" fontId="4" fillId="5" borderId="4" xfId="0" applyNumberFormat="1" applyFont="1" applyFill="1" applyBorder="1" applyAlignment="1">
      <alignment horizontal="center" wrapText="1"/>
    </xf>
    <xf numFmtId="0" fontId="1" fillId="2" borderId="3" xfId="0" applyFont="1" applyFill="1" applyBorder="1" applyAlignment="1">
      <alignment vertical="center" wrapText="1"/>
    </xf>
    <xf numFmtId="0" fontId="1" fillId="2" borderId="8" xfId="0" applyFont="1" applyFill="1" applyBorder="1" applyAlignment="1">
      <alignment vertical="center" wrapText="1"/>
    </xf>
    <xf numFmtId="0" fontId="1" fillId="4" borderId="3" xfId="0" applyFont="1" applyFill="1" applyBorder="1" applyAlignment="1">
      <alignment vertical="center" wrapText="1"/>
    </xf>
    <xf numFmtId="0" fontId="1" fillId="4" borderId="8" xfId="0" applyFont="1" applyFill="1" applyBorder="1" applyAlignment="1">
      <alignment vertical="center" wrapText="1"/>
    </xf>
    <xf numFmtId="49" fontId="4" fillId="5" borderId="3" xfId="0" applyNumberFormat="1" applyFont="1" applyFill="1" applyBorder="1" applyAlignment="1">
      <alignment horizontal="center" wrapText="1"/>
    </xf>
    <xf numFmtId="49" fontId="4" fillId="5" borderId="4" xfId="0" applyNumberFormat="1" applyFont="1" applyFill="1" applyBorder="1" applyAlignment="1">
      <alignment horizontal="center" wrapText="1"/>
    </xf>
    <xf numFmtId="49" fontId="4" fillId="5" borderId="8" xfId="0" applyNumberFormat="1" applyFont="1" applyFill="1" applyBorder="1" applyAlignment="1">
      <alignment horizontal="center" wrapText="1"/>
    </xf>
    <xf numFmtId="0" fontId="1" fillId="2" borderId="4" xfId="0" applyFont="1" applyFill="1" applyBorder="1" applyAlignment="1">
      <alignment vertical="center" wrapText="1"/>
    </xf>
    <xf numFmtId="0" fontId="5" fillId="0" borderId="0" xfId="0" applyFont="1" applyAlignment="1">
      <alignment horizontal="center" wrapText="1"/>
    </xf>
    <xf numFmtId="0" fontId="6"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vertical="center"/>
    </xf>
    <xf numFmtId="0" fontId="7" fillId="9" borderId="9" xfId="0" applyFont="1" applyFill="1" applyBorder="1" applyAlignment="1">
      <alignment horizontal="center" vertical="center" wrapText="1"/>
    </xf>
    <xf numFmtId="0" fontId="0" fillId="0" borderId="0" xfId="0"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0" xfId="0" applyAlignment="1">
      <alignment wrapText="1"/>
    </xf>
    <xf numFmtId="0" fontId="1" fillId="4" borderId="2" xfId="0" applyFont="1" applyFill="1" applyBorder="1" applyAlignment="1">
      <alignment wrapText="1"/>
    </xf>
    <xf numFmtId="0" fontId="0" fillId="0" borderId="2" xfId="0" applyBorder="1" applyAlignment="1"/>
    <xf numFmtId="49" fontId="2" fillId="7" borderId="4" xfId="0" applyNumberFormat="1" applyFont="1" applyFill="1" applyBorder="1" applyAlignment="1">
      <alignment horizontal="center" wrapText="1"/>
    </xf>
    <xf numFmtId="49" fontId="0" fillId="0" borderId="4" xfId="0" applyNumberFormat="1" applyBorder="1"/>
    <xf numFmtId="49" fontId="0" fillId="0" borderId="8" xfId="0" applyNumberFormat="1" applyBorder="1"/>
    <xf numFmtId="0" fontId="1" fillId="8" borderId="2" xfId="0" applyFont="1" applyFill="1" applyBorder="1" applyAlignment="1">
      <alignment wrapText="1"/>
    </xf>
    <xf numFmtId="0" fontId="3" fillId="3" borderId="3"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8" fillId="0" borderId="6" xfId="0" applyFont="1" applyBorder="1" applyAlignment="1">
      <alignment wrapText="1"/>
    </xf>
    <xf numFmtId="0" fontId="0" fillId="0" borderId="6" xfId="0" applyBorder="1" applyAlignment="1"/>
    <xf numFmtId="0" fontId="1" fillId="6" borderId="2" xfId="0" applyFont="1" applyFill="1" applyBorder="1" applyAlignment="1">
      <alignment wrapText="1"/>
    </xf>
    <xf numFmtId="0" fontId="2" fillId="7" borderId="3" xfId="0" applyFont="1" applyFill="1" applyBorder="1" applyAlignment="1">
      <alignment horizontal="center" wrapText="1"/>
    </xf>
    <xf numFmtId="0" fontId="2" fillId="7" borderId="4" xfId="0" applyFont="1" applyFill="1" applyBorder="1" applyAlignment="1">
      <alignment horizontal="center" wrapText="1"/>
    </xf>
    <xf numFmtId="0" fontId="0" fillId="0" borderId="4" xfId="0" applyBorder="1" applyAlignment="1"/>
    <xf numFmtId="0" fontId="0" fillId="0" borderId="4" xfId="0" applyBorder="1" applyAlignment="1">
      <alignment vertical="center" wrapText="1"/>
    </xf>
    <xf numFmtId="0" fontId="0" fillId="0" borderId="8"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5"/>
  <sheetViews>
    <sheetView showGridLines="0" tabSelected="1" workbookViewId="0">
      <selection activeCell="A13" sqref="A13:B13"/>
    </sheetView>
  </sheetViews>
  <sheetFormatPr defaultRowHeight="13.2" x14ac:dyDescent="0.25"/>
  <cols>
    <col min="1" max="1" width="4.88671875" customWidth="1"/>
    <col min="2" max="2" width="37.109375" customWidth="1"/>
    <col min="3" max="3" width="4.33203125" customWidth="1"/>
    <col min="4" max="4" width="14.44140625" style="22" customWidth="1"/>
    <col min="5" max="5" width="13" style="6" customWidth="1"/>
    <col min="6" max="8" width="12.88671875" style="6" customWidth="1"/>
  </cols>
  <sheetData>
    <row r="1" spans="1:8" ht="19.5" customHeight="1" x14ac:dyDescent="0.3">
      <c r="A1" s="37" t="s">
        <v>33</v>
      </c>
      <c r="B1" s="37"/>
      <c r="C1" s="38"/>
      <c r="D1" s="38"/>
      <c r="E1" s="38"/>
      <c r="F1" s="38"/>
      <c r="G1" s="38"/>
      <c r="H1" s="38"/>
    </row>
    <row r="2" spans="1:8" ht="12.75" customHeight="1" x14ac:dyDescent="0.25">
      <c r="A2" s="39" t="s">
        <v>34</v>
      </c>
      <c r="B2" s="39"/>
      <c r="C2" s="40"/>
      <c r="D2" s="40"/>
      <c r="E2" s="40"/>
      <c r="F2" s="40"/>
      <c r="G2" s="40"/>
      <c r="H2" s="40"/>
    </row>
    <row r="3" spans="1:8" ht="93" customHeight="1" x14ac:dyDescent="0.25">
      <c r="A3" s="41" t="s">
        <v>250</v>
      </c>
      <c r="B3" s="41"/>
      <c r="C3" s="42"/>
      <c r="D3" s="42"/>
      <c r="E3" s="42"/>
      <c r="F3" s="42"/>
      <c r="G3" s="42"/>
      <c r="H3" s="42"/>
    </row>
    <row r="4" spans="1:8" ht="33.75" customHeight="1" x14ac:dyDescent="0.25">
      <c r="A4" s="47" t="s">
        <v>251</v>
      </c>
      <c r="B4" s="47"/>
      <c r="C4" s="47"/>
      <c r="D4" s="47"/>
      <c r="E4" s="47"/>
      <c r="F4" s="47"/>
      <c r="G4" s="47"/>
      <c r="H4" s="47"/>
    </row>
    <row r="5" spans="1:8" ht="33.75" customHeight="1" x14ac:dyDescent="0.25">
      <c r="A5" s="15"/>
      <c r="B5" s="15"/>
      <c r="C5" s="15"/>
      <c r="D5" s="21"/>
      <c r="E5" s="15"/>
      <c r="F5" s="15"/>
      <c r="G5" s="15"/>
      <c r="H5" s="15"/>
    </row>
    <row r="6" spans="1:8" x14ac:dyDescent="0.25">
      <c r="C6" s="43" t="s">
        <v>0</v>
      </c>
      <c r="D6" s="44"/>
      <c r="E6" s="44"/>
      <c r="F6" s="3"/>
    </row>
    <row r="7" spans="1:8" x14ac:dyDescent="0.25">
      <c r="C7" s="45"/>
      <c r="D7" s="46"/>
      <c r="E7" s="46"/>
      <c r="F7" s="3"/>
    </row>
    <row r="8" spans="1:8" x14ac:dyDescent="0.25">
      <c r="C8" s="48" t="s">
        <v>1</v>
      </c>
      <c r="D8" s="49"/>
      <c r="E8" s="7" t="s">
        <v>2</v>
      </c>
    </row>
    <row r="9" spans="1:8" x14ac:dyDescent="0.25">
      <c r="C9" s="53" t="s">
        <v>13</v>
      </c>
      <c r="D9" s="49"/>
      <c r="E9" s="8" t="s">
        <v>2</v>
      </c>
    </row>
    <row r="10" spans="1:8" x14ac:dyDescent="0.25">
      <c r="C10" s="58" t="s">
        <v>12</v>
      </c>
      <c r="D10" s="49"/>
      <c r="E10" s="9" t="s">
        <v>2</v>
      </c>
    </row>
    <row r="11" spans="1:8" ht="26.25" customHeight="1" x14ac:dyDescent="0.25">
      <c r="A11" s="56" t="s">
        <v>248</v>
      </c>
      <c r="B11" s="56"/>
      <c r="C11" s="57"/>
      <c r="E11" s="3"/>
      <c r="F11" s="3"/>
      <c r="G11" s="3"/>
      <c r="H11" s="3"/>
    </row>
    <row r="12" spans="1:8" ht="12.75" customHeight="1" x14ac:dyDescent="0.25">
      <c r="A12" s="59" t="s">
        <v>3</v>
      </c>
      <c r="B12" s="60"/>
      <c r="C12" s="61"/>
      <c r="D12" s="61"/>
      <c r="E12" s="61"/>
      <c r="F12" s="50" t="s">
        <v>4</v>
      </c>
      <c r="G12" s="51"/>
      <c r="H12" s="52"/>
    </row>
    <row r="13" spans="1:8" ht="30.6" x14ac:dyDescent="0.25">
      <c r="A13" s="54" t="s">
        <v>5</v>
      </c>
      <c r="B13" s="55"/>
      <c r="C13" s="2" t="s">
        <v>6</v>
      </c>
      <c r="D13" s="23" t="s">
        <v>14</v>
      </c>
      <c r="E13" s="4" t="s">
        <v>15</v>
      </c>
      <c r="F13" s="4" t="s">
        <v>10</v>
      </c>
      <c r="G13" s="4" t="s">
        <v>7</v>
      </c>
      <c r="H13" s="4" t="s">
        <v>11</v>
      </c>
    </row>
    <row r="14" spans="1:8" ht="12.75" customHeight="1" x14ac:dyDescent="0.25">
      <c r="A14" s="29" t="s">
        <v>35</v>
      </c>
      <c r="B14" s="30"/>
      <c r="C14" s="1" t="s">
        <v>36</v>
      </c>
      <c r="D14" s="20">
        <f>1268+299</f>
        <v>1567</v>
      </c>
      <c r="E14" s="19" t="s">
        <v>174</v>
      </c>
      <c r="F14" s="8" t="s">
        <v>212</v>
      </c>
      <c r="G14" s="8"/>
      <c r="H14" s="8" t="s">
        <v>214</v>
      </c>
    </row>
    <row r="15" spans="1:8" ht="12.75" customHeight="1" x14ac:dyDescent="0.25">
      <c r="A15" s="29" t="s">
        <v>37</v>
      </c>
      <c r="B15" s="30"/>
      <c r="C15" s="1" t="s">
        <v>36</v>
      </c>
      <c r="D15" s="20">
        <f>2970+7</f>
        <v>2977</v>
      </c>
      <c r="E15" s="19" t="s">
        <v>174</v>
      </c>
      <c r="F15" s="8" t="s">
        <v>213</v>
      </c>
      <c r="G15" s="8"/>
      <c r="H15" s="8" t="s">
        <v>215</v>
      </c>
    </row>
    <row r="16" spans="1:8" ht="12.75" customHeight="1" x14ac:dyDescent="0.25">
      <c r="A16" s="29" t="s">
        <v>38</v>
      </c>
      <c r="B16" s="30"/>
      <c r="C16" s="1" t="s">
        <v>36</v>
      </c>
      <c r="D16" s="20">
        <f>3465+84</f>
        <v>3549</v>
      </c>
      <c r="E16" s="19" t="s">
        <v>175</v>
      </c>
      <c r="F16" s="8" t="s">
        <v>216</v>
      </c>
      <c r="G16" s="8"/>
      <c r="H16" s="8" t="s">
        <v>222</v>
      </c>
    </row>
    <row r="17" spans="1:8" ht="12.75" customHeight="1" x14ac:dyDescent="0.25">
      <c r="A17" s="29" t="s">
        <v>39</v>
      </c>
      <c r="B17" s="30"/>
      <c r="C17" s="1" t="s">
        <v>36</v>
      </c>
      <c r="D17" s="20">
        <f>3565-14</f>
        <v>3551</v>
      </c>
      <c r="E17" s="19" t="s">
        <v>176</v>
      </c>
      <c r="F17" s="8" t="s">
        <v>217</v>
      </c>
      <c r="G17" s="8"/>
      <c r="H17" s="8" t="s">
        <v>224</v>
      </c>
    </row>
    <row r="18" spans="1:8" ht="12.75" customHeight="1" x14ac:dyDescent="0.25">
      <c r="A18" s="29" t="s">
        <v>173</v>
      </c>
      <c r="B18" s="30"/>
      <c r="C18" s="1" t="s">
        <v>50</v>
      </c>
      <c r="D18" s="20">
        <f>79+10</f>
        <v>89</v>
      </c>
      <c r="E18" s="19" t="s">
        <v>176</v>
      </c>
      <c r="F18" s="8" t="s">
        <v>218</v>
      </c>
      <c r="G18" s="8"/>
      <c r="H18" s="8" t="s">
        <v>224</v>
      </c>
    </row>
    <row r="19" spans="1:8" ht="12.75" customHeight="1" x14ac:dyDescent="0.25">
      <c r="A19" s="29" t="s">
        <v>118</v>
      </c>
      <c r="B19" s="30"/>
      <c r="C19" s="1" t="s">
        <v>58</v>
      </c>
      <c r="D19" s="20">
        <f>269+1</f>
        <v>270</v>
      </c>
      <c r="E19" s="19" t="s">
        <v>176</v>
      </c>
      <c r="F19" s="8" t="s">
        <v>219</v>
      </c>
      <c r="G19" s="8"/>
      <c r="H19" s="8" t="s">
        <v>222</v>
      </c>
    </row>
    <row r="20" spans="1:8" ht="12.75" customHeight="1" x14ac:dyDescent="0.25">
      <c r="A20" s="29" t="s">
        <v>40</v>
      </c>
      <c r="B20" s="30"/>
      <c r="C20" s="1" t="s">
        <v>8</v>
      </c>
      <c r="D20" s="20">
        <f>9+9</f>
        <v>18</v>
      </c>
      <c r="E20" s="19" t="s">
        <v>176</v>
      </c>
      <c r="F20" s="33" t="s">
        <v>220</v>
      </c>
      <c r="G20" s="34"/>
      <c r="H20" s="35"/>
    </row>
    <row r="21" spans="1:8" ht="12.75" customHeight="1" x14ac:dyDescent="0.25">
      <c r="A21" s="29" t="s">
        <v>41</v>
      </c>
      <c r="B21" s="30"/>
      <c r="C21" s="1" t="s">
        <v>8</v>
      </c>
      <c r="D21" s="20">
        <f>16</f>
        <v>16</v>
      </c>
      <c r="E21" s="19" t="s">
        <v>176</v>
      </c>
      <c r="F21" s="8" t="s">
        <v>219</v>
      </c>
      <c r="G21" s="8"/>
      <c r="H21" s="8" t="s">
        <v>222</v>
      </c>
    </row>
    <row r="22" spans="1:8" ht="12.75" customHeight="1" x14ac:dyDescent="0.25">
      <c r="A22" s="29" t="s">
        <v>42</v>
      </c>
      <c r="B22" s="30"/>
      <c r="C22" s="1" t="s">
        <v>8</v>
      </c>
      <c r="D22" s="20">
        <f>12</f>
        <v>12</v>
      </c>
      <c r="E22" s="19" t="s">
        <v>176</v>
      </c>
      <c r="F22" s="8" t="s">
        <v>219</v>
      </c>
      <c r="G22" s="8"/>
      <c r="H22" s="8" t="s">
        <v>224</v>
      </c>
    </row>
    <row r="23" spans="1:8" ht="12.75" customHeight="1" x14ac:dyDescent="0.25">
      <c r="A23" s="29" t="s">
        <v>43</v>
      </c>
      <c r="B23" s="30"/>
      <c r="C23" s="1" t="s">
        <v>8</v>
      </c>
      <c r="D23" s="20">
        <v>6</v>
      </c>
      <c r="E23" s="19" t="s">
        <v>176</v>
      </c>
      <c r="F23" s="8" t="s">
        <v>219</v>
      </c>
      <c r="G23" s="8"/>
      <c r="H23" s="8" t="s">
        <v>224</v>
      </c>
    </row>
    <row r="24" spans="1:8" ht="12.75" customHeight="1" x14ac:dyDescent="0.25">
      <c r="A24" s="29" t="s">
        <v>44</v>
      </c>
      <c r="B24" s="30"/>
      <c r="C24" s="1" t="s">
        <v>8</v>
      </c>
      <c r="D24" s="20">
        <v>12</v>
      </c>
      <c r="E24" s="19" t="s">
        <v>176</v>
      </c>
      <c r="F24" s="8" t="s">
        <v>219</v>
      </c>
      <c r="G24" s="8"/>
      <c r="H24" s="8" t="s">
        <v>224</v>
      </c>
    </row>
    <row r="25" spans="1:8" ht="12.75" customHeight="1" x14ac:dyDescent="0.25">
      <c r="A25" s="29" t="s">
        <v>45</v>
      </c>
      <c r="B25" s="30"/>
      <c r="C25" s="1" t="s">
        <v>8</v>
      </c>
      <c r="D25" s="20">
        <f>13</f>
        <v>13</v>
      </c>
      <c r="E25" s="19" t="s">
        <v>176</v>
      </c>
      <c r="F25" s="8" t="s">
        <v>219</v>
      </c>
      <c r="G25" s="8"/>
      <c r="H25" s="8" t="s">
        <v>224</v>
      </c>
    </row>
    <row r="26" spans="1:8" ht="12.75" customHeight="1" x14ac:dyDescent="0.25">
      <c r="A26" s="29" t="s">
        <v>46</v>
      </c>
      <c r="B26" s="30"/>
      <c r="C26" s="1" t="s">
        <v>8</v>
      </c>
      <c r="D26" s="20">
        <f>12+14</f>
        <v>26</v>
      </c>
      <c r="E26" s="19" t="s">
        <v>176</v>
      </c>
      <c r="F26" s="8" t="s">
        <v>219</v>
      </c>
      <c r="G26" s="28"/>
      <c r="H26" s="8" t="s">
        <v>222</v>
      </c>
    </row>
    <row r="27" spans="1:8" ht="12.75" customHeight="1" x14ac:dyDescent="0.25">
      <c r="A27" s="29" t="s">
        <v>47</v>
      </c>
      <c r="B27" s="30"/>
      <c r="C27" s="1" t="s">
        <v>8</v>
      </c>
      <c r="D27" s="20">
        <f>8</f>
        <v>8</v>
      </c>
      <c r="E27" s="19" t="s">
        <v>176</v>
      </c>
      <c r="F27" s="33" t="s">
        <v>221</v>
      </c>
      <c r="G27" s="34"/>
      <c r="H27" s="35"/>
    </row>
    <row r="28" spans="1:8" ht="12.75" customHeight="1" x14ac:dyDescent="0.25">
      <c r="A28" s="29" t="s">
        <v>48</v>
      </c>
      <c r="B28" s="30"/>
      <c r="C28" s="1" t="s">
        <v>8</v>
      </c>
      <c r="D28" s="20">
        <f>24+5</f>
        <v>29</v>
      </c>
      <c r="E28" s="19" t="s">
        <v>176</v>
      </c>
      <c r="F28" s="8" t="s">
        <v>219</v>
      </c>
      <c r="G28" s="8"/>
      <c r="H28" s="9"/>
    </row>
    <row r="29" spans="1:8" ht="12.75" customHeight="1" x14ac:dyDescent="0.25">
      <c r="A29" s="29" t="s">
        <v>49</v>
      </c>
      <c r="B29" s="30"/>
      <c r="C29" s="1" t="s">
        <v>50</v>
      </c>
      <c r="D29" s="20">
        <f>3563+33</f>
        <v>3596</v>
      </c>
      <c r="E29" s="19" t="s">
        <v>177</v>
      </c>
      <c r="F29" s="8" t="s">
        <v>223</v>
      </c>
      <c r="G29" s="8"/>
      <c r="H29" s="8" t="s">
        <v>224</v>
      </c>
    </row>
    <row r="30" spans="1:8" ht="12.75" customHeight="1" x14ac:dyDescent="0.25">
      <c r="A30" s="29" t="s">
        <v>51</v>
      </c>
      <c r="B30" s="30"/>
      <c r="C30" s="1" t="s">
        <v>50</v>
      </c>
      <c r="D30" s="20">
        <f>2058+225</f>
        <v>2283</v>
      </c>
      <c r="E30" s="19" t="s">
        <v>177</v>
      </c>
      <c r="F30" s="8" t="s">
        <v>223</v>
      </c>
      <c r="G30" s="28"/>
      <c r="H30" s="8" t="s">
        <v>227</v>
      </c>
    </row>
    <row r="31" spans="1:8" ht="12.75" customHeight="1" x14ac:dyDescent="0.25">
      <c r="A31" s="29" t="s">
        <v>52</v>
      </c>
      <c r="B31" s="30"/>
      <c r="C31" s="1" t="s">
        <v>50</v>
      </c>
      <c r="D31" s="20">
        <f>1399+243</f>
        <v>1642</v>
      </c>
      <c r="E31" s="19" t="s">
        <v>178</v>
      </c>
      <c r="F31" s="8" t="s">
        <v>225</v>
      </c>
      <c r="G31" s="28"/>
      <c r="H31" s="8" t="s">
        <v>227</v>
      </c>
    </row>
    <row r="32" spans="1:8" ht="12.75" customHeight="1" x14ac:dyDescent="0.25">
      <c r="A32" s="29" t="s">
        <v>172</v>
      </c>
      <c r="B32" s="30"/>
      <c r="C32" s="1" t="s">
        <v>50</v>
      </c>
      <c r="D32" s="24">
        <f>958+459</f>
        <v>1417</v>
      </c>
      <c r="E32" s="19" t="s">
        <v>178</v>
      </c>
      <c r="F32" s="8" t="s">
        <v>226</v>
      </c>
      <c r="G32" s="28"/>
      <c r="H32" s="8" t="s">
        <v>227</v>
      </c>
    </row>
    <row r="33" spans="1:8" ht="12.75" customHeight="1" x14ac:dyDescent="0.25">
      <c r="A33" s="29" t="s">
        <v>53</v>
      </c>
      <c r="B33" s="30"/>
      <c r="C33" s="1" t="s">
        <v>50</v>
      </c>
      <c r="D33" s="20">
        <f>2444+527</f>
        <v>2971</v>
      </c>
      <c r="E33" s="19" t="s">
        <v>179</v>
      </c>
      <c r="F33" s="8" t="s">
        <v>228</v>
      </c>
      <c r="G33" s="28"/>
      <c r="H33" s="8" t="s">
        <v>230</v>
      </c>
    </row>
    <row r="34" spans="1:8" ht="12.75" customHeight="1" x14ac:dyDescent="0.25">
      <c r="A34" s="29" t="s">
        <v>59</v>
      </c>
      <c r="B34" s="30"/>
      <c r="C34" s="1" t="s">
        <v>36</v>
      </c>
      <c r="D34" s="20">
        <f>49</f>
        <v>49</v>
      </c>
      <c r="E34" s="19" t="s">
        <v>179</v>
      </c>
      <c r="F34" s="8" t="s">
        <v>229</v>
      </c>
      <c r="G34" s="8"/>
      <c r="H34" s="8" t="s">
        <v>227</v>
      </c>
    </row>
    <row r="35" spans="1:8" ht="12.75" customHeight="1" x14ac:dyDescent="0.25">
      <c r="A35" s="29" t="s">
        <v>60</v>
      </c>
      <c r="B35" s="30"/>
      <c r="C35" s="1" t="s">
        <v>36</v>
      </c>
      <c r="D35" s="20">
        <f>19</f>
        <v>19</v>
      </c>
      <c r="E35" s="19" t="s">
        <v>179</v>
      </c>
      <c r="F35" s="8" t="s">
        <v>229</v>
      </c>
      <c r="G35" s="28"/>
      <c r="H35" s="8" t="s">
        <v>230</v>
      </c>
    </row>
    <row r="36" spans="1:8" ht="12.75" customHeight="1" x14ac:dyDescent="0.25">
      <c r="A36" s="29" t="s">
        <v>61</v>
      </c>
      <c r="B36" s="30"/>
      <c r="C36" s="1" t="s">
        <v>50</v>
      </c>
      <c r="D36" s="20">
        <v>4</v>
      </c>
      <c r="E36" s="19" t="s">
        <v>179</v>
      </c>
      <c r="F36" s="8" t="s">
        <v>227</v>
      </c>
      <c r="G36" s="8"/>
      <c r="H36" s="8" t="s">
        <v>227</v>
      </c>
    </row>
    <row r="37" spans="1:8" ht="12.75" customHeight="1" x14ac:dyDescent="0.25">
      <c r="A37" s="29" t="s">
        <v>54</v>
      </c>
      <c r="B37" s="30"/>
      <c r="C37" s="1" t="s">
        <v>50</v>
      </c>
      <c r="D37" s="20">
        <f>596+51</f>
        <v>647</v>
      </c>
      <c r="E37" s="19" t="s">
        <v>179</v>
      </c>
      <c r="F37" s="8" t="s">
        <v>229</v>
      </c>
      <c r="G37" s="28"/>
      <c r="H37" s="8" t="s">
        <v>230</v>
      </c>
    </row>
    <row r="38" spans="1:8" ht="12.75" customHeight="1" x14ac:dyDescent="0.25">
      <c r="A38" s="29" t="s">
        <v>55</v>
      </c>
      <c r="B38" s="30"/>
      <c r="C38" s="1" t="s">
        <v>36</v>
      </c>
      <c r="D38" s="20">
        <f>4039+47</f>
        <v>4086</v>
      </c>
      <c r="E38" s="19" t="s">
        <v>180</v>
      </c>
      <c r="F38" s="8" t="s">
        <v>231</v>
      </c>
      <c r="G38" s="8"/>
      <c r="H38" s="8" t="s">
        <v>230</v>
      </c>
    </row>
    <row r="39" spans="1:8" ht="12.75" customHeight="1" x14ac:dyDescent="0.25">
      <c r="A39" s="29" t="s">
        <v>105</v>
      </c>
      <c r="B39" s="30"/>
      <c r="C39" s="1" t="s">
        <v>8</v>
      </c>
      <c r="D39" s="20">
        <f>499+79</f>
        <v>578</v>
      </c>
      <c r="E39" s="19" t="s">
        <v>180</v>
      </c>
      <c r="F39" s="8" t="s">
        <v>232</v>
      </c>
      <c r="G39" s="8"/>
      <c r="H39" s="8" t="s">
        <v>230</v>
      </c>
    </row>
    <row r="40" spans="1:8" ht="12.75" customHeight="1" x14ac:dyDescent="0.25">
      <c r="A40" s="29" t="s">
        <v>56</v>
      </c>
      <c r="B40" s="30"/>
      <c r="C40" s="1" t="s">
        <v>36</v>
      </c>
      <c r="D40" s="20">
        <f>670+20</f>
        <v>690</v>
      </c>
      <c r="E40" s="19" t="s">
        <v>180</v>
      </c>
      <c r="F40" s="33" t="s">
        <v>220</v>
      </c>
      <c r="G40" s="34"/>
      <c r="H40" s="35"/>
    </row>
    <row r="41" spans="1:8" ht="12.75" customHeight="1" x14ac:dyDescent="0.25">
      <c r="A41" s="29" t="s">
        <v>57</v>
      </c>
      <c r="B41" s="30"/>
      <c r="C41" s="1" t="s">
        <v>58</v>
      </c>
      <c r="D41" s="20">
        <f>228+35</f>
        <v>263</v>
      </c>
      <c r="E41" s="19" t="s">
        <v>180</v>
      </c>
      <c r="F41" s="8" t="s">
        <v>232</v>
      </c>
      <c r="G41" s="28"/>
      <c r="H41" s="9"/>
    </row>
    <row r="42" spans="1:8" ht="12.75" customHeight="1" x14ac:dyDescent="0.25">
      <c r="A42" s="29" t="s">
        <v>62</v>
      </c>
      <c r="B42" s="30"/>
      <c r="C42" s="1" t="s">
        <v>36</v>
      </c>
      <c r="D42" s="20">
        <f>1244+577</f>
        <v>1821</v>
      </c>
      <c r="E42" s="19" t="s">
        <v>181</v>
      </c>
      <c r="F42" s="8" t="s">
        <v>234</v>
      </c>
      <c r="G42" s="8"/>
      <c r="H42" s="8" t="s">
        <v>233</v>
      </c>
    </row>
    <row r="43" spans="1:8" ht="12.75" customHeight="1" x14ac:dyDescent="0.25">
      <c r="A43" s="29" t="s">
        <v>63</v>
      </c>
      <c r="B43" s="30"/>
      <c r="C43" s="1" t="s">
        <v>50</v>
      </c>
      <c r="D43" s="20">
        <f>662+54</f>
        <v>716</v>
      </c>
      <c r="E43" s="19" t="s">
        <v>181</v>
      </c>
      <c r="F43" s="8" t="s">
        <v>235</v>
      </c>
      <c r="G43" s="8"/>
      <c r="H43" s="8" t="s">
        <v>233</v>
      </c>
    </row>
    <row r="44" spans="1:8" ht="12.75" customHeight="1" x14ac:dyDescent="0.25">
      <c r="A44" s="29" t="s">
        <v>64</v>
      </c>
      <c r="B44" s="30"/>
      <c r="C44" s="1" t="s">
        <v>8</v>
      </c>
      <c r="D44" s="20">
        <f>2146+164</f>
        <v>2310</v>
      </c>
      <c r="E44" s="19" t="s">
        <v>181</v>
      </c>
      <c r="F44" s="8" t="s">
        <v>236</v>
      </c>
      <c r="G44" s="8"/>
      <c r="H44" s="8" t="s">
        <v>233</v>
      </c>
    </row>
    <row r="45" spans="1:8" ht="12.75" customHeight="1" x14ac:dyDescent="0.25">
      <c r="A45" s="29" t="s">
        <v>65</v>
      </c>
      <c r="B45" s="30"/>
      <c r="C45" s="1" t="s">
        <v>8</v>
      </c>
      <c r="D45" s="20">
        <f>212+36</f>
        <v>248</v>
      </c>
      <c r="E45" s="19" t="s">
        <v>182</v>
      </c>
      <c r="F45" s="8" t="s">
        <v>237</v>
      </c>
      <c r="G45" s="8"/>
      <c r="H45" s="8" t="s">
        <v>242</v>
      </c>
    </row>
    <row r="46" spans="1:8" ht="12.75" customHeight="1" x14ac:dyDescent="0.25">
      <c r="A46" s="29" t="s">
        <v>66</v>
      </c>
      <c r="B46" s="30"/>
      <c r="C46" s="1" t="s">
        <v>8</v>
      </c>
      <c r="D46" s="20">
        <f>2745+209</f>
        <v>2954</v>
      </c>
      <c r="E46" s="19" t="s">
        <v>182</v>
      </c>
      <c r="F46" s="8" t="s">
        <v>237</v>
      </c>
      <c r="G46" s="8"/>
      <c r="H46" s="8" t="s">
        <v>242</v>
      </c>
    </row>
    <row r="47" spans="1:8" ht="12.75" customHeight="1" x14ac:dyDescent="0.25">
      <c r="A47" s="29" t="s">
        <v>67</v>
      </c>
      <c r="B47" s="30"/>
      <c r="C47" s="1" t="s">
        <v>8</v>
      </c>
      <c r="D47" s="20">
        <f>2894+303</f>
        <v>3197</v>
      </c>
      <c r="E47" s="19" t="s">
        <v>182</v>
      </c>
      <c r="F47" s="8" t="s">
        <v>238</v>
      </c>
      <c r="G47" s="8"/>
      <c r="H47" s="8" t="s">
        <v>242</v>
      </c>
    </row>
    <row r="48" spans="1:8" ht="12.75" customHeight="1" x14ac:dyDescent="0.25">
      <c r="A48" s="29" t="s">
        <v>152</v>
      </c>
      <c r="B48" s="30"/>
      <c r="C48" s="1" t="s">
        <v>8</v>
      </c>
      <c r="D48" s="20">
        <f>1</f>
        <v>1</v>
      </c>
      <c r="E48" s="19" t="s">
        <v>183</v>
      </c>
      <c r="F48" s="8" t="s">
        <v>240</v>
      </c>
      <c r="G48" s="8"/>
      <c r="H48" s="8" t="s">
        <v>242</v>
      </c>
    </row>
    <row r="49" spans="1:8" ht="12.75" customHeight="1" x14ac:dyDescent="0.25">
      <c r="A49" s="29" t="s">
        <v>68</v>
      </c>
      <c r="B49" s="30"/>
      <c r="C49" s="1" t="s">
        <v>8</v>
      </c>
      <c r="D49" s="20">
        <f>1769+245</f>
        <v>2014</v>
      </c>
      <c r="E49" s="19" t="s">
        <v>183</v>
      </c>
      <c r="F49" s="8" t="s">
        <v>239</v>
      </c>
      <c r="G49" s="8"/>
      <c r="H49" s="8" t="s">
        <v>242</v>
      </c>
    </row>
    <row r="50" spans="1:8" ht="12.75" customHeight="1" x14ac:dyDescent="0.25">
      <c r="A50" s="29" t="s">
        <v>72</v>
      </c>
      <c r="B50" s="30"/>
      <c r="C50" s="1" t="s">
        <v>8</v>
      </c>
      <c r="D50" s="20">
        <f>1</f>
        <v>1</v>
      </c>
      <c r="E50" s="19" t="s">
        <v>183</v>
      </c>
      <c r="F50" s="8" t="s">
        <v>240</v>
      </c>
      <c r="G50" s="8"/>
      <c r="H50" s="8" t="s">
        <v>242</v>
      </c>
    </row>
    <row r="51" spans="1:8" ht="12.75" customHeight="1" x14ac:dyDescent="0.25">
      <c r="A51" s="29" t="s">
        <v>73</v>
      </c>
      <c r="B51" s="30"/>
      <c r="C51" s="1" t="s">
        <v>8</v>
      </c>
      <c r="D51" s="20">
        <f>12</f>
        <v>12</v>
      </c>
      <c r="E51" s="19" t="s">
        <v>183</v>
      </c>
      <c r="F51" s="8" t="s">
        <v>240</v>
      </c>
      <c r="G51" s="8"/>
      <c r="H51" s="8" t="s">
        <v>243</v>
      </c>
    </row>
    <row r="52" spans="1:8" ht="12.75" customHeight="1" x14ac:dyDescent="0.25">
      <c r="A52" s="29" t="s">
        <v>76</v>
      </c>
      <c r="B52" s="30"/>
      <c r="C52" s="1" t="s">
        <v>8</v>
      </c>
      <c r="D52" s="20">
        <v>1</v>
      </c>
      <c r="E52" s="19" t="s">
        <v>183</v>
      </c>
      <c r="F52" s="8" t="s">
        <v>240</v>
      </c>
      <c r="G52" s="8"/>
      <c r="H52" s="8" t="s">
        <v>242</v>
      </c>
    </row>
    <row r="53" spans="1:8" ht="12.75" customHeight="1" x14ac:dyDescent="0.25">
      <c r="A53" s="29" t="s">
        <v>77</v>
      </c>
      <c r="B53" s="30"/>
      <c r="C53" s="1" t="s">
        <v>8</v>
      </c>
      <c r="D53" s="20">
        <v>15</v>
      </c>
      <c r="E53" s="19" t="s">
        <v>183</v>
      </c>
      <c r="F53" s="8" t="s">
        <v>240</v>
      </c>
      <c r="G53" s="8"/>
      <c r="H53" s="8" t="s">
        <v>242</v>
      </c>
    </row>
    <row r="54" spans="1:8" ht="12.75" customHeight="1" x14ac:dyDescent="0.25">
      <c r="A54" s="29" t="s">
        <v>69</v>
      </c>
      <c r="B54" s="30"/>
      <c r="C54" s="1" t="s">
        <v>8</v>
      </c>
      <c r="D54" s="20">
        <f>596+172</f>
        <v>768</v>
      </c>
      <c r="E54" s="19" t="s">
        <v>183</v>
      </c>
      <c r="F54" s="8" t="s">
        <v>241</v>
      </c>
      <c r="G54" s="8"/>
      <c r="H54" s="8" t="s">
        <v>243</v>
      </c>
    </row>
    <row r="55" spans="1:8" ht="12.75" customHeight="1" x14ac:dyDescent="0.25">
      <c r="A55" s="29" t="s">
        <v>71</v>
      </c>
      <c r="B55" s="30"/>
      <c r="C55" s="1" t="s">
        <v>50</v>
      </c>
      <c r="D55" s="20">
        <f>89+16</f>
        <v>105</v>
      </c>
      <c r="E55" s="19" t="s">
        <v>183</v>
      </c>
      <c r="F55" s="8" t="s">
        <v>241</v>
      </c>
      <c r="G55" s="8"/>
      <c r="H55" s="8" t="s">
        <v>243</v>
      </c>
    </row>
    <row r="56" spans="1:8" ht="12.75" customHeight="1" x14ac:dyDescent="0.25">
      <c r="A56" s="29" t="s">
        <v>74</v>
      </c>
      <c r="B56" s="30"/>
      <c r="C56" s="1" t="s">
        <v>8</v>
      </c>
      <c r="D56" s="20">
        <f>37+4</f>
        <v>41</v>
      </c>
      <c r="E56" s="19" t="s">
        <v>183</v>
      </c>
      <c r="F56" s="8" t="s">
        <v>241</v>
      </c>
      <c r="G56" s="8"/>
      <c r="H56" s="8" t="s">
        <v>242</v>
      </c>
    </row>
    <row r="57" spans="1:8" ht="12.75" customHeight="1" x14ac:dyDescent="0.25">
      <c r="A57" s="29" t="s">
        <v>75</v>
      </c>
      <c r="B57" s="30"/>
      <c r="C57" s="1" t="s">
        <v>8</v>
      </c>
      <c r="D57" s="20">
        <f>13+80</f>
        <v>93</v>
      </c>
      <c r="E57" s="19" t="s">
        <v>183</v>
      </c>
      <c r="F57" s="8" t="s">
        <v>241</v>
      </c>
      <c r="G57" s="8"/>
      <c r="H57" s="8" t="s">
        <v>242</v>
      </c>
    </row>
    <row r="58" spans="1:8" ht="12.75" customHeight="1" x14ac:dyDescent="0.25">
      <c r="A58" s="29" t="s">
        <v>209</v>
      </c>
      <c r="B58" s="30"/>
      <c r="C58" s="1" t="s">
        <v>36</v>
      </c>
      <c r="D58" s="20">
        <v>92</v>
      </c>
      <c r="E58" s="19" t="s">
        <v>183</v>
      </c>
      <c r="F58" s="8" t="s">
        <v>241</v>
      </c>
      <c r="G58" s="8"/>
      <c r="H58" s="8" t="s">
        <v>242</v>
      </c>
    </row>
    <row r="59" spans="1:8" ht="12.75" customHeight="1" x14ac:dyDescent="0.25">
      <c r="A59" s="29" t="s">
        <v>79</v>
      </c>
      <c r="B59" s="30"/>
      <c r="C59" s="1" t="s">
        <v>36</v>
      </c>
      <c r="D59" s="20">
        <f>4</f>
        <v>4</v>
      </c>
      <c r="E59" s="19" t="s">
        <v>183</v>
      </c>
      <c r="F59" s="8" t="s">
        <v>241</v>
      </c>
      <c r="G59" s="8"/>
      <c r="H59" s="9"/>
    </row>
    <row r="60" spans="1:8" ht="12.75" customHeight="1" x14ac:dyDescent="0.25">
      <c r="A60" s="29" t="s">
        <v>78</v>
      </c>
      <c r="B60" s="30"/>
      <c r="C60" s="1" t="s">
        <v>36</v>
      </c>
      <c r="D60" s="20">
        <f>744+64</f>
        <v>808</v>
      </c>
      <c r="E60" s="19" t="s">
        <v>184</v>
      </c>
      <c r="F60" s="8" t="s">
        <v>244</v>
      </c>
      <c r="G60" s="8"/>
      <c r="H60" s="8" t="s">
        <v>243</v>
      </c>
    </row>
    <row r="61" spans="1:8" ht="12.75" customHeight="1" x14ac:dyDescent="0.25">
      <c r="A61" s="29" t="s">
        <v>80</v>
      </c>
      <c r="B61" s="30"/>
      <c r="C61" s="1" t="s">
        <v>36</v>
      </c>
      <c r="D61" s="20">
        <f>527+85</f>
        <v>612</v>
      </c>
      <c r="E61" s="19" t="s">
        <v>184</v>
      </c>
      <c r="F61" s="8" t="s">
        <v>244</v>
      </c>
      <c r="G61" s="8"/>
      <c r="H61" s="8" t="s">
        <v>243</v>
      </c>
    </row>
    <row r="62" spans="1:8" ht="12.75" customHeight="1" x14ac:dyDescent="0.25">
      <c r="A62" s="31" t="s">
        <v>81</v>
      </c>
      <c r="B62" s="32"/>
      <c r="C62" s="1" t="s">
        <v>8</v>
      </c>
      <c r="D62" s="20">
        <f>774+174</f>
        <v>948</v>
      </c>
      <c r="E62" s="19" t="s">
        <v>184</v>
      </c>
      <c r="F62" s="8" t="s">
        <v>245</v>
      </c>
      <c r="G62" s="8"/>
      <c r="H62" s="8" t="s">
        <v>243</v>
      </c>
    </row>
    <row r="63" spans="1:8" ht="12.75" customHeight="1" x14ac:dyDescent="0.25">
      <c r="A63" s="29" t="s">
        <v>82</v>
      </c>
      <c r="B63" s="30"/>
      <c r="C63" s="1" t="s">
        <v>50</v>
      </c>
      <c r="D63" s="20">
        <f>9</f>
        <v>9</v>
      </c>
      <c r="E63" s="19" t="s">
        <v>184</v>
      </c>
      <c r="F63" s="33" t="s">
        <v>220</v>
      </c>
      <c r="G63" s="34"/>
      <c r="H63" s="35"/>
    </row>
    <row r="64" spans="1:8" ht="12.75" customHeight="1" x14ac:dyDescent="0.25">
      <c r="A64" s="29" t="s">
        <v>83</v>
      </c>
      <c r="B64" s="30"/>
      <c r="C64" s="1" t="s">
        <v>50</v>
      </c>
      <c r="D64" s="20">
        <v>117</v>
      </c>
      <c r="E64" s="19" t="s">
        <v>184</v>
      </c>
      <c r="F64" s="8" t="s">
        <v>246</v>
      </c>
      <c r="G64" s="8"/>
      <c r="H64" s="8" t="s">
        <v>243</v>
      </c>
    </row>
    <row r="65" spans="1:8" ht="12.75" customHeight="1" x14ac:dyDescent="0.25">
      <c r="A65" s="29" t="s">
        <v>84</v>
      </c>
      <c r="B65" s="30"/>
      <c r="C65" s="1" t="s">
        <v>50</v>
      </c>
      <c r="D65" s="20">
        <v>603</v>
      </c>
      <c r="E65" s="19" t="s">
        <v>184</v>
      </c>
      <c r="F65" s="8" t="s">
        <v>246</v>
      </c>
      <c r="G65" s="8"/>
      <c r="H65" s="8" t="s">
        <v>243</v>
      </c>
    </row>
    <row r="66" spans="1:8" ht="12.75" customHeight="1" x14ac:dyDescent="0.25">
      <c r="A66" s="29" t="s">
        <v>85</v>
      </c>
      <c r="B66" s="30"/>
      <c r="C66" s="1" t="s">
        <v>50</v>
      </c>
      <c r="D66" s="20">
        <v>11</v>
      </c>
      <c r="E66" s="19" t="s">
        <v>184</v>
      </c>
      <c r="F66" s="8" t="s">
        <v>246</v>
      </c>
      <c r="G66" s="8"/>
      <c r="H66" s="8" t="s">
        <v>243</v>
      </c>
    </row>
    <row r="67" spans="1:8" ht="12.75" customHeight="1" x14ac:dyDescent="0.25">
      <c r="A67" s="29" t="s">
        <v>86</v>
      </c>
      <c r="B67" s="30"/>
      <c r="C67" s="1" t="s">
        <v>50</v>
      </c>
      <c r="D67" s="20">
        <f>30</f>
        <v>30</v>
      </c>
      <c r="E67" s="19" t="s">
        <v>184</v>
      </c>
      <c r="F67" s="8" t="s">
        <v>247</v>
      </c>
      <c r="G67" s="8"/>
      <c r="H67" s="8" t="s">
        <v>243</v>
      </c>
    </row>
    <row r="68" spans="1:8" ht="12.75" customHeight="1" x14ac:dyDescent="0.25">
      <c r="A68" s="29" t="s">
        <v>87</v>
      </c>
      <c r="B68" s="30"/>
      <c r="C68" s="1" t="s">
        <v>50</v>
      </c>
      <c r="D68" s="20">
        <f>18</f>
        <v>18</v>
      </c>
      <c r="E68" s="19" t="s">
        <v>184</v>
      </c>
      <c r="F68" s="8" t="s">
        <v>247</v>
      </c>
      <c r="G68" s="8"/>
      <c r="H68" s="8" t="s">
        <v>243</v>
      </c>
    </row>
    <row r="69" spans="1:8" ht="12.75" customHeight="1" x14ac:dyDescent="0.25">
      <c r="A69" s="29" t="s">
        <v>88</v>
      </c>
      <c r="B69" s="30"/>
      <c r="C69" s="1" t="s">
        <v>50</v>
      </c>
      <c r="D69" s="20">
        <f>58+9</f>
        <v>67</v>
      </c>
      <c r="E69" s="19" t="s">
        <v>184</v>
      </c>
      <c r="F69" s="8" t="s">
        <v>247</v>
      </c>
      <c r="G69" s="8"/>
      <c r="H69" s="8" t="s">
        <v>243</v>
      </c>
    </row>
    <row r="70" spans="1:8" ht="12.75" customHeight="1" x14ac:dyDescent="0.25">
      <c r="A70" s="29" t="s">
        <v>89</v>
      </c>
      <c r="B70" s="30"/>
      <c r="C70" s="1" t="s">
        <v>8</v>
      </c>
      <c r="D70" s="20">
        <f>2040+8</f>
        <v>2048</v>
      </c>
      <c r="E70" s="19" t="s">
        <v>184</v>
      </c>
      <c r="F70" s="8" t="s">
        <v>247</v>
      </c>
      <c r="G70" s="8"/>
      <c r="H70" s="9"/>
    </row>
    <row r="71" spans="1:8" ht="12.75" customHeight="1" x14ac:dyDescent="0.25">
      <c r="A71" s="29" t="s">
        <v>90</v>
      </c>
      <c r="B71" s="30"/>
      <c r="C71" s="1" t="s">
        <v>8</v>
      </c>
      <c r="D71" s="20">
        <f>4687+81</f>
        <v>4768</v>
      </c>
      <c r="E71" s="19" t="s">
        <v>185</v>
      </c>
      <c r="F71" s="9"/>
      <c r="G71" s="9"/>
      <c r="H71" s="9"/>
    </row>
    <row r="72" spans="1:8" ht="12.75" customHeight="1" x14ac:dyDescent="0.25">
      <c r="A72" s="29" t="s">
        <v>91</v>
      </c>
      <c r="B72" s="30"/>
      <c r="C72" s="1" t="s">
        <v>8</v>
      </c>
      <c r="D72" s="20">
        <f>292+80</f>
        <v>372</v>
      </c>
      <c r="E72" s="19" t="s">
        <v>186</v>
      </c>
      <c r="F72" s="7"/>
      <c r="G72" s="7"/>
      <c r="H72" s="7"/>
    </row>
    <row r="73" spans="1:8" ht="12.75" customHeight="1" x14ac:dyDescent="0.25">
      <c r="A73" s="29" t="s">
        <v>92</v>
      </c>
      <c r="B73" s="30"/>
      <c r="C73" s="1" t="s">
        <v>8</v>
      </c>
      <c r="D73" s="20">
        <f>648+149</f>
        <v>797</v>
      </c>
      <c r="E73" s="19" t="s">
        <v>186</v>
      </c>
      <c r="F73" s="7"/>
      <c r="G73" s="7"/>
      <c r="H73" s="7"/>
    </row>
    <row r="74" spans="1:8" ht="12.75" customHeight="1" x14ac:dyDescent="0.25">
      <c r="A74" s="29" t="s">
        <v>93</v>
      </c>
      <c r="B74" s="30"/>
      <c r="C74" s="1" t="s">
        <v>8</v>
      </c>
      <c r="D74" s="20">
        <f>40+1161</f>
        <v>1201</v>
      </c>
      <c r="E74" s="19" t="s">
        <v>186</v>
      </c>
      <c r="F74" s="33" t="s">
        <v>249</v>
      </c>
      <c r="G74" s="34"/>
      <c r="H74" s="35"/>
    </row>
    <row r="75" spans="1:8" ht="12.75" customHeight="1" x14ac:dyDescent="0.25">
      <c r="A75" s="29" t="s">
        <v>94</v>
      </c>
      <c r="B75" s="30"/>
      <c r="C75" s="1" t="s">
        <v>8</v>
      </c>
      <c r="D75" s="20">
        <f>264+74</f>
        <v>338</v>
      </c>
      <c r="E75" s="19" t="s">
        <v>186</v>
      </c>
      <c r="F75" s="7"/>
      <c r="G75" s="7"/>
      <c r="H75" s="7"/>
    </row>
    <row r="76" spans="1:8" ht="12.75" customHeight="1" x14ac:dyDescent="0.25">
      <c r="A76" s="29" t="s">
        <v>95</v>
      </c>
      <c r="B76" s="30"/>
      <c r="C76" s="1" t="s">
        <v>8</v>
      </c>
      <c r="D76" s="20">
        <f>74+10</f>
        <v>84</v>
      </c>
      <c r="E76" s="19" t="s">
        <v>186</v>
      </c>
      <c r="F76" s="7"/>
      <c r="G76" s="7"/>
      <c r="H76" s="7"/>
    </row>
    <row r="77" spans="1:8" ht="12.75" customHeight="1" x14ac:dyDescent="0.25">
      <c r="A77" s="29" t="s">
        <v>96</v>
      </c>
      <c r="B77" s="30"/>
      <c r="C77" s="1" t="s">
        <v>8</v>
      </c>
      <c r="D77" s="20">
        <f>134+7</f>
        <v>141</v>
      </c>
      <c r="E77" s="19" t="s">
        <v>186</v>
      </c>
      <c r="F77" s="7"/>
      <c r="G77" s="7"/>
      <c r="H77" s="7"/>
    </row>
    <row r="78" spans="1:8" ht="12.75" customHeight="1" x14ac:dyDescent="0.25">
      <c r="A78" s="29" t="s">
        <v>97</v>
      </c>
      <c r="B78" s="30"/>
      <c r="C78" s="1" t="s">
        <v>8</v>
      </c>
      <c r="D78" s="20">
        <f>3+98</f>
        <v>101</v>
      </c>
      <c r="E78" s="19" t="s">
        <v>186</v>
      </c>
      <c r="F78" s="7"/>
      <c r="G78" s="7"/>
      <c r="H78" s="7"/>
    </row>
    <row r="79" spans="1:8" ht="12.75" customHeight="1" x14ac:dyDescent="0.25">
      <c r="A79" s="29" t="s">
        <v>98</v>
      </c>
      <c r="B79" s="30"/>
      <c r="C79" s="1" t="s">
        <v>8</v>
      </c>
      <c r="D79" s="20">
        <f>21+2</f>
        <v>23</v>
      </c>
      <c r="E79" s="19" t="s">
        <v>186</v>
      </c>
      <c r="F79" s="7"/>
      <c r="G79" s="7"/>
      <c r="H79" s="7"/>
    </row>
    <row r="80" spans="1:8" ht="12.75" customHeight="1" x14ac:dyDescent="0.25">
      <c r="A80" s="29" t="s">
        <v>99</v>
      </c>
      <c r="B80" s="30"/>
      <c r="C80" s="1" t="s">
        <v>8</v>
      </c>
      <c r="D80" s="20">
        <f>246+2</f>
        <v>248</v>
      </c>
      <c r="E80" s="19" t="s">
        <v>186</v>
      </c>
      <c r="F80" s="7"/>
      <c r="G80" s="7"/>
      <c r="H80" s="7"/>
    </row>
    <row r="81" spans="1:8" ht="12.75" customHeight="1" x14ac:dyDescent="0.25">
      <c r="A81" s="29" t="s">
        <v>100</v>
      </c>
      <c r="B81" s="30"/>
      <c r="C81" s="1" t="s">
        <v>8</v>
      </c>
      <c r="D81" s="20">
        <f>508+444</f>
        <v>952</v>
      </c>
      <c r="E81" s="19" t="s">
        <v>186</v>
      </c>
      <c r="F81" s="7"/>
      <c r="G81" s="7"/>
      <c r="H81" s="7"/>
    </row>
    <row r="82" spans="1:8" ht="12.75" customHeight="1" x14ac:dyDescent="0.25">
      <c r="A82" s="29" t="s">
        <v>101</v>
      </c>
      <c r="B82" s="36"/>
      <c r="C82" s="62"/>
      <c r="D82" s="63"/>
      <c r="E82" s="19" t="s">
        <v>186</v>
      </c>
      <c r="F82" s="7"/>
      <c r="G82" s="7"/>
      <c r="H82" s="7"/>
    </row>
    <row r="83" spans="1:8" ht="12.75" customHeight="1" x14ac:dyDescent="0.25">
      <c r="A83" s="29" t="s">
        <v>102</v>
      </c>
      <c r="B83" s="30"/>
      <c r="C83" s="1" t="s">
        <v>8</v>
      </c>
      <c r="D83" s="20">
        <f>1401+13</f>
        <v>1414</v>
      </c>
      <c r="E83" s="19" t="s">
        <v>187</v>
      </c>
      <c r="F83" s="7"/>
      <c r="G83" s="7"/>
      <c r="H83" s="7"/>
    </row>
    <row r="84" spans="1:8" ht="12.75" customHeight="1" x14ac:dyDescent="0.25">
      <c r="A84" s="29" t="s">
        <v>103</v>
      </c>
      <c r="B84" s="30"/>
      <c r="C84" s="1" t="s">
        <v>8</v>
      </c>
      <c r="D84" s="20">
        <f>10</f>
        <v>10</v>
      </c>
      <c r="E84" s="19" t="s">
        <v>187</v>
      </c>
      <c r="F84" s="7"/>
      <c r="G84" s="7"/>
      <c r="H84" s="7"/>
    </row>
    <row r="85" spans="1:8" ht="12.75" customHeight="1" x14ac:dyDescent="0.25">
      <c r="A85" s="29" t="s">
        <v>104</v>
      </c>
      <c r="B85" s="30"/>
      <c r="C85" s="1" t="s">
        <v>8</v>
      </c>
      <c r="D85" s="20">
        <f>1501+233</f>
        <v>1734</v>
      </c>
      <c r="E85" s="19" t="s">
        <v>187</v>
      </c>
      <c r="F85" s="7"/>
      <c r="G85" s="7"/>
      <c r="H85" s="7"/>
    </row>
    <row r="86" spans="1:8" ht="12.75" customHeight="1" x14ac:dyDescent="0.25">
      <c r="A86" s="29" t="s">
        <v>106</v>
      </c>
      <c r="B86" s="30"/>
      <c r="C86" s="1" t="s">
        <v>8</v>
      </c>
      <c r="D86" s="20">
        <f>244+163</f>
        <v>407</v>
      </c>
      <c r="E86" s="19" t="s">
        <v>187</v>
      </c>
      <c r="F86" s="7"/>
      <c r="G86" s="7"/>
      <c r="H86" s="7"/>
    </row>
    <row r="87" spans="1:8" ht="12.75" customHeight="1" x14ac:dyDescent="0.25">
      <c r="A87" s="29" t="s">
        <v>107</v>
      </c>
      <c r="B87" s="30"/>
      <c r="C87" s="1" t="s">
        <v>8</v>
      </c>
      <c r="D87" s="20">
        <f>106+9</f>
        <v>115</v>
      </c>
      <c r="E87" s="19" t="s">
        <v>187</v>
      </c>
      <c r="F87" s="7"/>
      <c r="G87" s="7"/>
      <c r="H87" s="7"/>
    </row>
    <row r="88" spans="1:8" ht="12.75" customHeight="1" x14ac:dyDescent="0.25">
      <c r="A88" s="29" t="s">
        <v>108</v>
      </c>
      <c r="B88" s="30"/>
      <c r="C88" s="1" t="s">
        <v>8</v>
      </c>
      <c r="D88" s="20">
        <f>11+112</f>
        <v>123</v>
      </c>
      <c r="E88" s="19" t="s">
        <v>187</v>
      </c>
      <c r="F88" s="7"/>
      <c r="G88" s="7"/>
      <c r="H88" s="7"/>
    </row>
    <row r="89" spans="1:8" ht="12.75" customHeight="1" x14ac:dyDescent="0.25">
      <c r="A89" s="29" t="s">
        <v>109</v>
      </c>
      <c r="B89" s="30"/>
      <c r="C89" s="1" t="s">
        <v>8</v>
      </c>
      <c r="D89" s="20">
        <f>10</f>
        <v>10</v>
      </c>
      <c r="E89" s="19" t="s">
        <v>187</v>
      </c>
      <c r="F89" s="7"/>
      <c r="G89" s="7"/>
      <c r="H89" s="7"/>
    </row>
    <row r="90" spans="1:8" ht="12.75" customHeight="1" x14ac:dyDescent="0.25">
      <c r="A90" s="29" t="s">
        <v>110</v>
      </c>
      <c r="B90" s="30"/>
      <c r="C90" s="1" t="s">
        <v>8</v>
      </c>
      <c r="D90" s="20">
        <f>19+442</f>
        <v>461</v>
      </c>
      <c r="E90" s="19" t="s">
        <v>187</v>
      </c>
      <c r="F90" s="7"/>
      <c r="G90" s="7"/>
      <c r="H90" s="7"/>
    </row>
    <row r="91" spans="1:8" ht="12.75" customHeight="1" x14ac:dyDescent="0.25">
      <c r="A91" s="29" t="s">
        <v>111</v>
      </c>
      <c r="B91" s="30"/>
      <c r="C91" s="1" t="s">
        <v>8</v>
      </c>
      <c r="D91" s="20">
        <f>6</f>
        <v>6</v>
      </c>
      <c r="E91" s="19" t="s">
        <v>187</v>
      </c>
      <c r="F91" s="7"/>
      <c r="G91" s="7"/>
      <c r="H91" s="7"/>
    </row>
    <row r="92" spans="1:8" ht="12.75" customHeight="1" x14ac:dyDescent="0.25">
      <c r="A92" s="29" t="s">
        <v>112</v>
      </c>
      <c r="B92" s="30"/>
      <c r="C92" s="1" t="s">
        <v>8</v>
      </c>
      <c r="D92" s="20">
        <f>6</f>
        <v>6</v>
      </c>
      <c r="E92" s="19" t="s">
        <v>187</v>
      </c>
      <c r="F92" s="7"/>
      <c r="G92" s="7"/>
      <c r="H92" s="7"/>
    </row>
    <row r="93" spans="1:8" ht="12.75" customHeight="1" x14ac:dyDescent="0.25">
      <c r="A93" s="29" t="s">
        <v>113</v>
      </c>
      <c r="B93" s="30"/>
      <c r="C93" s="1" t="s">
        <v>36</v>
      </c>
      <c r="D93" s="20">
        <f>555+265</f>
        <v>820</v>
      </c>
      <c r="E93" s="19" t="s">
        <v>211</v>
      </c>
      <c r="F93" s="7"/>
      <c r="G93" s="7"/>
      <c r="H93" s="7"/>
    </row>
    <row r="94" spans="1:8" ht="12.75" customHeight="1" x14ac:dyDescent="0.25">
      <c r="A94" s="29" t="s">
        <v>114</v>
      </c>
      <c r="B94" s="30"/>
      <c r="C94" s="1" t="s">
        <v>36</v>
      </c>
      <c r="D94" s="20">
        <f>370+28</f>
        <v>398</v>
      </c>
      <c r="E94" s="19" t="s">
        <v>211</v>
      </c>
      <c r="F94" s="7"/>
      <c r="G94" s="7"/>
      <c r="H94" s="7"/>
    </row>
    <row r="95" spans="1:8" ht="12.75" customHeight="1" x14ac:dyDescent="0.25">
      <c r="A95" s="29" t="s">
        <v>115</v>
      </c>
      <c r="B95" s="30"/>
      <c r="C95" s="1" t="s">
        <v>36</v>
      </c>
      <c r="D95" s="20">
        <f>536+168</f>
        <v>704</v>
      </c>
      <c r="E95" s="19" t="s">
        <v>211</v>
      </c>
      <c r="F95" s="7"/>
      <c r="G95" s="7"/>
      <c r="H95" s="7"/>
    </row>
    <row r="96" spans="1:8" ht="12.75" customHeight="1" x14ac:dyDescent="0.25">
      <c r="A96" s="29" t="s">
        <v>116</v>
      </c>
      <c r="B96" s="30"/>
      <c r="C96" s="1" t="s">
        <v>36</v>
      </c>
      <c r="D96" s="20">
        <f>412</f>
        <v>412</v>
      </c>
      <c r="E96" s="19" t="s">
        <v>211</v>
      </c>
      <c r="F96" s="7"/>
      <c r="G96" s="7"/>
      <c r="H96" s="7"/>
    </row>
    <row r="97" spans="1:8" ht="12.75" customHeight="1" x14ac:dyDescent="0.25">
      <c r="A97" s="29" t="s">
        <v>117</v>
      </c>
      <c r="B97" s="30"/>
      <c r="C97" s="1" t="s">
        <v>58</v>
      </c>
      <c r="D97" s="20">
        <f>1166+24</f>
        <v>1190</v>
      </c>
      <c r="E97" s="19" t="s">
        <v>211</v>
      </c>
      <c r="F97" s="7"/>
      <c r="G97" s="7"/>
      <c r="H97" s="7"/>
    </row>
    <row r="98" spans="1:8" ht="12.75" customHeight="1" x14ac:dyDescent="0.25">
      <c r="A98" s="29" t="s">
        <v>119</v>
      </c>
      <c r="B98" s="30"/>
      <c r="C98" s="1" t="s">
        <v>36</v>
      </c>
      <c r="D98" s="20">
        <f>828+13</f>
        <v>841</v>
      </c>
      <c r="E98" s="19" t="s">
        <v>211</v>
      </c>
      <c r="F98" s="7"/>
      <c r="G98" s="7"/>
      <c r="H98" s="7"/>
    </row>
    <row r="99" spans="1:8" ht="12.75" customHeight="1" x14ac:dyDescent="0.25">
      <c r="A99" s="29" t="s">
        <v>120</v>
      </c>
      <c r="B99" s="30"/>
      <c r="C99" s="1" t="s">
        <v>36</v>
      </c>
      <c r="D99" s="20">
        <f>20</f>
        <v>20</v>
      </c>
      <c r="E99" s="19" t="s">
        <v>211</v>
      </c>
      <c r="F99" s="7"/>
      <c r="G99" s="7"/>
      <c r="H99" s="7"/>
    </row>
    <row r="100" spans="1:8" ht="12.75" customHeight="1" x14ac:dyDescent="0.25">
      <c r="A100" s="29" t="s">
        <v>121</v>
      </c>
      <c r="B100" s="30"/>
      <c r="C100" s="1" t="s">
        <v>8</v>
      </c>
      <c r="D100" s="20">
        <f>29+54</f>
        <v>83</v>
      </c>
      <c r="E100" s="19" t="s">
        <v>211</v>
      </c>
      <c r="F100" s="7"/>
      <c r="G100" s="7"/>
      <c r="H100" s="7"/>
    </row>
    <row r="101" spans="1:8" ht="12.75" customHeight="1" x14ac:dyDescent="0.25">
      <c r="A101" s="29" t="s">
        <v>123</v>
      </c>
      <c r="B101" s="30"/>
      <c r="C101" s="1" t="s">
        <v>8</v>
      </c>
      <c r="D101" s="20">
        <f>1866+6</f>
        <v>1872</v>
      </c>
      <c r="E101" s="19" t="s">
        <v>188</v>
      </c>
      <c r="F101" s="7"/>
      <c r="G101" s="7"/>
      <c r="H101" s="7"/>
    </row>
    <row r="102" spans="1:8" ht="12.75" customHeight="1" x14ac:dyDescent="0.25">
      <c r="A102" s="29" t="s">
        <v>124</v>
      </c>
      <c r="B102" s="30"/>
      <c r="C102" s="1" t="s">
        <v>8</v>
      </c>
      <c r="D102" s="20">
        <f>69+19</f>
        <v>88</v>
      </c>
      <c r="E102" s="19" t="s">
        <v>188</v>
      </c>
      <c r="F102" s="7"/>
      <c r="G102" s="7"/>
      <c r="H102" s="7"/>
    </row>
    <row r="103" spans="1:8" ht="12.75" customHeight="1" x14ac:dyDescent="0.25">
      <c r="A103" s="29" t="s">
        <v>125</v>
      </c>
      <c r="B103" s="30"/>
      <c r="C103" s="1" t="s">
        <v>8</v>
      </c>
      <c r="D103" s="20">
        <v>4</v>
      </c>
      <c r="E103" s="19" t="s">
        <v>188</v>
      </c>
      <c r="F103" s="7"/>
      <c r="G103" s="7"/>
      <c r="H103" s="7"/>
    </row>
    <row r="104" spans="1:8" ht="12.75" customHeight="1" x14ac:dyDescent="0.25">
      <c r="A104" s="29" t="s">
        <v>162</v>
      </c>
      <c r="B104" s="30"/>
      <c r="C104" s="1" t="s">
        <v>50</v>
      </c>
      <c r="D104" s="20">
        <f>2077+681</f>
        <v>2758</v>
      </c>
      <c r="E104" s="19" t="s">
        <v>188</v>
      </c>
      <c r="F104" s="7"/>
      <c r="G104" s="7"/>
      <c r="H104" s="7"/>
    </row>
    <row r="105" spans="1:8" ht="12.75" customHeight="1" x14ac:dyDescent="0.25">
      <c r="A105" s="29" t="s">
        <v>136</v>
      </c>
      <c r="B105" s="30"/>
      <c r="C105" s="1" t="s">
        <v>8</v>
      </c>
      <c r="D105" s="20">
        <f>2781+558</f>
        <v>3339</v>
      </c>
      <c r="E105" s="19" t="s">
        <v>189</v>
      </c>
      <c r="F105" s="7"/>
      <c r="G105" s="7"/>
      <c r="H105" s="7"/>
    </row>
    <row r="106" spans="1:8" ht="12.75" customHeight="1" x14ac:dyDescent="0.25">
      <c r="A106" s="29" t="s">
        <v>137</v>
      </c>
      <c r="B106" s="30"/>
      <c r="C106" s="1" t="s">
        <v>8</v>
      </c>
      <c r="D106" s="20">
        <f>1435+31</f>
        <v>1466</v>
      </c>
      <c r="E106" s="19" t="s">
        <v>189</v>
      </c>
      <c r="F106" s="7"/>
      <c r="G106" s="7"/>
      <c r="H106" s="7"/>
    </row>
    <row r="107" spans="1:8" ht="12.75" customHeight="1" x14ac:dyDescent="0.25">
      <c r="A107" s="29" t="s">
        <v>138</v>
      </c>
      <c r="B107" s="30"/>
      <c r="C107" s="1" t="s">
        <v>8</v>
      </c>
      <c r="D107" s="20">
        <f>3488+302</f>
        <v>3790</v>
      </c>
      <c r="E107" s="19" t="s">
        <v>190</v>
      </c>
      <c r="F107" s="7"/>
      <c r="G107" s="7"/>
      <c r="H107" s="7"/>
    </row>
    <row r="108" spans="1:8" ht="12.75" customHeight="1" x14ac:dyDescent="0.25">
      <c r="A108" s="29" t="s">
        <v>139</v>
      </c>
      <c r="B108" s="30"/>
      <c r="C108" s="1" t="s">
        <v>8</v>
      </c>
      <c r="D108" s="20">
        <f>4825+57</f>
        <v>4882</v>
      </c>
      <c r="E108" s="19" t="s">
        <v>190</v>
      </c>
      <c r="F108" s="7"/>
      <c r="G108" s="7"/>
      <c r="H108" s="7"/>
    </row>
    <row r="109" spans="1:8" ht="12.75" customHeight="1" x14ac:dyDescent="0.25">
      <c r="A109" s="29" t="s">
        <v>128</v>
      </c>
      <c r="B109" s="30"/>
      <c r="C109" s="1" t="s">
        <v>8</v>
      </c>
      <c r="D109" s="20">
        <f>92+18</f>
        <v>110</v>
      </c>
      <c r="E109" s="19" t="s">
        <v>191</v>
      </c>
      <c r="F109" s="7"/>
      <c r="G109" s="7"/>
      <c r="H109" s="7"/>
    </row>
    <row r="110" spans="1:8" ht="12.75" customHeight="1" x14ac:dyDescent="0.25">
      <c r="A110" s="29" t="s">
        <v>129</v>
      </c>
      <c r="B110" s="30"/>
      <c r="C110" s="1" t="s">
        <v>8</v>
      </c>
      <c r="D110" s="20">
        <f>12+46</f>
        <v>58</v>
      </c>
      <c r="E110" s="19" t="s">
        <v>191</v>
      </c>
      <c r="F110" s="7"/>
      <c r="G110" s="7"/>
      <c r="H110" s="7"/>
    </row>
    <row r="111" spans="1:8" ht="12.75" customHeight="1" x14ac:dyDescent="0.25">
      <c r="A111" s="29" t="s">
        <v>130</v>
      </c>
      <c r="B111" s="30"/>
      <c r="C111" s="1" t="s">
        <v>8</v>
      </c>
      <c r="D111" s="20">
        <f>149+22</f>
        <v>171</v>
      </c>
      <c r="E111" s="19" t="s">
        <v>191</v>
      </c>
      <c r="F111" s="7"/>
      <c r="G111" s="7"/>
      <c r="H111" s="7"/>
    </row>
    <row r="112" spans="1:8" ht="12.75" customHeight="1" x14ac:dyDescent="0.25">
      <c r="A112" s="29" t="s">
        <v>131</v>
      </c>
      <c r="B112" s="30"/>
      <c r="C112" s="1" t="s">
        <v>8</v>
      </c>
      <c r="D112" s="20">
        <f>14</f>
        <v>14</v>
      </c>
      <c r="E112" s="19" t="s">
        <v>191</v>
      </c>
      <c r="F112" s="7"/>
      <c r="G112" s="7"/>
      <c r="H112" s="7"/>
    </row>
    <row r="113" spans="1:8" ht="12.75" customHeight="1" x14ac:dyDescent="0.25">
      <c r="A113" s="29" t="s">
        <v>132</v>
      </c>
      <c r="B113" s="30"/>
      <c r="C113" s="1" t="s">
        <v>8</v>
      </c>
      <c r="D113" s="20">
        <f>82+13</f>
        <v>95</v>
      </c>
      <c r="E113" s="19" t="s">
        <v>191</v>
      </c>
      <c r="F113" s="7"/>
      <c r="G113" s="7"/>
      <c r="H113" s="7"/>
    </row>
    <row r="114" spans="1:8" ht="12.75" customHeight="1" x14ac:dyDescent="0.25">
      <c r="A114" s="29" t="s">
        <v>133</v>
      </c>
      <c r="B114" s="30"/>
      <c r="C114" s="1" t="s">
        <v>8</v>
      </c>
      <c r="D114" s="20">
        <f>141+29</f>
        <v>170</v>
      </c>
      <c r="E114" s="19" t="s">
        <v>191</v>
      </c>
      <c r="F114" s="7"/>
      <c r="G114" s="7"/>
      <c r="H114" s="7"/>
    </row>
    <row r="115" spans="1:8" ht="12.75" customHeight="1" x14ac:dyDescent="0.25">
      <c r="A115" s="29" t="s">
        <v>134</v>
      </c>
      <c r="B115" s="30"/>
      <c r="C115" s="1" t="s">
        <v>8</v>
      </c>
      <c r="D115" s="20">
        <f>15+100</f>
        <v>115</v>
      </c>
      <c r="E115" s="19" t="s">
        <v>191</v>
      </c>
      <c r="F115" s="7"/>
      <c r="G115" s="7"/>
      <c r="H115" s="7"/>
    </row>
    <row r="116" spans="1:8" ht="12.75" customHeight="1" x14ac:dyDescent="0.25">
      <c r="A116" s="29" t="s">
        <v>135</v>
      </c>
      <c r="B116" s="30"/>
      <c r="C116" s="1" t="s">
        <v>8</v>
      </c>
      <c r="D116" s="20">
        <f>97+22</f>
        <v>119</v>
      </c>
      <c r="E116" s="19" t="s">
        <v>191</v>
      </c>
      <c r="F116" s="7"/>
      <c r="G116" s="7"/>
      <c r="H116" s="7"/>
    </row>
    <row r="117" spans="1:8" ht="12.75" customHeight="1" x14ac:dyDescent="0.25">
      <c r="A117" s="29" t="s">
        <v>140</v>
      </c>
      <c r="B117" s="30"/>
      <c r="C117" s="1" t="s">
        <v>8</v>
      </c>
      <c r="D117" s="20">
        <f>509+4246</f>
        <v>4755</v>
      </c>
      <c r="E117" s="19" t="s">
        <v>192</v>
      </c>
      <c r="F117" s="7"/>
      <c r="G117" s="7"/>
      <c r="H117" s="7"/>
    </row>
    <row r="118" spans="1:8" ht="12.75" customHeight="1" x14ac:dyDescent="0.25">
      <c r="A118" s="29" t="s">
        <v>163</v>
      </c>
      <c r="B118" s="30"/>
      <c r="C118" s="1" t="s">
        <v>164</v>
      </c>
      <c r="D118" s="20">
        <f>103</f>
        <v>103</v>
      </c>
      <c r="E118" s="19" t="s">
        <v>193</v>
      </c>
      <c r="F118" s="7"/>
      <c r="G118" s="7"/>
      <c r="H118" s="7"/>
    </row>
    <row r="119" spans="1:8" ht="12.75" customHeight="1" x14ac:dyDescent="0.25">
      <c r="A119" s="29" t="s">
        <v>151</v>
      </c>
      <c r="B119" s="30"/>
      <c r="C119" s="14" t="s">
        <v>8</v>
      </c>
      <c r="D119" s="20">
        <v>39</v>
      </c>
      <c r="E119" s="19" t="s">
        <v>193</v>
      </c>
      <c r="F119" s="7"/>
      <c r="G119" s="7"/>
      <c r="H119" s="7"/>
    </row>
    <row r="120" spans="1:8" ht="12.75" customHeight="1" x14ac:dyDescent="0.25">
      <c r="A120" s="29" t="s">
        <v>70</v>
      </c>
      <c r="B120" s="30"/>
      <c r="C120" s="14" t="s">
        <v>8</v>
      </c>
      <c r="D120" s="20">
        <v>186</v>
      </c>
      <c r="E120" s="19" t="s">
        <v>193</v>
      </c>
      <c r="F120" s="7"/>
      <c r="G120" s="7"/>
      <c r="H120" s="7"/>
    </row>
    <row r="121" spans="1:8" ht="12.75" customHeight="1" x14ac:dyDescent="0.25">
      <c r="A121" s="29" t="s">
        <v>141</v>
      </c>
      <c r="B121" s="30"/>
      <c r="C121" s="1" t="s">
        <v>142</v>
      </c>
      <c r="D121" s="20">
        <v>699</v>
      </c>
      <c r="E121" s="19" t="s">
        <v>195</v>
      </c>
      <c r="F121" s="7"/>
      <c r="G121" s="7"/>
      <c r="H121" s="7"/>
    </row>
    <row r="122" spans="1:8" ht="12.75" customHeight="1" x14ac:dyDescent="0.25">
      <c r="A122" s="29" t="s">
        <v>143</v>
      </c>
      <c r="B122" s="30"/>
      <c r="C122" s="1" t="s">
        <v>8</v>
      </c>
      <c r="D122" s="20">
        <f>38</f>
        <v>38</v>
      </c>
      <c r="E122" s="19" t="s">
        <v>195</v>
      </c>
      <c r="F122" s="7"/>
      <c r="G122" s="7"/>
      <c r="H122" s="7"/>
    </row>
    <row r="123" spans="1:8" ht="12.75" customHeight="1" x14ac:dyDescent="0.25">
      <c r="A123" s="29" t="s">
        <v>144</v>
      </c>
      <c r="B123" s="30"/>
      <c r="C123" s="1" t="s">
        <v>8</v>
      </c>
      <c r="D123" s="20" t="s">
        <v>208</v>
      </c>
      <c r="E123" s="19" t="s">
        <v>195</v>
      </c>
      <c r="F123" s="7"/>
      <c r="G123" s="7"/>
      <c r="H123" s="7"/>
    </row>
    <row r="124" spans="1:8" ht="12.75" customHeight="1" x14ac:dyDescent="0.25">
      <c r="A124" s="29" t="s">
        <v>145</v>
      </c>
      <c r="B124" s="30"/>
      <c r="C124" s="1" t="s">
        <v>8</v>
      </c>
      <c r="D124" s="20">
        <f>35+6</f>
        <v>41</v>
      </c>
      <c r="E124" s="19" t="s">
        <v>195</v>
      </c>
      <c r="F124" s="7"/>
      <c r="G124" s="7"/>
      <c r="H124" s="7"/>
    </row>
    <row r="125" spans="1:8" ht="12.75" customHeight="1" x14ac:dyDescent="0.25">
      <c r="A125" s="29" t="s">
        <v>146</v>
      </c>
      <c r="B125" s="30"/>
      <c r="C125" s="1" t="s">
        <v>8</v>
      </c>
      <c r="D125" s="20">
        <v>2</v>
      </c>
      <c r="E125" s="19" t="s">
        <v>195</v>
      </c>
      <c r="F125" s="7"/>
      <c r="G125" s="7"/>
      <c r="H125" s="7"/>
    </row>
    <row r="126" spans="1:8" ht="12.75" customHeight="1" x14ac:dyDescent="0.25">
      <c r="A126" s="29" t="s">
        <v>147</v>
      </c>
      <c r="B126" s="30"/>
      <c r="C126" s="1" t="s">
        <v>8</v>
      </c>
      <c r="D126" s="20">
        <f>177+36</f>
        <v>213</v>
      </c>
      <c r="E126" s="19" t="s">
        <v>195</v>
      </c>
      <c r="F126" s="7"/>
      <c r="G126" s="7"/>
      <c r="H126" s="7"/>
    </row>
    <row r="127" spans="1:8" ht="12.75" customHeight="1" x14ac:dyDescent="0.25">
      <c r="A127" s="29" t="s">
        <v>148</v>
      </c>
      <c r="B127" s="30"/>
      <c r="C127" s="1" t="s">
        <v>8</v>
      </c>
      <c r="D127" s="20">
        <f>19+1</f>
        <v>20</v>
      </c>
      <c r="E127" s="19" t="s">
        <v>195</v>
      </c>
      <c r="F127" s="7"/>
      <c r="G127" s="7"/>
      <c r="H127" s="7"/>
    </row>
    <row r="128" spans="1:8" ht="12.75" customHeight="1" x14ac:dyDescent="0.25">
      <c r="A128" s="29" t="s">
        <v>149</v>
      </c>
      <c r="B128" s="30"/>
      <c r="C128" s="1" t="s">
        <v>8</v>
      </c>
      <c r="D128" s="20">
        <f>122</f>
        <v>122</v>
      </c>
      <c r="E128" s="19" t="s">
        <v>195</v>
      </c>
      <c r="F128" s="7"/>
      <c r="G128" s="7"/>
      <c r="H128" s="7"/>
    </row>
    <row r="129" spans="1:8" ht="12.75" customHeight="1" x14ac:dyDescent="0.25">
      <c r="A129" s="29" t="s">
        <v>150</v>
      </c>
      <c r="B129" s="30"/>
      <c r="C129" s="1" t="s">
        <v>8</v>
      </c>
      <c r="D129" s="20">
        <f>50</f>
        <v>50</v>
      </c>
      <c r="E129" s="19" t="s">
        <v>195</v>
      </c>
      <c r="F129" s="7"/>
      <c r="G129" s="7"/>
      <c r="H129" s="7"/>
    </row>
    <row r="130" spans="1:8" ht="12.75" customHeight="1" x14ac:dyDescent="0.25">
      <c r="A130" s="29" t="s">
        <v>126</v>
      </c>
      <c r="B130" s="30"/>
      <c r="C130" s="1" t="s">
        <v>8</v>
      </c>
      <c r="D130" s="20">
        <f>113+8</f>
        <v>121</v>
      </c>
      <c r="E130" s="19" t="s">
        <v>195</v>
      </c>
      <c r="F130" s="7"/>
      <c r="G130" s="7"/>
      <c r="H130" s="7"/>
    </row>
    <row r="131" spans="1:8" ht="12.75" customHeight="1" x14ac:dyDescent="0.25">
      <c r="A131" s="29" t="s">
        <v>127</v>
      </c>
      <c r="B131" s="30"/>
      <c r="C131" s="1" t="s">
        <v>36</v>
      </c>
      <c r="D131" s="20">
        <f>79</f>
        <v>79</v>
      </c>
      <c r="E131" s="19" t="s">
        <v>195</v>
      </c>
      <c r="F131" s="7"/>
      <c r="G131" s="7"/>
      <c r="H131" s="7"/>
    </row>
    <row r="132" spans="1:8" ht="12.75" customHeight="1" x14ac:dyDescent="0.25">
      <c r="A132" s="29" t="s">
        <v>122</v>
      </c>
      <c r="B132" s="30"/>
      <c r="C132" s="1" t="s">
        <v>8</v>
      </c>
      <c r="D132" s="20">
        <f>46+7</f>
        <v>53</v>
      </c>
      <c r="E132" s="19" t="s">
        <v>195</v>
      </c>
      <c r="F132" s="7"/>
      <c r="G132" s="7"/>
      <c r="H132" s="7"/>
    </row>
    <row r="133" spans="1:8" ht="12.75" customHeight="1" x14ac:dyDescent="0.25">
      <c r="A133" s="29" t="s">
        <v>153</v>
      </c>
      <c r="B133" s="30"/>
      <c r="C133" s="1" t="s">
        <v>8</v>
      </c>
      <c r="D133" s="20">
        <f>3</f>
        <v>3</v>
      </c>
      <c r="E133" s="19" t="s">
        <v>195</v>
      </c>
      <c r="F133" s="7"/>
      <c r="G133" s="7"/>
      <c r="H133" s="7"/>
    </row>
    <row r="134" spans="1:8" ht="12.75" customHeight="1" x14ac:dyDescent="0.25">
      <c r="A134" s="29" t="s">
        <v>154</v>
      </c>
      <c r="B134" s="30"/>
      <c r="C134" s="1" t="s">
        <v>8</v>
      </c>
      <c r="D134" s="20">
        <f>4</f>
        <v>4</v>
      </c>
      <c r="E134" s="19" t="s">
        <v>195</v>
      </c>
      <c r="F134" s="7"/>
      <c r="G134" s="7"/>
      <c r="H134" s="7"/>
    </row>
    <row r="135" spans="1:8" ht="12.75" customHeight="1" x14ac:dyDescent="0.25">
      <c r="A135" s="29" t="s">
        <v>155</v>
      </c>
      <c r="B135" s="30"/>
      <c r="C135" s="1" t="s">
        <v>8</v>
      </c>
      <c r="D135" s="20">
        <f>5</f>
        <v>5</v>
      </c>
      <c r="E135" s="19" t="s">
        <v>195</v>
      </c>
      <c r="F135" s="7"/>
      <c r="G135" s="7"/>
      <c r="H135" s="7"/>
    </row>
    <row r="136" spans="1:8" ht="12.75" customHeight="1" x14ac:dyDescent="0.25">
      <c r="A136" s="29" t="s">
        <v>156</v>
      </c>
      <c r="B136" s="30"/>
      <c r="C136" s="1" t="s">
        <v>157</v>
      </c>
      <c r="D136" s="20">
        <f>25+743</f>
        <v>768</v>
      </c>
      <c r="E136" s="19" t="s">
        <v>196</v>
      </c>
      <c r="F136" s="7"/>
      <c r="G136" s="7"/>
      <c r="H136" s="7"/>
    </row>
    <row r="137" spans="1:8" ht="12.75" customHeight="1" x14ac:dyDescent="0.25">
      <c r="A137" s="29" t="s">
        <v>210</v>
      </c>
      <c r="B137" s="30"/>
      <c r="C137" s="1" t="s">
        <v>36</v>
      </c>
      <c r="D137" s="20" t="s">
        <v>208</v>
      </c>
      <c r="E137" s="19" t="s">
        <v>196</v>
      </c>
      <c r="F137" s="7"/>
      <c r="G137" s="7"/>
      <c r="H137" s="7"/>
    </row>
    <row r="138" spans="1:8" ht="12.75" customHeight="1" x14ac:dyDescent="0.25">
      <c r="A138" s="29" t="s">
        <v>168</v>
      </c>
      <c r="B138" s="30"/>
      <c r="C138" s="1" t="s">
        <v>169</v>
      </c>
      <c r="D138" s="20">
        <f>39+1646</f>
        <v>1685</v>
      </c>
      <c r="E138" s="19" t="s">
        <v>197</v>
      </c>
      <c r="F138" s="7"/>
      <c r="G138" s="7"/>
      <c r="H138" s="7"/>
    </row>
    <row r="139" spans="1:8" ht="12.75" customHeight="1" x14ac:dyDescent="0.25">
      <c r="A139" s="29" t="s">
        <v>158</v>
      </c>
      <c r="B139" s="30"/>
      <c r="C139" s="1" t="s">
        <v>8</v>
      </c>
      <c r="D139" s="20">
        <f>1873+29</f>
        <v>1902</v>
      </c>
      <c r="E139" s="19" t="s">
        <v>197</v>
      </c>
      <c r="F139" s="7"/>
      <c r="G139" s="7"/>
      <c r="H139" s="7"/>
    </row>
    <row r="140" spans="1:8" ht="12.75" customHeight="1" x14ac:dyDescent="0.25">
      <c r="A140" s="29" t="s">
        <v>159</v>
      </c>
      <c r="B140" s="30"/>
      <c r="C140" s="1" t="s">
        <v>160</v>
      </c>
      <c r="D140" s="20">
        <f>114+486</f>
        <v>600</v>
      </c>
      <c r="E140" s="19" t="s">
        <v>194</v>
      </c>
      <c r="F140" s="7"/>
      <c r="G140" s="7"/>
      <c r="H140" s="7"/>
    </row>
    <row r="141" spans="1:8" ht="12.75" customHeight="1" x14ac:dyDescent="0.25">
      <c r="A141" s="29" t="s">
        <v>161</v>
      </c>
      <c r="B141" s="30"/>
      <c r="C141" s="1" t="s">
        <v>8</v>
      </c>
      <c r="D141" s="20">
        <f>4697+335</f>
        <v>5032</v>
      </c>
      <c r="E141" s="19" t="s">
        <v>194</v>
      </c>
      <c r="F141" s="7"/>
      <c r="G141" s="7"/>
      <c r="H141" s="7"/>
    </row>
    <row r="142" spans="1:8" ht="12.75" customHeight="1" x14ac:dyDescent="0.25">
      <c r="A142" s="29" t="s">
        <v>165</v>
      </c>
      <c r="B142" s="30"/>
      <c r="C142" s="1" t="s">
        <v>8</v>
      </c>
      <c r="D142" s="20">
        <f>122+2245</f>
        <v>2367</v>
      </c>
      <c r="E142" s="19" t="s">
        <v>198</v>
      </c>
      <c r="F142" s="7"/>
      <c r="G142" s="7"/>
      <c r="H142" s="7"/>
    </row>
    <row r="143" spans="1:8" ht="12.75" customHeight="1" x14ac:dyDescent="0.25">
      <c r="A143" s="29" t="s">
        <v>166</v>
      </c>
      <c r="B143" s="30"/>
      <c r="C143" s="1" t="s">
        <v>8</v>
      </c>
      <c r="D143" s="20">
        <f>549+15</f>
        <v>564</v>
      </c>
      <c r="E143" s="19" t="s">
        <v>198</v>
      </c>
      <c r="F143" s="7"/>
      <c r="G143" s="7"/>
      <c r="H143" s="7"/>
    </row>
    <row r="144" spans="1:8" ht="12.75" customHeight="1" x14ac:dyDescent="0.25">
      <c r="A144" s="29" t="s">
        <v>167</v>
      </c>
      <c r="B144" s="30"/>
      <c r="C144" s="1" t="s">
        <v>8</v>
      </c>
      <c r="D144" s="20">
        <f>1434+197</f>
        <v>1631</v>
      </c>
      <c r="E144" s="19" t="s">
        <v>198</v>
      </c>
      <c r="F144" s="7"/>
      <c r="G144" s="7"/>
      <c r="H144" s="7"/>
    </row>
    <row r="145" spans="1:8" ht="12.75" customHeight="1" x14ac:dyDescent="0.25">
      <c r="A145" s="29" t="s">
        <v>9</v>
      </c>
      <c r="B145" s="36"/>
      <c r="C145" s="16"/>
      <c r="D145" s="25"/>
      <c r="E145" s="16"/>
      <c r="F145" s="7"/>
      <c r="G145" s="7"/>
      <c r="H145" s="7"/>
    </row>
    <row r="146" spans="1:8" ht="12.75" customHeight="1" x14ac:dyDescent="0.25">
      <c r="A146" s="11"/>
      <c r="B146" s="12" t="s">
        <v>16</v>
      </c>
      <c r="C146" s="14" t="s">
        <v>8</v>
      </c>
      <c r="D146" s="26">
        <f>159+2</f>
        <v>161</v>
      </c>
      <c r="E146" s="18" t="s">
        <v>199</v>
      </c>
      <c r="F146" s="7"/>
      <c r="G146" s="7"/>
      <c r="H146" s="7"/>
    </row>
    <row r="147" spans="1:8" ht="12.75" customHeight="1" x14ac:dyDescent="0.25">
      <c r="A147" s="11"/>
      <c r="B147" s="12" t="s">
        <v>17</v>
      </c>
      <c r="C147" s="13" t="s">
        <v>8</v>
      </c>
      <c r="D147" s="27">
        <f>807+11</f>
        <v>818</v>
      </c>
      <c r="E147" s="18" t="s">
        <v>199</v>
      </c>
      <c r="F147" s="7"/>
      <c r="G147" s="7"/>
      <c r="H147" s="7"/>
    </row>
    <row r="148" spans="1:8" ht="12.75" customHeight="1" x14ac:dyDescent="0.25">
      <c r="A148" s="11"/>
      <c r="B148" s="12" t="s">
        <v>18</v>
      </c>
      <c r="C148" s="13" t="s">
        <v>8</v>
      </c>
      <c r="D148" s="27">
        <f>64+1109</f>
        <v>1173</v>
      </c>
      <c r="E148" s="18" t="s">
        <v>199</v>
      </c>
      <c r="F148" s="7"/>
      <c r="G148" s="7"/>
      <c r="H148" s="7"/>
    </row>
    <row r="149" spans="1:8" ht="12.75" customHeight="1" x14ac:dyDescent="0.25">
      <c r="A149" s="11"/>
      <c r="B149" s="12" t="s">
        <v>19</v>
      </c>
      <c r="C149" s="13" t="s">
        <v>8</v>
      </c>
      <c r="D149" s="27">
        <f>1439+332</f>
        <v>1771</v>
      </c>
      <c r="E149" s="18" t="s">
        <v>199</v>
      </c>
      <c r="F149" s="7"/>
      <c r="G149" s="7"/>
      <c r="H149" s="7"/>
    </row>
    <row r="150" spans="1:8" ht="12.75" customHeight="1" x14ac:dyDescent="0.25">
      <c r="A150" s="11"/>
      <c r="B150" s="12" t="s">
        <v>20</v>
      </c>
      <c r="C150" s="13" t="s">
        <v>8</v>
      </c>
      <c r="D150" s="27">
        <f>295+2130</f>
        <v>2425</v>
      </c>
      <c r="E150" s="18" t="s">
        <v>199</v>
      </c>
      <c r="F150" s="7"/>
      <c r="G150" s="7"/>
      <c r="H150" s="7"/>
    </row>
    <row r="151" spans="1:8" ht="12.75" customHeight="1" x14ac:dyDescent="0.25">
      <c r="A151" s="11"/>
      <c r="B151" s="12" t="s">
        <v>21</v>
      </c>
      <c r="C151" s="13" t="s">
        <v>8</v>
      </c>
      <c r="D151" s="27">
        <f>118+1760</f>
        <v>1878</v>
      </c>
      <c r="E151" s="18" t="s">
        <v>200</v>
      </c>
      <c r="F151" s="7"/>
      <c r="G151" s="7"/>
      <c r="H151" s="7"/>
    </row>
    <row r="152" spans="1:8" ht="12.75" customHeight="1" x14ac:dyDescent="0.25">
      <c r="A152" s="11"/>
      <c r="B152" s="12" t="s">
        <v>22</v>
      </c>
      <c r="C152" s="13" t="s">
        <v>8</v>
      </c>
      <c r="D152" s="27">
        <f>150+1420</f>
        <v>1570</v>
      </c>
      <c r="E152" s="18" t="s">
        <v>200</v>
      </c>
      <c r="F152" s="7"/>
      <c r="G152" s="7"/>
      <c r="H152" s="7"/>
    </row>
    <row r="153" spans="1:8" ht="12.75" customHeight="1" x14ac:dyDescent="0.25">
      <c r="A153" s="11"/>
      <c r="B153" s="12" t="s">
        <v>23</v>
      </c>
      <c r="C153" s="13" t="s">
        <v>8</v>
      </c>
      <c r="D153" s="27">
        <f>241+1783</f>
        <v>2024</v>
      </c>
      <c r="E153" s="18" t="s">
        <v>201</v>
      </c>
      <c r="F153" s="7"/>
      <c r="G153" s="7"/>
      <c r="H153" s="7"/>
    </row>
    <row r="154" spans="1:8" ht="12.75" customHeight="1" x14ac:dyDescent="0.25">
      <c r="A154" s="11"/>
      <c r="B154" s="12" t="s">
        <v>24</v>
      </c>
      <c r="C154" s="13" t="s">
        <v>8</v>
      </c>
      <c r="D154" s="27">
        <f>235+2072</f>
        <v>2307</v>
      </c>
      <c r="E154" s="18" t="s">
        <v>201</v>
      </c>
      <c r="F154" s="7"/>
      <c r="G154" s="7"/>
      <c r="H154" s="7"/>
    </row>
    <row r="155" spans="1:8" ht="12.75" customHeight="1" x14ac:dyDescent="0.25">
      <c r="A155" s="11"/>
      <c r="B155" s="12" t="s">
        <v>25</v>
      </c>
      <c r="C155" s="13" t="s">
        <v>8</v>
      </c>
      <c r="D155" s="27">
        <f>313+2792</f>
        <v>3105</v>
      </c>
      <c r="E155" s="18" t="s">
        <v>202</v>
      </c>
      <c r="F155" s="7"/>
      <c r="G155" s="7"/>
      <c r="H155" s="7"/>
    </row>
    <row r="156" spans="1:8" ht="12.75" customHeight="1" x14ac:dyDescent="0.25">
      <c r="A156" s="11"/>
      <c r="B156" s="12" t="s">
        <v>26</v>
      </c>
      <c r="C156" s="13" t="s">
        <v>8</v>
      </c>
      <c r="D156" s="27">
        <f>271+2475</f>
        <v>2746</v>
      </c>
      <c r="E156" s="18" t="s">
        <v>202</v>
      </c>
      <c r="F156" s="7"/>
      <c r="G156" s="7"/>
      <c r="H156" s="7"/>
    </row>
    <row r="157" spans="1:8" ht="12.75" customHeight="1" x14ac:dyDescent="0.25">
      <c r="A157" s="11"/>
      <c r="B157" s="12" t="s">
        <v>27</v>
      </c>
      <c r="C157" s="13" t="s">
        <v>8</v>
      </c>
      <c r="D157" s="27">
        <f>228+2507</f>
        <v>2735</v>
      </c>
      <c r="E157" s="18" t="s">
        <v>203</v>
      </c>
      <c r="F157" s="7"/>
      <c r="G157" s="7"/>
      <c r="H157" s="7"/>
    </row>
    <row r="158" spans="1:8" ht="12.75" customHeight="1" x14ac:dyDescent="0.25">
      <c r="A158" s="11"/>
      <c r="B158" s="12" t="s">
        <v>28</v>
      </c>
      <c r="C158" s="13" t="s">
        <v>8</v>
      </c>
      <c r="D158" s="27">
        <f>103+3345</f>
        <v>3448</v>
      </c>
      <c r="E158" s="18" t="s">
        <v>204</v>
      </c>
      <c r="F158" s="7"/>
      <c r="G158" s="7"/>
      <c r="H158" s="7"/>
    </row>
    <row r="159" spans="1:8" ht="12.75" customHeight="1" x14ac:dyDescent="0.25">
      <c r="A159" s="11"/>
      <c r="B159" s="12" t="s">
        <v>29</v>
      </c>
      <c r="C159" s="13" t="s">
        <v>8</v>
      </c>
      <c r="D159" s="27">
        <f>476+3576</f>
        <v>4052</v>
      </c>
      <c r="E159" s="18" t="s">
        <v>204</v>
      </c>
      <c r="F159" s="7"/>
      <c r="G159" s="7"/>
      <c r="H159" s="7"/>
    </row>
    <row r="160" spans="1:8" ht="12.75" customHeight="1" x14ac:dyDescent="0.25">
      <c r="A160" s="11"/>
      <c r="B160" s="12" t="s">
        <v>30</v>
      </c>
      <c r="C160" s="13" t="s">
        <v>8</v>
      </c>
      <c r="D160" s="27">
        <f>221+2484</f>
        <v>2705</v>
      </c>
      <c r="E160" s="18" t="s">
        <v>205</v>
      </c>
      <c r="F160" s="7"/>
      <c r="G160" s="7"/>
      <c r="H160" s="7"/>
    </row>
    <row r="161" spans="1:8" ht="12.75" customHeight="1" x14ac:dyDescent="0.25">
      <c r="A161" s="11"/>
      <c r="B161" s="12" t="s">
        <v>31</v>
      </c>
      <c r="C161" s="13" t="s">
        <v>8</v>
      </c>
      <c r="D161" s="27">
        <f>101+1440</f>
        <v>1541</v>
      </c>
      <c r="E161" s="18" t="s">
        <v>206</v>
      </c>
      <c r="F161" s="7"/>
      <c r="G161" s="7"/>
      <c r="H161" s="7"/>
    </row>
    <row r="162" spans="1:8" ht="12.75" customHeight="1" x14ac:dyDescent="0.25">
      <c r="A162" s="11"/>
      <c r="B162" s="12" t="s">
        <v>32</v>
      </c>
      <c r="C162" s="13" t="s">
        <v>8</v>
      </c>
      <c r="D162" s="27">
        <f>64+840</f>
        <v>904</v>
      </c>
      <c r="E162" s="18" t="s">
        <v>206</v>
      </c>
      <c r="F162" s="7"/>
      <c r="G162" s="7"/>
      <c r="H162" s="7"/>
    </row>
    <row r="163" spans="1:8" ht="12.75" customHeight="1" x14ac:dyDescent="0.25">
      <c r="A163" s="29" t="s">
        <v>170</v>
      </c>
      <c r="B163" s="30"/>
      <c r="C163" s="1" t="s">
        <v>171</v>
      </c>
      <c r="D163" s="24">
        <f>6061+1041</f>
        <v>7102</v>
      </c>
      <c r="E163" s="17" t="s">
        <v>207</v>
      </c>
      <c r="F163" s="7"/>
      <c r="G163" s="7"/>
      <c r="H163" s="7"/>
    </row>
    <row r="164" spans="1:8" x14ac:dyDescent="0.25">
      <c r="E164" s="5"/>
      <c r="F164" s="10"/>
      <c r="G164" s="10"/>
      <c r="H164" s="10"/>
    </row>
    <row r="165" spans="1:8" x14ac:dyDescent="0.25">
      <c r="E165" s="5"/>
      <c r="F165" s="10"/>
      <c r="G165" s="10"/>
      <c r="H165" s="10"/>
    </row>
    <row r="166" spans="1:8" x14ac:dyDescent="0.25">
      <c r="E166" s="5"/>
      <c r="F166" s="10"/>
      <c r="G166" s="10"/>
      <c r="H166" s="10"/>
    </row>
    <row r="167" spans="1:8" x14ac:dyDescent="0.25">
      <c r="E167" s="5"/>
      <c r="F167" s="10"/>
      <c r="G167" s="10"/>
      <c r="H167" s="10"/>
    </row>
    <row r="168" spans="1:8" x14ac:dyDescent="0.25">
      <c r="E168" s="5"/>
      <c r="F168" s="10"/>
      <c r="G168" s="10"/>
      <c r="H168" s="10"/>
    </row>
    <row r="169" spans="1:8" x14ac:dyDescent="0.25">
      <c r="E169" s="5"/>
      <c r="F169" s="10"/>
      <c r="G169" s="10"/>
      <c r="H169" s="10"/>
    </row>
    <row r="170" spans="1:8" x14ac:dyDescent="0.25">
      <c r="E170" s="5"/>
      <c r="F170" s="10"/>
      <c r="G170" s="10"/>
      <c r="H170" s="10"/>
    </row>
    <row r="171" spans="1:8" x14ac:dyDescent="0.25">
      <c r="E171" s="5"/>
      <c r="F171" s="10"/>
      <c r="G171" s="10"/>
      <c r="H171" s="10"/>
    </row>
    <row r="172" spans="1:8" x14ac:dyDescent="0.25">
      <c r="E172" s="5"/>
      <c r="F172" s="10"/>
      <c r="G172" s="10"/>
      <c r="H172" s="10"/>
    </row>
    <row r="173" spans="1:8" x14ac:dyDescent="0.25">
      <c r="E173" s="5"/>
      <c r="F173" s="10"/>
      <c r="G173" s="10"/>
      <c r="H173" s="10"/>
    </row>
    <row r="174" spans="1:8" x14ac:dyDescent="0.25">
      <c r="E174" s="5"/>
      <c r="F174" s="10"/>
      <c r="G174" s="10"/>
      <c r="H174" s="10"/>
    </row>
    <row r="175" spans="1:8" x14ac:dyDescent="0.25">
      <c r="E175" s="5"/>
      <c r="F175" s="10"/>
      <c r="G175" s="10"/>
      <c r="H175" s="10"/>
    </row>
    <row r="176" spans="1:8" x14ac:dyDescent="0.25">
      <c r="E176" s="5"/>
      <c r="F176" s="10"/>
      <c r="G176" s="10"/>
      <c r="H176" s="10"/>
    </row>
    <row r="177" spans="5:8" x14ac:dyDescent="0.25">
      <c r="E177" s="5"/>
      <c r="F177" s="10"/>
      <c r="G177" s="10"/>
      <c r="H177" s="10"/>
    </row>
    <row r="178" spans="5:8" x14ac:dyDescent="0.25">
      <c r="E178" s="5"/>
      <c r="F178" s="10"/>
      <c r="G178" s="10"/>
      <c r="H178" s="10"/>
    </row>
    <row r="179" spans="5:8" x14ac:dyDescent="0.25">
      <c r="E179" s="5"/>
      <c r="F179" s="10"/>
      <c r="G179" s="10"/>
      <c r="H179" s="10"/>
    </row>
    <row r="180" spans="5:8" x14ac:dyDescent="0.25">
      <c r="E180" s="5"/>
      <c r="F180" s="10"/>
      <c r="G180" s="10"/>
      <c r="H180" s="10"/>
    </row>
    <row r="181" spans="5:8" x14ac:dyDescent="0.25">
      <c r="E181" s="5"/>
      <c r="F181" s="10"/>
      <c r="G181" s="10"/>
      <c r="H181" s="10"/>
    </row>
    <row r="182" spans="5:8" x14ac:dyDescent="0.25">
      <c r="E182" s="5"/>
      <c r="F182" s="10"/>
      <c r="G182" s="10"/>
      <c r="H182" s="10"/>
    </row>
    <row r="183" spans="5:8" x14ac:dyDescent="0.25">
      <c r="E183" s="5"/>
      <c r="F183" s="10"/>
      <c r="G183" s="10"/>
      <c r="H183" s="10"/>
    </row>
    <row r="184" spans="5:8" x14ac:dyDescent="0.25">
      <c r="E184" s="5"/>
      <c r="F184" s="10"/>
      <c r="G184" s="10"/>
      <c r="H184" s="10"/>
    </row>
    <row r="185" spans="5:8" x14ac:dyDescent="0.25">
      <c r="E185" s="5"/>
      <c r="F185" s="10"/>
      <c r="G185" s="10"/>
      <c r="H185" s="10"/>
    </row>
    <row r="186" spans="5:8" x14ac:dyDescent="0.25">
      <c r="E186" s="5"/>
      <c r="F186" s="10"/>
      <c r="G186" s="10"/>
      <c r="H186" s="10"/>
    </row>
    <row r="187" spans="5:8" x14ac:dyDescent="0.25">
      <c r="E187" s="5"/>
      <c r="F187" s="10"/>
      <c r="G187" s="10"/>
      <c r="H187" s="10"/>
    </row>
    <row r="188" spans="5:8" x14ac:dyDescent="0.25">
      <c r="E188" s="5"/>
      <c r="F188" s="10"/>
      <c r="G188" s="10"/>
      <c r="H188" s="10"/>
    </row>
    <row r="189" spans="5:8" x14ac:dyDescent="0.25">
      <c r="E189" s="5"/>
      <c r="F189" s="10"/>
      <c r="G189" s="10"/>
      <c r="H189" s="10"/>
    </row>
    <row r="190" spans="5:8" x14ac:dyDescent="0.25">
      <c r="E190" s="5"/>
      <c r="F190" s="10"/>
      <c r="G190" s="10"/>
      <c r="H190" s="10"/>
    </row>
    <row r="191" spans="5:8" x14ac:dyDescent="0.25">
      <c r="E191" s="5"/>
      <c r="F191" s="10"/>
      <c r="G191" s="10"/>
      <c r="H191" s="10"/>
    </row>
    <row r="192" spans="5:8" x14ac:dyDescent="0.25">
      <c r="E192" s="5"/>
      <c r="F192" s="10"/>
      <c r="G192" s="10"/>
      <c r="H192" s="10"/>
    </row>
    <row r="193" spans="5:8" x14ac:dyDescent="0.25">
      <c r="E193" s="5"/>
      <c r="F193" s="10"/>
      <c r="G193" s="10"/>
      <c r="H193" s="10"/>
    </row>
    <row r="194" spans="5:8" x14ac:dyDescent="0.25">
      <c r="E194" s="5"/>
      <c r="F194" s="10"/>
      <c r="G194" s="10"/>
      <c r="H194" s="10"/>
    </row>
    <row r="195" spans="5:8" x14ac:dyDescent="0.25">
      <c r="E195" s="5"/>
      <c r="F195" s="10"/>
      <c r="G195" s="10"/>
      <c r="H195" s="10"/>
    </row>
    <row r="196" spans="5:8" x14ac:dyDescent="0.25">
      <c r="E196" s="5"/>
      <c r="F196" s="10"/>
      <c r="G196" s="10"/>
      <c r="H196" s="10"/>
    </row>
    <row r="197" spans="5:8" x14ac:dyDescent="0.25">
      <c r="E197" s="5"/>
      <c r="F197" s="10"/>
      <c r="G197" s="10"/>
      <c r="H197" s="10"/>
    </row>
    <row r="198" spans="5:8" x14ac:dyDescent="0.25">
      <c r="E198" s="5"/>
      <c r="F198" s="10"/>
      <c r="G198" s="10"/>
      <c r="H198" s="10"/>
    </row>
    <row r="199" spans="5:8" x14ac:dyDescent="0.25">
      <c r="E199" s="5"/>
      <c r="F199" s="10"/>
      <c r="G199" s="10"/>
      <c r="H199" s="10"/>
    </row>
    <row r="200" spans="5:8" x14ac:dyDescent="0.25">
      <c r="E200" s="5"/>
      <c r="F200" s="10"/>
      <c r="G200" s="10"/>
      <c r="H200" s="10"/>
    </row>
    <row r="201" spans="5:8" x14ac:dyDescent="0.25">
      <c r="E201" s="5"/>
      <c r="F201" s="10"/>
      <c r="G201" s="10"/>
      <c r="H201" s="10"/>
    </row>
    <row r="202" spans="5:8" x14ac:dyDescent="0.25">
      <c r="E202" s="5"/>
      <c r="F202" s="10"/>
      <c r="G202" s="10"/>
      <c r="H202" s="10"/>
    </row>
    <row r="203" spans="5:8" x14ac:dyDescent="0.25">
      <c r="E203" s="5"/>
      <c r="F203" s="10"/>
      <c r="G203" s="10"/>
      <c r="H203" s="10"/>
    </row>
    <row r="204" spans="5:8" x14ac:dyDescent="0.25">
      <c r="E204" s="5"/>
      <c r="F204" s="10"/>
      <c r="G204" s="10"/>
      <c r="H204" s="10"/>
    </row>
    <row r="205" spans="5:8" x14ac:dyDescent="0.25">
      <c r="E205" s="5"/>
      <c r="F205" s="10"/>
      <c r="G205" s="10"/>
      <c r="H205" s="10"/>
    </row>
    <row r="206" spans="5:8" x14ac:dyDescent="0.25">
      <c r="E206" s="5"/>
      <c r="F206" s="10"/>
      <c r="G206" s="10"/>
      <c r="H206" s="10"/>
    </row>
    <row r="207" spans="5:8" x14ac:dyDescent="0.25">
      <c r="E207" s="5"/>
      <c r="F207" s="10"/>
      <c r="G207" s="10"/>
      <c r="H207" s="10"/>
    </row>
    <row r="208" spans="5:8" x14ac:dyDescent="0.25">
      <c r="E208" s="5"/>
      <c r="F208" s="10"/>
      <c r="G208" s="10"/>
      <c r="H208" s="10"/>
    </row>
    <row r="209" spans="5:8" x14ac:dyDescent="0.25">
      <c r="E209" s="5"/>
      <c r="F209" s="10"/>
      <c r="G209" s="10"/>
      <c r="H209" s="10"/>
    </row>
    <row r="210" spans="5:8" x14ac:dyDescent="0.25">
      <c r="E210" s="5"/>
      <c r="F210" s="10"/>
      <c r="G210" s="10"/>
      <c r="H210" s="10"/>
    </row>
    <row r="211" spans="5:8" x14ac:dyDescent="0.25">
      <c r="E211" s="5"/>
      <c r="F211" s="10"/>
      <c r="G211" s="10"/>
      <c r="H211" s="10"/>
    </row>
    <row r="212" spans="5:8" x14ac:dyDescent="0.25">
      <c r="E212" s="5"/>
      <c r="F212" s="10"/>
      <c r="G212" s="10"/>
      <c r="H212" s="10"/>
    </row>
    <row r="213" spans="5:8" x14ac:dyDescent="0.25">
      <c r="E213" s="5"/>
      <c r="F213" s="10"/>
      <c r="G213" s="10"/>
      <c r="H213" s="10"/>
    </row>
    <row r="214" spans="5:8" x14ac:dyDescent="0.25">
      <c r="E214" s="5"/>
      <c r="F214" s="10"/>
      <c r="G214" s="10"/>
      <c r="H214" s="10"/>
    </row>
    <row r="215" spans="5:8" x14ac:dyDescent="0.25">
      <c r="E215" s="5"/>
      <c r="F215" s="10"/>
      <c r="G215" s="10"/>
      <c r="H215" s="10"/>
    </row>
    <row r="216" spans="5:8" x14ac:dyDescent="0.25">
      <c r="E216" s="5"/>
      <c r="F216" s="10"/>
      <c r="G216" s="10"/>
      <c r="H216" s="10"/>
    </row>
    <row r="217" spans="5:8" x14ac:dyDescent="0.25">
      <c r="E217" s="5"/>
      <c r="F217" s="10"/>
      <c r="G217" s="10"/>
      <c r="H217" s="10"/>
    </row>
    <row r="218" spans="5:8" x14ac:dyDescent="0.25">
      <c r="E218" s="5"/>
      <c r="F218" s="10"/>
      <c r="G218" s="10"/>
      <c r="H218" s="10"/>
    </row>
    <row r="219" spans="5:8" x14ac:dyDescent="0.25">
      <c r="E219" s="5"/>
      <c r="F219" s="10"/>
      <c r="G219" s="10"/>
      <c r="H219" s="10"/>
    </row>
    <row r="220" spans="5:8" x14ac:dyDescent="0.25">
      <c r="E220" s="5"/>
      <c r="F220" s="10"/>
      <c r="G220" s="10"/>
      <c r="H220" s="10"/>
    </row>
    <row r="221" spans="5:8" x14ac:dyDescent="0.25">
      <c r="E221" s="5"/>
      <c r="F221" s="10"/>
      <c r="G221" s="10"/>
      <c r="H221" s="10"/>
    </row>
    <row r="222" spans="5:8" x14ac:dyDescent="0.25">
      <c r="E222" s="5"/>
      <c r="F222" s="10"/>
      <c r="G222" s="10"/>
      <c r="H222" s="10"/>
    </row>
    <row r="223" spans="5:8" x14ac:dyDescent="0.25">
      <c r="E223" s="5"/>
      <c r="F223" s="10"/>
      <c r="G223" s="10"/>
      <c r="H223" s="10"/>
    </row>
    <row r="224" spans="5:8" x14ac:dyDescent="0.25">
      <c r="E224" s="5"/>
      <c r="F224" s="10"/>
      <c r="G224" s="10"/>
      <c r="H224" s="10"/>
    </row>
    <row r="225" spans="5:8" x14ac:dyDescent="0.25">
      <c r="E225" s="5"/>
      <c r="F225" s="10"/>
      <c r="G225" s="10"/>
      <c r="H225" s="10"/>
    </row>
    <row r="226" spans="5:8" x14ac:dyDescent="0.25">
      <c r="E226" s="5"/>
      <c r="F226" s="10"/>
      <c r="G226" s="10"/>
      <c r="H226" s="10"/>
    </row>
    <row r="227" spans="5:8" x14ac:dyDescent="0.25">
      <c r="E227" s="5"/>
      <c r="F227" s="10"/>
      <c r="G227" s="10"/>
      <c r="H227" s="10"/>
    </row>
    <row r="228" spans="5:8" x14ac:dyDescent="0.25">
      <c r="E228" s="5"/>
      <c r="F228" s="10"/>
      <c r="G228" s="10"/>
      <c r="H228" s="10"/>
    </row>
    <row r="229" spans="5:8" x14ac:dyDescent="0.25">
      <c r="E229" s="5"/>
      <c r="F229" s="10"/>
      <c r="G229" s="10"/>
      <c r="H229" s="10"/>
    </row>
    <row r="230" spans="5:8" x14ac:dyDescent="0.25">
      <c r="E230" s="5"/>
      <c r="F230" s="10"/>
      <c r="G230" s="10"/>
      <c r="H230" s="10"/>
    </row>
    <row r="231" spans="5:8" x14ac:dyDescent="0.25">
      <c r="E231" s="5"/>
      <c r="F231" s="10"/>
      <c r="G231" s="10"/>
      <c r="H231" s="10"/>
    </row>
    <row r="232" spans="5:8" x14ac:dyDescent="0.25">
      <c r="E232" s="5"/>
      <c r="F232" s="10"/>
      <c r="G232" s="10"/>
      <c r="H232" s="10"/>
    </row>
    <row r="233" spans="5:8" x14ac:dyDescent="0.25">
      <c r="E233" s="5"/>
      <c r="F233" s="10"/>
      <c r="G233" s="10"/>
      <c r="H233" s="10"/>
    </row>
    <row r="234" spans="5:8" x14ac:dyDescent="0.25">
      <c r="E234" s="5"/>
      <c r="F234" s="10"/>
      <c r="G234" s="10"/>
      <c r="H234" s="10"/>
    </row>
    <row r="235" spans="5:8" x14ac:dyDescent="0.25">
      <c r="E235" s="5"/>
      <c r="F235" s="10"/>
      <c r="G235" s="10"/>
      <c r="H235" s="10"/>
    </row>
    <row r="236" spans="5:8" x14ac:dyDescent="0.25">
      <c r="E236" s="5"/>
      <c r="F236" s="10"/>
      <c r="G236" s="10"/>
      <c r="H236" s="10"/>
    </row>
    <row r="237" spans="5:8" x14ac:dyDescent="0.25">
      <c r="E237" s="5"/>
      <c r="F237" s="10"/>
      <c r="G237" s="10"/>
      <c r="H237" s="10"/>
    </row>
    <row r="238" spans="5:8" x14ac:dyDescent="0.25">
      <c r="E238" s="5"/>
      <c r="F238" s="10"/>
      <c r="G238" s="10"/>
      <c r="H238" s="10"/>
    </row>
    <row r="239" spans="5:8" x14ac:dyDescent="0.25">
      <c r="E239" s="5"/>
      <c r="F239" s="10"/>
      <c r="G239" s="10"/>
      <c r="H239" s="10"/>
    </row>
    <row r="240" spans="5:8" x14ac:dyDescent="0.25">
      <c r="E240" s="5"/>
      <c r="F240" s="10"/>
      <c r="G240" s="10"/>
      <c r="H240" s="10"/>
    </row>
    <row r="241" spans="5:8" x14ac:dyDescent="0.25">
      <c r="E241" s="5"/>
      <c r="F241" s="10"/>
      <c r="G241" s="10"/>
      <c r="H241" s="10"/>
    </row>
    <row r="242" spans="5:8" x14ac:dyDescent="0.25">
      <c r="E242" s="5"/>
      <c r="F242" s="10"/>
      <c r="G242" s="10"/>
      <c r="H242" s="10"/>
    </row>
    <row r="243" spans="5:8" x14ac:dyDescent="0.25">
      <c r="E243" s="5"/>
      <c r="F243" s="10"/>
      <c r="G243" s="10"/>
      <c r="H243" s="10"/>
    </row>
    <row r="244" spans="5:8" x14ac:dyDescent="0.25">
      <c r="E244" s="5"/>
      <c r="F244" s="10"/>
      <c r="G244" s="10"/>
      <c r="H244" s="10"/>
    </row>
    <row r="245" spans="5:8" x14ac:dyDescent="0.25">
      <c r="E245" s="5"/>
      <c r="F245" s="10"/>
      <c r="G245" s="10"/>
      <c r="H245" s="10"/>
    </row>
    <row r="246" spans="5:8" x14ac:dyDescent="0.25">
      <c r="E246" s="5"/>
      <c r="F246" s="10"/>
      <c r="G246" s="10"/>
      <c r="H246" s="10"/>
    </row>
    <row r="247" spans="5:8" x14ac:dyDescent="0.25">
      <c r="E247" s="5"/>
      <c r="F247" s="10"/>
      <c r="G247" s="10"/>
      <c r="H247" s="10"/>
    </row>
    <row r="248" spans="5:8" x14ac:dyDescent="0.25">
      <c r="E248" s="5"/>
      <c r="F248" s="10"/>
      <c r="G248" s="10"/>
      <c r="H248" s="10"/>
    </row>
    <row r="249" spans="5:8" x14ac:dyDescent="0.25">
      <c r="E249" s="5"/>
      <c r="F249" s="10"/>
      <c r="G249" s="10"/>
      <c r="H249" s="10"/>
    </row>
    <row r="250" spans="5:8" x14ac:dyDescent="0.25">
      <c r="E250" s="5"/>
      <c r="F250" s="10"/>
      <c r="G250" s="10"/>
      <c r="H250" s="10"/>
    </row>
    <row r="251" spans="5:8" x14ac:dyDescent="0.25">
      <c r="E251" s="5"/>
      <c r="F251" s="10"/>
      <c r="G251" s="10"/>
      <c r="H251" s="10"/>
    </row>
    <row r="252" spans="5:8" x14ac:dyDescent="0.25">
      <c r="E252" s="5"/>
      <c r="F252" s="10"/>
      <c r="G252" s="10"/>
      <c r="H252" s="10"/>
    </row>
    <row r="253" spans="5:8" x14ac:dyDescent="0.25">
      <c r="E253" s="5"/>
      <c r="F253" s="10"/>
      <c r="G253" s="10"/>
      <c r="H253" s="10"/>
    </row>
    <row r="254" spans="5:8" x14ac:dyDescent="0.25">
      <c r="E254" s="5"/>
      <c r="F254" s="10"/>
      <c r="G254" s="10"/>
      <c r="H254" s="10"/>
    </row>
    <row r="255" spans="5:8" x14ac:dyDescent="0.25">
      <c r="E255" s="5"/>
      <c r="F255" s="10"/>
      <c r="G255" s="10"/>
      <c r="H255" s="10"/>
    </row>
    <row r="256" spans="5:8" x14ac:dyDescent="0.25">
      <c r="E256" s="5"/>
      <c r="F256" s="10"/>
      <c r="G256" s="10"/>
      <c r="H256" s="10"/>
    </row>
    <row r="257" spans="5:8" x14ac:dyDescent="0.25">
      <c r="E257" s="5"/>
      <c r="F257" s="10"/>
      <c r="G257" s="10"/>
      <c r="H257" s="10"/>
    </row>
    <row r="258" spans="5:8" x14ac:dyDescent="0.25">
      <c r="E258" s="5"/>
      <c r="F258" s="10"/>
      <c r="G258" s="10"/>
      <c r="H258" s="10"/>
    </row>
    <row r="259" spans="5:8" x14ac:dyDescent="0.25">
      <c r="E259" s="5"/>
      <c r="F259" s="10"/>
      <c r="G259" s="10"/>
      <c r="H259" s="10"/>
    </row>
    <row r="260" spans="5:8" x14ac:dyDescent="0.25">
      <c r="E260" s="5"/>
      <c r="F260" s="10"/>
      <c r="G260" s="10"/>
      <c r="H260" s="10"/>
    </row>
    <row r="261" spans="5:8" x14ac:dyDescent="0.25">
      <c r="E261" s="5"/>
      <c r="F261" s="10"/>
      <c r="G261" s="10"/>
      <c r="H261" s="10"/>
    </row>
    <row r="262" spans="5:8" x14ac:dyDescent="0.25">
      <c r="E262" s="5"/>
      <c r="F262" s="10"/>
      <c r="G262" s="10"/>
      <c r="H262" s="10"/>
    </row>
    <row r="263" spans="5:8" x14ac:dyDescent="0.25">
      <c r="E263" s="5"/>
      <c r="F263" s="10"/>
      <c r="G263" s="10"/>
      <c r="H263" s="10"/>
    </row>
    <row r="264" spans="5:8" x14ac:dyDescent="0.25">
      <c r="E264" s="5"/>
      <c r="F264" s="10"/>
      <c r="G264" s="10"/>
      <c r="H264" s="10"/>
    </row>
    <row r="265" spans="5:8" x14ac:dyDescent="0.25">
      <c r="E265" s="5"/>
      <c r="F265" s="10"/>
      <c r="G265" s="10"/>
      <c r="H265" s="10"/>
    </row>
    <row r="266" spans="5:8" x14ac:dyDescent="0.25">
      <c r="E266" s="5"/>
      <c r="F266" s="10"/>
      <c r="G266" s="10"/>
      <c r="H266" s="10"/>
    </row>
    <row r="267" spans="5:8" x14ac:dyDescent="0.25">
      <c r="E267" s="5"/>
      <c r="F267" s="10"/>
      <c r="G267" s="10"/>
      <c r="H267" s="10"/>
    </row>
    <row r="268" spans="5:8" x14ac:dyDescent="0.25">
      <c r="E268" s="5"/>
      <c r="F268" s="10"/>
      <c r="G268" s="10"/>
      <c r="H268" s="10"/>
    </row>
    <row r="269" spans="5:8" x14ac:dyDescent="0.25">
      <c r="E269" s="5"/>
      <c r="F269" s="10"/>
      <c r="G269" s="10"/>
      <c r="H269" s="10"/>
    </row>
    <row r="270" spans="5:8" x14ac:dyDescent="0.25">
      <c r="E270" s="5"/>
      <c r="F270" s="10"/>
      <c r="G270" s="10"/>
      <c r="H270" s="10"/>
    </row>
    <row r="271" spans="5:8" x14ac:dyDescent="0.25">
      <c r="E271" s="5"/>
      <c r="F271" s="10"/>
      <c r="G271" s="10"/>
      <c r="H271" s="10"/>
    </row>
    <row r="272" spans="5:8" x14ac:dyDescent="0.25">
      <c r="E272" s="5"/>
      <c r="F272" s="10"/>
      <c r="G272" s="10"/>
      <c r="H272" s="10"/>
    </row>
    <row r="273" spans="5:8" x14ac:dyDescent="0.25">
      <c r="E273" s="5"/>
      <c r="F273" s="10"/>
      <c r="G273" s="10"/>
      <c r="H273" s="10"/>
    </row>
    <row r="274" spans="5:8" x14ac:dyDescent="0.25">
      <c r="E274" s="5"/>
      <c r="F274" s="10"/>
      <c r="G274" s="10"/>
      <c r="H274" s="10"/>
    </row>
    <row r="275" spans="5:8" x14ac:dyDescent="0.25">
      <c r="E275" s="5"/>
      <c r="F275" s="10"/>
      <c r="G275" s="10"/>
      <c r="H275" s="10"/>
    </row>
    <row r="276" spans="5:8" x14ac:dyDescent="0.25">
      <c r="E276" s="5"/>
      <c r="F276" s="10"/>
      <c r="G276" s="10"/>
      <c r="H276" s="10"/>
    </row>
    <row r="277" spans="5:8" x14ac:dyDescent="0.25">
      <c r="E277" s="5"/>
      <c r="F277" s="10"/>
      <c r="G277" s="10"/>
      <c r="H277" s="10"/>
    </row>
    <row r="278" spans="5:8" x14ac:dyDescent="0.25">
      <c r="E278" s="5"/>
      <c r="F278" s="10"/>
      <c r="G278" s="10"/>
      <c r="H278" s="10"/>
    </row>
    <row r="279" spans="5:8" x14ac:dyDescent="0.25">
      <c r="E279" s="5"/>
      <c r="F279" s="10"/>
      <c r="G279" s="10"/>
      <c r="H279" s="10"/>
    </row>
    <row r="280" spans="5:8" x14ac:dyDescent="0.25">
      <c r="E280" s="5"/>
      <c r="F280" s="10"/>
      <c r="G280" s="10"/>
      <c r="H280" s="10"/>
    </row>
    <row r="281" spans="5:8" x14ac:dyDescent="0.25">
      <c r="E281" s="5"/>
      <c r="F281" s="10"/>
      <c r="G281" s="10"/>
      <c r="H281" s="10"/>
    </row>
    <row r="282" spans="5:8" x14ac:dyDescent="0.25">
      <c r="E282" s="5"/>
      <c r="F282" s="10"/>
      <c r="G282" s="10"/>
      <c r="H282" s="10"/>
    </row>
    <row r="283" spans="5:8" x14ac:dyDescent="0.25">
      <c r="E283" s="5"/>
      <c r="F283" s="10"/>
      <c r="G283" s="10"/>
      <c r="H283" s="10"/>
    </row>
    <row r="284" spans="5:8" x14ac:dyDescent="0.25">
      <c r="E284" s="5"/>
      <c r="F284" s="10"/>
      <c r="G284" s="10"/>
      <c r="H284" s="10"/>
    </row>
    <row r="285" spans="5:8" x14ac:dyDescent="0.25">
      <c r="E285" s="5"/>
      <c r="F285" s="10"/>
      <c r="G285" s="10"/>
      <c r="H285" s="10"/>
    </row>
    <row r="286" spans="5:8" x14ac:dyDescent="0.25">
      <c r="E286" s="5"/>
      <c r="F286" s="10"/>
      <c r="G286" s="10"/>
      <c r="H286" s="10"/>
    </row>
    <row r="287" spans="5:8" x14ac:dyDescent="0.25">
      <c r="E287" s="5"/>
      <c r="F287" s="10"/>
      <c r="G287" s="10"/>
      <c r="H287" s="10"/>
    </row>
    <row r="288" spans="5:8" x14ac:dyDescent="0.25">
      <c r="E288" s="5"/>
      <c r="F288" s="10"/>
      <c r="G288" s="10"/>
      <c r="H288" s="10"/>
    </row>
    <row r="289" spans="5:8" x14ac:dyDescent="0.25">
      <c r="E289" s="5"/>
      <c r="F289" s="10"/>
      <c r="G289" s="10"/>
      <c r="H289" s="10"/>
    </row>
    <row r="290" spans="5:8" x14ac:dyDescent="0.25">
      <c r="E290" s="5"/>
      <c r="F290" s="10"/>
      <c r="G290" s="10"/>
      <c r="H290" s="10"/>
    </row>
    <row r="291" spans="5:8" x14ac:dyDescent="0.25">
      <c r="E291" s="5"/>
      <c r="F291" s="10"/>
      <c r="G291" s="10"/>
      <c r="H291" s="10"/>
    </row>
    <row r="292" spans="5:8" x14ac:dyDescent="0.25">
      <c r="E292" s="5"/>
      <c r="F292" s="10"/>
      <c r="G292" s="10"/>
      <c r="H292" s="10"/>
    </row>
    <row r="293" spans="5:8" x14ac:dyDescent="0.25">
      <c r="E293" s="5"/>
      <c r="F293" s="10"/>
      <c r="G293" s="10"/>
      <c r="H293" s="10"/>
    </row>
    <row r="294" spans="5:8" x14ac:dyDescent="0.25">
      <c r="E294" s="5"/>
      <c r="F294" s="10"/>
      <c r="G294" s="10"/>
      <c r="H294" s="10"/>
    </row>
    <row r="295" spans="5:8" x14ac:dyDescent="0.25">
      <c r="E295" s="5"/>
      <c r="F295" s="10"/>
      <c r="G295" s="10"/>
      <c r="H295" s="10"/>
    </row>
    <row r="296" spans="5:8" x14ac:dyDescent="0.25">
      <c r="E296" s="5"/>
      <c r="F296" s="10"/>
      <c r="G296" s="10"/>
      <c r="H296" s="10"/>
    </row>
    <row r="297" spans="5:8" x14ac:dyDescent="0.25">
      <c r="E297" s="5"/>
      <c r="F297" s="10"/>
      <c r="G297" s="10"/>
      <c r="H297" s="10"/>
    </row>
    <row r="298" spans="5:8" x14ac:dyDescent="0.25">
      <c r="E298" s="5"/>
      <c r="F298" s="10"/>
      <c r="G298" s="10"/>
      <c r="H298" s="10"/>
    </row>
    <row r="299" spans="5:8" x14ac:dyDescent="0.25">
      <c r="E299" s="5"/>
      <c r="F299" s="10"/>
      <c r="G299" s="10"/>
      <c r="H299" s="10"/>
    </row>
    <row r="300" spans="5:8" x14ac:dyDescent="0.25">
      <c r="E300" s="5"/>
      <c r="F300" s="10"/>
      <c r="G300" s="10"/>
      <c r="H300" s="10"/>
    </row>
    <row r="301" spans="5:8" x14ac:dyDescent="0.25">
      <c r="E301" s="5"/>
      <c r="F301" s="10"/>
      <c r="G301" s="10"/>
      <c r="H301" s="10"/>
    </row>
    <row r="302" spans="5:8" x14ac:dyDescent="0.25">
      <c r="E302" s="5"/>
      <c r="F302" s="10"/>
      <c r="G302" s="10"/>
      <c r="H302" s="10"/>
    </row>
    <row r="303" spans="5:8" x14ac:dyDescent="0.25">
      <c r="E303" s="5"/>
      <c r="F303" s="10"/>
      <c r="G303" s="10"/>
      <c r="H303" s="10"/>
    </row>
    <row r="304" spans="5:8" x14ac:dyDescent="0.25">
      <c r="E304" s="5"/>
      <c r="F304" s="10"/>
      <c r="G304" s="10"/>
      <c r="H304" s="10"/>
    </row>
    <row r="305" spans="5:8" x14ac:dyDescent="0.25">
      <c r="E305" s="5"/>
      <c r="F305" s="10"/>
      <c r="G305" s="10"/>
      <c r="H305" s="10"/>
    </row>
    <row r="306" spans="5:8" x14ac:dyDescent="0.25">
      <c r="E306" s="5"/>
      <c r="F306" s="10"/>
      <c r="G306" s="10"/>
      <c r="H306" s="10"/>
    </row>
    <row r="307" spans="5:8" x14ac:dyDescent="0.25">
      <c r="E307" s="5"/>
      <c r="F307" s="10"/>
      <c r="G307" s="10"/>
      <c r="H307" s="10"/>
    </row>
    <row r="308" spans="5:8" x14ac:dyDescent="0.25">
      <c r="E308" s="5"/>
      <c r="F308" s="10"/>
      <c r="G308" s="10"/>
      <c r="H308" s="10"/>
    </row>
    <row r="309" spans="5:8" x14ac:dyDescent="0.25">
      <c r="E309" s="5"/>
      <c r="F309" s="10"/>
      <c r="G309" s="10"/>
      <c r="H309" s="10"/>
    </row>
    <row r="310" spans="5:8" x14ac:dyDescent="0.25">
      <c r="E310" s="5"/>
      <c r="F310" s="10"/>
      <c r="G310" s="10"/>
      <c r="H310" s="10"/>
    </row>
    <row r="311" spans="5:8" x14ac:dyDescent="0.25">
      <c r="E311" s="5"/>
      <c r="F311" s="10"/>
      <c r="G311" s="10"/>
      <c r="H311" s="10"/>
    </row>
    <row r="312" spans="5:8" x14ac:dyDescent="0.25">
      <c r="E312" s="5"/>
      <c r="F312" s="10"/>
      <c r="G312" s="10"/>
      <c r="H312" s="10"/>
    </row>
    <row r="313" spans="5:8" x14ac:dyDescent="0.25">
      <c r="E313" s="5"/>
      <c r="F313" s="10"/>
      <c r="G313" s="10"/>
      <c r="H313" s="10"/>
    </row>
    <row r="314" spans="5:8" x14ac:dyDescent="0.25">
      <c r="E314" s="5"/>
      <c r="F314" s="10"/>
      <c r="G314" s="10"/>
      <c r="H314" s="10"/>
    </row>
    <row r="315" spans="5:8" x14ac:dyDescent="0.25">
      <c r="E315" s="5"/>
      <c r="F315" s="10"/>
      <c r="G315" s="10"/>
      <c r="H315" s="10"/>
    </row>
    <row r="316" spans="5:8" x14ac:dyDescent="0.25">
      <c r="E316" s="5"/>
      <c r="F316" s="10"/>
      <c r="G316" s="10"/>
      <c r="H316" s="10"/>
    </row>
    <row r="317" spans="5:8" x14ac:dyDescent="0.25">
      <c r="E317" s="5"/>
      <c r="F317" s="10"/>
      <c r="G317" s="10"/>
      <c r="H317" s="10"/>
    </row>
    <row r="318" spans="5:8" x14ac:dyDescent="0.25">
      <c r="E318" s="5"/>
      <c r="F318" s="10"/>
      <c r="G318" s="10"/>
      <c r="H318" s="10"/>
    </row>
    <row r="319" spans="5:8" x14ac:dyDescent="0.25">
      <c r="E319" s="5"/>
      <c r="F319" s="10"/>
      <c r="G319" s="10"/>
      <c r="H319" s="10"/>
    </row>
    <row r="320" spans="5:8" x14ac:dyDescent="0.25">
      <c r="E320" s="5"/>
      <c r="F320" s="10"/>
      <c r="G320" s="10"/>
      <c r="H320" s="10"/>
    </row>
    <row r="321" spans="5:8" x14ac:dyDescent="0.25">
      <c r="E321" s="5"/>
      <c r="F321" s="10"/>
      <c r="G321" s="10"/>
      <c r="H321" s="10"/>
    </row>
    <row r="322" spans="5:8" x14ac:dyDescent="0.25">
      <c r="E322" s="5"/>
      <c r="F322" s="10"/>
      <c r="G322" s="10"/>
      <c r="H322" s="10"/>
    </row>
    <row r="323" spans="5:8" x14ac:dyDescent="0.25">
      <c r="E323" s="5"/>
      <c r="F323" s="10"/>
      <c r="G323" s="10"/>
      <c r="H323" s="10"/>
    </row>
    <row r="324" spans="5:8" x14ac:dyDescent="0.25">
      <c r="E324" s="5"/>
      <c r="F324" s="10"/>
      <c r="G324" s="10"/>
      <c r="H324" s="10"/>
    </row>
    <row r="325" spans="5:8" x14ac:dyDescent="0.25">
      <c r="E325" s="5"/>
      <c r="F325" s="10"/>
      <c r="G325" s="10"/>
      <c r="H325" s="10"/>
    </row>
    <row r="326" spans="5:8" x14ac:dyDescent="0.25">
      <c r="E326" s="5"/>
      <c r="F326" s="10"/>
      <c r="G326" s="10"/>
      <c r="H326" s="10"/>
    </row>
    <row r="327" spans="5:8" x14ac:dyDescent="0.25">
      <c r="E327" s="5"/>
      <c r="F327" s="10"/>
      <c r="G327" s="10"/>
      <c r="H327" s="10"/>
    </row>
    <row r="328" spans="5:8" x14ac:dyDescent="0.25">
      <c r="E328" s="5"/>
      <c r="F328" s="10"/>
      <c r="G328" s="10"/>
      <c r="H328" s="10"/>
    </row>
    <row r="329" spans="5:8" x14ac:dyDescent="0.25">
      <c r="E329" s="5"/>
      <c r="F329" s="10"/>
      <c r="G329" s="10"/>
      <c r="H329" s="10"/>
    </row>
    <row r="330" spans="5:8" x14ac:dyDescent="0.25">
      <c r="E330" s="5"/>
      <c r="F330" s="10"/>
      <c r="G330" s="10"/>
      <c r="H330" s="10"/>
    </row>
    <row r="331" spans="5:8" x14ac:dyDescent="0.25">
      <c r="E331" s="5"/>
      <c r="F331" s="10"/>
      <c r="G331" s="10"/>
      <c r="H331" s="10"/>
    </row>
    <row r="332" spans="5:8" x14ac:dyDescent="0.25">
      <c r="E332" s="5"/>
      <c r="F332" s="10"/>
      <c r="G332" s="10"/>
      <c r="H332" s="10"/>
    </row>
    <row r="333" spans="5:8" x14ac:dyDescent="0.25">
      <c r="E333" s="5"/>
      <c r="F333" s="10"/>
      <c r="G333" s="10"/>
      <c r="H333" s="10"/>
    </row>
    <row r="334" spans="5:8" x14ac:dyDescent="0.25">
      <c r="E334" s="5"/>
      <c r="F334" s="10"/>
      <c r="G334" s="10"/>
      <c r="H334" s="10"/>
    </row>
    <row r="335" spans="5:8" x14ac:dyDescent="0.25">
      <c r="E335" s="5"/>
      <c r="F335" s="10"/>
      <c r="G335" s="10"/>
      <c r="H335" s="10"/>
    </row>
    <row r="336" spans="5:8" x14ac:dyDescent="0.25">
      <c r="E336" s="5"/>
      <c r="F336" s="10"/>
      <c r="G336" s="10"/>
      <c r="H336" s="10"/>
    </row>
    <row r="337" spans="5:8" x14ac:dyDescent="0.25">
      <c r="E337" s="5"/>
      <c r="F337" s="10"/>
      <c r="G337" s="10"/>
      <c r="H337" s="10"/>
    </row>
    <row r="338" spans="5:8" x14ac:dyDescent="0.25">
      <c r="E338" s="5"/>
      <c r="F338" s="10"/>
      <c r="G338" s="10"/>
      <c r="H338" s="10"/>
    </row>
    <row r="339" spans="5:8" x14ac:dyDescent="0.25">
      <c r="E339" s="5"/>
      <c r="F339" s="10"/>
      <c r="G339" s="10"/>
      <c r="H339" s="10"/>
    </row>
    <row r="340" spans="5:8" x14ac:dyDescent="0.25">
      <c r="E340" s="5"/>
      <c r="F340" s="10"/>
      <c r="G340" s="10"/>
      <c r="H340" s="10"/>
    </row>
    <row r="341" spans="5:8" x14ac:dyDescent="0.25">
      <c r="E341" s="5"/>
      <c r="F341" s="10"/>
      <c r="G341" s="10"/>
      <c r="H341" s="10"/>
    </row>
    <row r="342" spans="5:8" x14ac:dyDescent="0.25">
      <c r="E342" s="5"/>
      <c r="F342" s="10"/>
      <c r="G342" s="10"/>
      <c r="H342" s="10"/>
    </row>
    <row r="343" spans="5:8" x14ac:dyDescent="0.25">
      <c r="E343" s="5"/>
      <c r="F343" s="10"/>
      <c r="G343" s="10"/>
      <c r="H343" s="10"/>
    </row>
    <row r="344" spans="5:8" x14ac:dyDescent="0.25">
      <c r="E344" s="5"/>
      <c r="F344" s="10"/>
      <c r="G344" s="10"/>
      <c r="H344" s="10"/>
    </row>
    <row r="345" spans="5:8" x14ac:dyDescent="0.25">
      <c r="E345" s="5"/>
      <c r="F345" s="10"/>
      <c r="G345" s="10"/>
      <c r="H345" s="10"/>
    </row>
    <row r="346" spans="5:8" x14ac:dyDescent="0.25">
      <c r="E346" s="5"/>
      <c r="F346" s="10"/>
      <c r="G346" s="10"/>
      <c r="H346" s="10"/>
    </row>
    <row r="347" spans="5:8" x14ac:dyDescent="0.25">
      <c r="E347" s="5"/>
      <c r="F347" s="10"/>
      <c r="G347" s="10"/>
      <c r="H347" s="10"/>
    </row>
    <row r="348" spans="5:8" x14ac:dyDescent="0.25">
      <c r="E348" s="5"/>
      <c r="F348" s="10"/>
      <c r="G348" s="10"/>
      <c r="H348" s="10"/>
    </row>
    <row r="349" spans="5:8" x14ac:dyDescent="0.25">
      <c r="E349" s="5"/>
      <c r="F349" s="10"/>
      <c r="G349" s="10"/>
      <c r="H349" s="10"/>
    </row>
    <row r="350" spans="5:8" x14ac:dyDescent="0.25">
      <c r="E350" s="5"/>
      <c r="F350" s="10"/>
      <c r="G350" s="10"/>
      <c r="H350" s="10"/>
    </row>
    <row r="351" spans="5:8" x14ac:dyDescent="0.25">
      <c r="E351" s="5"/>
      <c r="F351" s="10"/>
      <c r="G351" s="10"/>
      <c r="H351" s="10"/>
    </row>
    <row r="352" spans="5:8" x14ac:dyDescent="0.25">
      <c r="E352" s="5"/>
      <c r="F352" s="10"/>
      <c r="G352" s="10"/>
      <c r="H352" s="10"/>
    </row>
    <row r="353" spans="5:8" x14ac:dyDescent="0.25">
      <c r="E353" s="5"/>
      <c r="F353" s="10"/>
      <c r="G353" s="10"/>
      <c r="H353" s="10"/>
    </row>
    <row r="354" spans="5:8" x14ac:dyDescent="0.25">
      <c r="E354" s="5"/>
      <c r="F354" s="10"/>
      <c r="G354" s="10"/>
      <c r="H354" s="10"/>
    </row>
    <row r="355" spans="5:8" x14ac:dyDescent="0.25">
      <c r="E355" s="5"/>
      <c r="F355" s="10"/>
      <c r="G355" s="10"/>
      <c r="H355" s="10"/>
    </row>
    <row r="356" spans="5:8" x14ac:dyDescent="0.25">
      <c r="E356" s="5"/>
      <c r="F356" s="10"/>
      <c r="G356" s="10"/>
      <c r="H356" s="10"/>
    </row>
    <row r="357" spans="5:8" x14ac:dyDescent="0.25">
      <c r="E357" s="5"/>
      <c r="F357" s="10"/>
      <c r="G357" s="10"/>
      <c r="H357" s="10"/>
    </row>
    <row r="358" spans="5:8" x14ac:dyDescent="0.25">
      <c r="E358" s="5"/>
      <c r="F358" s="10"/>
      <c r="G358" s="10"/>
      <c r="H358" s="10"/>
    </row>
    <row r="359" spans="5:8" x14ac:dyDescent="0.25">
      <c r="E359" s="5"/>
      <c r="F359" s="10"/>
      <c r="G359" s="10"/>
      <c r="H359" s="10"/>
    </row>
    <row r="360" spans="5:8" x14ac:dyDescent="0.25">
      <c r="E360" s="5"/>
      <c r="F360" s="10"/>
      <c r="G360" s="10"/>
      <c r="H360" s="10"/>
    </row>
    <row r="361" spans="5:8" x14ac:dyDescent="0.25">
      <c r="E361" s="5"/>
      <c r="F361" s="10"/>
      <c r="G361" s="10"/>
      <c r="H361" s="10"/>
    </row>
    <row r="362" spans="5:8" x14ac:dyDescent="0.25">
      <c r="E362" s="5"/>
      <c r="F362" s="10"/>
      <c r="G362" s="10"/>
      <c r="H362" s="10"/>
    </row>
    <row r="363" spans="5:8" x14ac:dyDescent="0.25">
      <c r="E363" s="5"/>
      <c r="F363" s="10"/>
      <c r="G363" s="10"/>
      <c r="H363" s="10"/>
    </row>
    <row r="364" spans="5:8" x14ac:dyDescent="0.25">
      <c r="E364" s="5"/>
      <c r="F364" s="10"/>
      <c r="G364" s="10"/>
      <c r="H364" s="10"/>
    </row>
    <row r="365" spans="5:8" x14ac:dyDescent="0.25">
      <c r="E365" s="5"/>
      <c r="F365" s="10"/>
      <c r="G365" s="10"/>
      <c r="H365" s="10"/>
    </row>
    <row r="366" spans="5:8" x14ac:dyDescent="0.25">
      <c r="E366" s="5"/>
      <c r="F366" s="10"/>
      <c r="G366" s="10"/>
      <c r="H366" s="10"/>
    </row>
    <row r="367" spans="5:8" x14ac:dyDescent="0.25">
      <c r="E367" s="5"/>
      <c r="F367" s="10"/>
      <c r="G367" s="10"/>
      <c r="H367" s="10"/>
    </row>
    <row r="368" spans="5:8" x14ac:dyDescent="0.25">
      <c r="E368" s="5"/>
      <c r="F368" s="10"/>
      <c r="G368" s="10"/>
      <c r="H368" s="10"/>
    </row>
    <row r="369" spans="5:8" x14ac:dyDescent="0.25">
      <c r="E369" s="5"/>
      <c r="F369" s="10"/>
      <c r="G369" s="10"/>
      <c r="H369" s="10"/>
    </row>
    <row r="370" spans="5:8" x14ac:dyDescent="0.25">
      <c r="E370" s="5"/>
      <c r="F370" s="10"/>
      <c r="G370" s="10"/>
      <c r="H370" s="10"/>
    </row>
    <row r="371" spans="5:8" x14ac:dyDescent="0.25">
      <c r="E371" s="5"/>
      <c r="F371" s="10"/>
      <c r="G371" s="10"/>
      <c r="H371" s="10"/>
    </row>
    <row r="372" spans="5:8" x14ac:dyDescent="0.25">
      <c r="E372" s="5"/>
      <c r="F372" s="10"/>
      <c r="G372" s="10"/>
      <c r="H372" s="10"/>
    </row>
    <row r="373" spans="5:8" x14ac:dyDescent="0.25">
      <c r="E373" s="5"/>
      <c r="F373" s="10"/>
      <c r="G373" s="10"/>
      <c r="H373" s="10"/>
    </row>
    <row r="374" spans="5:8" x14ac:dyDescent="0.25">
      <c r="E374" s="5"/>
      <c r="F374" s="10"/>
      <c r="G374" s="10"/>
      <c r="H374" s="10"/>
    </row>
    <row r="375" spans="5:8" x14ac:dyDescent="0.25">
      <c r="E375" s="5"/>
      <c r="F375" s="10"/>
      <c r="G375" s="10"/>
      <c r="H375" s="10"/>
    </row>
    <row r="376" spans="5:8" x14ac:dyDescent="0.25">
      <c r="E376" s="5"/>
      <c r="F376" s="10"/>
      <c r="G376" s="10"/>
      <c r="H376" s="10"/>
    </row>
    <row r="377" spans="5:8" x14ac:dyDescent="0.25">
      <c r="E377" s="5"/>
      <c r="F377" s="10"/>
      <c r="G377" s="10"/>
      <c r="H377" s="10"/>
    </row>
    <row r="378" spans="5:8" x14ac:dyDescent="0.25">
      <c r="E378" s="5"/>
      <c r="F378" s="10"/>
      <c r="G378" s="10"/>
      <c r="H378" s="10"/>
    </row>
    <row r="379" spans="5:8" x14ac:dyDescent="0.25">
      <c r="E379" s="5"/>
      <c r="F379" s="10"/>
      <c r="G379" s="10"/>
      <c r="H379" s="10"/>
    </row>
    <row r="380" spans="5:8" x14ac:dyDescent="0.25">
      <c r="E380" s="5"/>
      <c r="F380" s="10"/>
      <c r="G380" s="10"/>
      <c r="H380" s="10"/>
    </row>
    <row r="381" spans="5:8" x14ac:dyDescent="0.25">
      <c r="E381" s="5"/>
      <c r="F381" s="10"/>
      <c r="G381" s="10"/>
      <c r="H381" s="10"/>
    </row>
    <row r="382" spans="5:8" x14ac:dyDescent="0.25">
      <c r="E382" s="5"/>
      <c r="F382" s="10"/>
      <c r="G382" s="10"/>
      <c r="H382" s="10"/>
    </row>
    <row r="383" spans="5:8" x14ac:dyDescent="0.25">
      <c r="E383" s="5"/>
      <c r="F383" s="10"/>
      <c r="G383" s="10"/>
      <c r="H383" s="10"/>
    </row>
    <row r="384" spans="5:8" x14ac:dyDescent="0.25">
      <c r="E384" s="5"/>
      <c r="F384" s="10"/>
      <c r="G384" s="10"/>
      <c r="H384" s="10"/>
    </row>
    <row r="385" spans="5:8" x14ac:dyDescent="0.25">
      <c r="E385" s="5"/>
      <c r="F385" s="10"/>
      <c r="G385" s="10"/>
      <c r="H385" s="10"/>
    </row>
    <row r="386" spans="5:8" x14ac:dyDescent="0.25">
      <c r="E386" s="5"/>
      <c r="F386" s="10"/>
      <c r="G386" s="10"/>
      <c r="H386" s="10"/>
    </row>
    <row r="387" spans="5:8" x14ac:dyDescent="0.25">
      <c r="E387" s="5"/>
      <c r="F387" s="10"/>
      <c r="G387" s="10"/>
      <c r="H387" s="10"/>
    </row>
    <row r="388" spans="5:8" x14ac:dyDescent="0.25">
      <c r="E388" s="5"/>
      <c r="F388" s="10"/>
      <c r="G388" s="10"/>
      <c r="H388" s="10"/>
    </row>
    <row r="389" spans="5:8" x14ac:dyDescent="0.25">
      <c r="E389" s="5"/>
      <c r="F389" s="10"/>
      <c r="G389" s="10"/>
      <c r="H389" s="10"/>
    </row>
    <row r="390" spans="5:8" x14ac:dyDescent="0.25">
      <c r="E390" s="5"/>
      <c r="F390" s="10"/>
      <c r="G390" s="10"/>
      <c r="H390" s="10"/>
    </row>
    <row r="391" spans="5:8" x14ac:dyDescent="0.25">
      <c r="E391" s="5"/>
      <c r="F391" s="10"/>
      <c r="G391" s="10"/>
      <c r="H391" s="10"/>
    </row>
    <row r="392" spans="5:8" x14ac:dyDescent="0.25">
      <c r="E392" s="5"/>
      <c r="F392" s="10"/>
      <c r="G392" s="10"/>
      <c r="H392" s="10"/>
    </row>
    <row r="393" spans="5:8" x14ac:dyDescent="0.25">
      <c r="E393" s="5"/>
      <c r="F393" s="10"/>
      <c r="G393" s="10"/>
      <c r="H393" s="10"/>
    </row>
    <row r="394" spans="5:8" x14ac:dyDescent="0.25">
      <c r="E394" s="5"/>
      <c r="F394" s="10"/>
      <c r="G394" s="10"/>
      <c r="H394" s="10"/>
    </row>
    <row r="395" spans="5:8" x14ac:dyDescent="0.25">
      <c r="E395" s="5"/>
      <c r="F395" s="10"/>
      <c r="G395" s="10"/>
      <c r="H395" s="10"/>
    </row>
    <row r="396" spans="5:8" x14ac:dyDescent="0.25">
      <c r="E396" s="5"/>
      <c r="F396" s="10"/>
      <c r="G396" s="10"/>
      <c r="H396" s="10"/>
    </row>
    <row r="397" spans="5:8" x14ac:dyDescent="0.25">
      <c r="E397" s="5"/>
      <c r="F397" s="10"/>
      <c r="G397" s="10"/>
      <c r="H397" s="10"/>
    </row>
    <row r="398" spans="5:8" x14ac:dyDescent="0.25">
      <c r="E398" s="5"/>
      <c r="F398" s="10"/>
      <c r="G398" s="10"/>
      <c r="H398" s="10"/>
    </row>
    <row r="399" spans="5:8" x14ac:dyDescent="0.25">
      <c r="E399" s="5"/>
      <c r="F399" s="10"/>
      <c r="G399" s="10"/>
      <c r="H399" s="10"/>
    </row>
    <row r="400" spans="5:8" x14ac:dyDescent="0.25">
      <c r="E400" s="5"/>
      <c r="F400" s="10"/>
      <c r="G400" s="10"/>
      <c r="H400" s="10"/>
    </row>
    <row r="401" spans="5:8" x14ac:dyDescent="0.25">
      <c r="E401" s="5"/>
      <c r="F401" s="10"/>
      <c r="G401" s="10"/>
      <c r="H401" s="10"/>
    </row>
    <row r="402" spans="5:8" x14ac:dyDescent="0.25">
      <c r="E402" s="5"/>
      <c r="F402" s="10"/>
      <c r="G402" s="10"/>
      <c r="H402" s="10"/>
    </row>
    <row r="403" spans="5:8" x14ac:dyDescent="0.25">
      <c r="E403" s="5"/>
      <c r="F403" s="10"/>
      <c r="G403" s="10"/>
      <c r="H403" s="10"/>
    </row>
    <row r="404" spans="5:8" x14ac:dyDescent="0.25">
      <c r="E404" s="5"/>
      <c r="F404" s="10"/>
      <c r="G404" s="10"/>
      <c r="H404" s="10"/>
    </row>
    <row r="405" spans="5:8" x14ac:dyDescent="0.25">
      <c r="E405" s="5"/>
      <c r="F405" s="10"/>
      <c r="G405" s="10"/>
      <c r="H405" s="10"/>
    </row>
    <row r="406" spans="5:8" x14ac:dyDescent="0.25">
      <c r="E406" s="5"/>
      <c r="F406" s="10"/>
      <c r="G406" s="10"/>
      <c r="H406" s="10"/>
    </row>
    <row r="407" spans="5:8" x14ac:dyDescent="0.25">
      <c r="E407" s="5"/>
      <c r="F407" s="10"/>
      <c r="G407" s="10"/>
      <c r="H407" s="10"/>
    </row>
    <row r="408" spans="5:8" x14ac:dyDescent="0.25">
      <c r="E408" s="5"/>
      <c r="F408" s="10"/>
      <c r="G408" s="10"/>
      <c r="H408" s="10"/>
    </row>
    <row r="409" spans="5:8" x14ac:dyDescent="0.25">
      <c r="E409" s="5"/>
      <c r="F409" s="10"/>
      <c r="G409" s="10"/>
      <c r="H409" s="10"/>
    </row>
    <row r="410" spans="5:8" x14ac:dyDescent="0.25">
      <c r="E410" s="5"/>
      <c r="F410" s="10"/>
      <c r="G410" s="10"/>
      <c r="H410" s="10"/>
    </row>
    <row r="411" spans="5:8" x14ac:dyDescent="0.25">
      <c r="E411" s="5"/>
      <c r="F411" s="10"/>
      <c r="G411" s="10"/>
      <c r="H411" s="10"/>
    </row>
    <row r="412" spans="5:8" x14ac:dyDescent="0.25">
      <c r="E412" s="5"/>
      <c r="F412" s="10"/>
      <c r="G412" s="10"/>
      <c r="H412" s="10"/>
    </row>
    <row r="413" spans="5:8" x14ac:dyDescent="0.25">
      <c r="E413" s="5"/>
      <c r="F413" s="10"/>
      <c r="G413" s="10"/>
      <c r="H413" s="10"/>
    </row>
    <row r="414" spans="5:8" x14ac:dyDescent="0.25">
      <c r="E414" s="5"/>
      <c r="F414" s="10"/>
      <c r="G414" s="10"/>
      <c r="H414" s="10"/>
    </row>
    <row r="415" spans="5:8" x14ac:dyDescent="0.25">
      <c r="E415" s="5"/>
      <c r="F415" s="10"/>
      <c r="G415" s="10"/>
      <c r="H415" s="10"/>
    </row>
    <row r="416" spans="5:8" x14ac:dyDescent="0.25">
      <c r="E416" s="5"/>
      <c r="F416" s="10"/>
      <c r="G416" s="10"/>
      <c r="H416" s="10"/>
    </row>
    <row r="417" spans="5:8" x14ac:dyDescent="0.25">
      <c r="E417" s="5"/>
      <c r="F417" s="10"/>
      <c r="G417" s="10"/>
      <c r="H417" s="10"/>
    </row>
    <row r="418" spans="5:8" x14ac:dyDescent="0.25">
      <c r="E418" s="5"/>
      <c r="F418" s="10"/>
      <c r="G418" s="10"/>
      <c r="H418" s="10"/>
    </row>
    <row r="419" spans="5:8" x14ac:dyDescent="0.25">
      <c r="E419" s="5"/>
      <c r="F419" s="10"/>
      <c r="G419" s="10"/>
      <c r="H419" s="10"/>
    </row>
    <row r="420" spans="5:8" x14ac:dyDescent="0.25">
      <c r="E420" s="5"/>
      <c r="F420" s="10"/>
      <c r="G420" s="10"/>
      <c r="H420" s="10"/>
    </row>
    <row r="421" spans="5:8" x14ac:dyDescent="0.25">
      <c r="E421" s="5"/>
      <c r="F421" s="10"/>
      <c r="G421" s="10"/>
      <c r="H421" s="10"/>
    </row>
    <row r="422" spans="5:8" x14ac:dyDescent="0.25">
      <c r="E422" s="5"/>
      <c r="F422" s="10"/>
      <c r="G422" s="10"/>
      <c r="H422" s="10"/>
    </row>
    <row r="423" spans="5:8" x14ac:dyDescent="0.25">
      <c r="E423" s="5"/>
      <c r="F423" s="10"/>
      <c r="G423" s="10"/>
      <c r="H423" s="10"/>
    </row>
    <row r="424" spans="5:8" x14ac:dyDescent="0.25">
      <c r="E424" s="5"/>
      <c r="F424" s="10"/>
      <c r="G424" s="10"/>
      <c r="H424" s="10"/>
    </row>
    <row r="425" spans="5:8" x14ac:dyDescent="0.25">
      <c r="E425" s="5"/>
      <c r="F425" s="10"/>
      <c r="G425" s="10"/>
      <c r="H425" s="10"/>
    </row>
    <row r="426" spans="5:8" x14ac:dyDescent="0.25">
      <c r="E426" s="5"/>
      <c r="F426" s="10"/>
      <c r="G426" s="10"/>
      <c r="H426" s="10"/>
    </row>
    <row r="427" spans="5:8" x14ac:dyDescent="0.25">
      <c r="E427" s="5"/>
      <c r="F427" s="10"/>
      <c r="G427" s="10"/>
      <c r="H427" s="10"/>
    </row>
    <row r="428" spans="5:8" x14ac:dyDescent="0.25">
      <c r="E428" s="5"/>
      <c r="F428" s="10"/>
      <c r="G428" s="10"/>
      <c r="H428" s="10"/>
    </row>
    <row r="429" spans="5:8" x14ac:dyDescent="0.25">
      <c r="E429" s="5"/>
      <c r="F429" s="10"/>
      <c r="G429" s="10"/>
      <c r="H429" s="10"/>
    </row>
    <row r="430" spans="5:8" x14ac:dyDescent="0.25">
      <c r="E430" s="5"/>
      <c r="F430" s="10"/>
      <c r="G430" s="10"/>
      <c r="H430" s="10"/>
    </row>
    <row r="431" spans="5:8" x14ac:dyDescent="0.25">
      <c r="E431" s="5"/>
      <c r="F431" s="10"/>
      <c r="G431" s="10"/>
      <c r="H431" s="10"/>
    </row>
    <row r="432" spans="5:8" x14ac:dyDescent="0.25">
      <c r="E432" s="5"/>
      <c r="F432" s="10"/>
      <c r="G432" s="10"/>
      <c r="H432" s="10"/>
    </row>
    <row r="433" spans="5:8" x14ac:dyDescent="0.25">
      <c r="E433" s="5"/>
      <c r="F433" s="10"/>
      <c r="G433" s="10"/>
      <c r="H433" s="10"/>
    </row>
    <row r="434" spans="5:8" x14ac:dyDescent="0.25">
      <c r="E434" s="5"/>
      <c r="F434" s="10"/>
      <c r="G434" s="10"/>
      <c r="H434" s="10"/>
    </row>
    <row r="435" spans="5:8" x14ac:dyDescent="0.25">
      <c r="E435" s="5"/>
      <c r="F435" s="10"/>
      <c r="G435" s="10"/>
      <c r="H435" s="10"/>
    </row>
    <row r="436" spans="5:8" x14ac:dyDescent="0.25">
      <c r="E436" s="5"/>
      <c r="F436" s="10"/>
      <c r="G436" s="10"/>
      <c r="H436" s="10"/>
    </row>
    <row r="437" spans="5:8" x14ac:dyDescent="0.25">
      <c r="E437" s="5"/>
      <c r="F437" s="10"/>
      <c r="G437" s="10"/>
      <c r="H437" s="10"/>
    </row>
    <row r="438" spans="5:8" x14ac:dyDescent="0.25">
      <c r="E438" s="5"/>
      <c r="F438" s="10"/>
      <c r="G438" s="10"/>
      <c r="H438" s="10"/>
    </row>
    <row r="439" spans="5:8" x14ac:dyDescent="0.25">
      <c r="E439" s="5"/>
      <c r="F439" s="10"/>
      <c r="G439" s="10"/>
      <c r="H439" s="10"/>
    </row>
    <row r="440" spans="5:8" x14ac:dyDescent="0.25">
      <c r="E440" s="5"/>
      <c r="F440" s="10"/>
      <c r="G440" s="10"/>
      <c r="H440" s="10"/>
    </row>
    <row r="441" spans="5:8" x14ac:dyDescent="0.25">
      <c r="E441" s="5"/>
      <c r="F441" s="10"/>
      <c r="G441" s="10"/>
      <c r="H441" s="10"/>
    </row>
    <row r="442" spans="5:8" x14ac:dyDescent="0.25">
      <c r="E442" s="5"/>
      <c r="F442" s="10"/>
      <c r="G442" s="10"/>
      <c r="H442" s="10"/>
    </row>
    <row r="443" spans="5:8" x14ac:dyDescent="0.25">
      <c r="E443" s="5"/>
      <c r="F443" s="10"/>
      <c r="G443" s="10"/>
      <c r="H443" s="10"/>
    </row>
    <row r="444" spans="5:8" x14ac:dyDescent="0.25">
      <c r="E444" s="5"/>
      <c r="F444" s="10"/>
      <c r="G444" s="10"/>
      <c r="H444" s="10"/>
    </row>
    <row r="445" spans="5:8" x14ac:dyDescent="0.25">
      <c r="E445" s="5"/>
      <c r="F445" s="10"/>
      <c r="G445" s="10"/>
      <c r="H445" s="10"/>
    </row>
    <row r="446" spans="5:8" x14ac:dyDescent="0.25">
      <c r="E446" s="5"/>
      <c r="F446" s="10"/>
      <c r="G446" s="10"/>
      <c r="H446" s="10"/>
    </row>
    <row r="447" spans="5:8" x14ac:dyDescent="0.25">
      <c r="E447" s="5"/>
      <c r="F447" s="10"/>
      <c r="G447" s="10"/>
      <c r="H447" s="10"/>
    </row>
    <row r="448" spans="5:8" x14ac:dyDescent="0.25">
      <c r="E448" s="5"/>
      <c r="F448" s="10"/>
      <c r="G448" s="10"/>
      <c r="H448" s="10"/>
    </row>
    <row r="449" spans="5:8" x14ac:dyDescent="0.25">
      <c r="E449" s="5"/>
      <c r="F449" s="10"/>
      <c r="G449" s="10"/>
      <c r="H449" s="10"/>
    </row>
    <row r="450" spans="5:8" x14ac:dyDescent="0.25">
      <c r="E450" s="5"/>
      <c r="F450" s="10"/>
      <c r="G450" s="10"/>
      <c r="H450" s="10"/>
    </row>
    <row r="451" spans="5:8" x14ac:dyDescent="0.25">
      <c r="E451" s="5"/>
      <c r="F451" s="10"/>
      <c r="G451" s="10"/>
      <c r="H451" s="10"/>
    </row>
    <row r="452" spans="5:8" x14ac:dyDescent="0.25">
      <c r="E452" s="5"/>
      <c r="F452" s="10"/>
      <c r="G452" s="10"/>
      <c r="H452" s="10"/>
    </row>
    <row r="453" spans="5:8" x14ac:dyDescent="0.25">
      <c r="E453" s="5"/>
      <c r="F453" s="10"/>
      <c r="G453" s="10"/>
      <c r="H453" s="10"/>
    </row>
    <row r="454" spans="5:8" x14ac:dyDescent="0.25">
      <c r="E454" s="5"/>
      <c r="F454" s="10"/>
      <c r="G454" s="10"/>
      <c r="H454" s="10"/>
    </row>
    <row r="455" spans="5:8" x14ac:dyDescent="0.25">
      <c r="E455" s="5"/>
      <c r="F455" s="10"/>
      <c r="G455" s="10"/>
      <c r="H455" s="10"/>
    </row>
    <row r="456" spans="5:8" x14ac:dyDescent="0.25">
      <c r="E456" s="5"/>
      <c r="F456" s="10"/>
      <c r="G456" s="10"/>
      <c r="H456" s="10"/>
    </row>
    <row r="457" spans="5:8" x14ac:dyDescent="0.25">
      <c r="E457" s="5"/>
      <c r="F457" s="10"/>
      <c r="G457" s="10"/>
      <c r="H457" s="10"/>
    </row>
    <row r="458" spans="5:8" x14ac:dyDescent="0.25">
      <c r="E458" s="5"/>
      <c r="F458" s="10"/>
      <c r="G458" s="10"/>
      <c r="H458" s="10"/>
    </row>
    <row r="459" spans="5:8" x14ac:dyDescent="0.25">
      <c r="E459" s="5"/>
      <c r="F459" s="10"/>
      <c r="G459" s="10"/>
      <c r="H459" s="10"/>
    </row>
    <row r="460" spans="5:8" x14ac:dyDescent="0.25">
      <c r="E460" s="5"/>
      <c r="F460" s="10"/>
      <c r="G460" s="10"/>
      <c r="H460" s="10"/>
    </row>
    <row r="461" spans="5:8" x14ac:dyDescent="0.25">
      <c r="E461" s="5"/>
      <c r="F461" s="10"/>
      <c r="G461" s="10"/>
      <c r="H461" s="10"/>
    </row>
    <row r="462" spans="5:8" x14ac:dyDescent="0.25">
      <c r="E462" s="5"/>
      <c r="F462" s="10"/>
      <c r="G462" s="10"/>
      <c r="H462" s="10"/>
    </row>
    <row r="463" spans="5:8" x14ac:dyDescent="0.25">
      <c r="E463" s="5"/>
      <c r="F463" s="10"/>
      <c r="G463" s="10"/>
      <c r="H463" s="10"/>
    </row>
    <row r="464" spans="5:8" x14ac:dyDescent="0.25">
      <c r="E464" s="5"/>
      <c r="F464" s="10"/>
      <c r="G464" s="10"/>
      <c r="H464" s="10"/>
    </row>
    <row r="465" spans="5:8" x14ac:dyDescent="0.25">
      <c r="E465" s="5"/>
      <c r="F465" s="10"/>
      <c r="G465" s="10"/>
      <c r="H465" s="10"/>
    </row>
    <row r="466" spans="5:8" x14ac:dyDescent="0.25">
      <c r="E466" s="5"/>
      <c r="F466" s="10"/>
      <c r="G466" s="10"/>
      <c r="H466" s="10"/>
    </row>
    <row r="467" spans="5:8" x14ac:dyDescent="0.25">
      <c r="E467" s="5"/>
      <c r="F467" s="10"/>
      <c r="G467" s="10"/>
      <c r="H467" s="10"/>
    </row>
    <row r="468" spans="5:8" x14ac:dyDescent="0.25">
      <c r="E468" s="5"/>
      <c r="F468" s="10"/>
      <c r="G468" s="10"/>
      <c r="H468" s="10"/>
    </row>
    <row r="469" spans="5:8" x14ac:dyDescent="0.25">
      <c r="E469" s="5"/>
      <c r="F469" s="10"/>
      <c r="G469" s="10"/>
      <c r="H469" s="10"/>
    </row>
    <row r="470" spans="5:8" x14ac:dyDescent="0.25">
      <c r="E470" s="5"/>
      <c r="F470" s="10"/>
      <c r="G470" s="10"/>
      <c r="H470" s="10"/>
    </row>
    <row r="471" spans="5:8" x14ac:dyDescent="0.25">
      <c r="E471" s="5"/>
      <c r="F471" s="10"/>
      <c r="G471" s="10"/>
      <c r="H471" s="10"/>
    </row>
    <row r="472" spans="5:8" x14ac:dyDescent="0.25">
      <c r="E472" s="5"/>
      <c r="F472" s="10"/>
      <c r="G472" s="10"/>
      <c r="H472" s="10"/>
    </row>
    <row r="473" spans="5:8" x14ac:dyDescent="0.25">
      <c r="E473" s="5"/>
      <c r="F473" s="10"/>
      <c r="G473" s="10"/>
      <c r="H473" s="10"/>
    </row>
    <row r="474" spans="5:8" x14ac:dyDescent="0.25">
      <c r="E474" s="5"/>
      <c r="F474" s="10"/>
      <c r="G474" s="10"/>
      <c r="H474" s="10"/>
    </row>
    <row r="475" spans="5:8" x14ac:dyDescent="0.25">
      <c r="E475" s="5"/>
      <c r="F475" s="10"/>
      <c r="G475" s="10"/>
      <c r="H475" s="10"/>
    </row>
    <row r="476" spans="5:8" x14ac:dyDescent="0.25">
      <c r="E476" s="5"/>
      <c r="F476" s="10"/>
      <c r="G476" s="10"/>
      <c r="H476" s="10"/>
    </row>
    <row r="477" spans="5:8" x14ac:dyDescent="0.25">
      <c r="E477" s="5"/>
      <c r="F477" s="10"/>
      <c r="G477" s="10"/>
      <c r="H477" s="10"/>
    </row>
    <row r="478" spans="5:8" x14ac:dyDescent="0.25">
      <c r="E478" s="5"/>
      <c r="F478" s="10"/>
      <c r="G478" s="10"/>
      <c r="H478" s="10"/>
    </row>
    <row r="479" spans="5:8" x14ac:dyDescent="0.25">
      <c r="E479" s="5"/>
      <c r="F479" s="10"/>
      <c r="G479" s="10"/>
      <c r="H479" s="10"/>
    </row>
    <row r="480" spans="5:8" x14ac:dyDescent="0.25">
      <c r="E480" s="5"/>
      <c r="F480" s="10"/>
      <c r="G480" s="10"/>
      <c r="H480" s="10"/>
    </row>
    <row r="481" spans="5:8" x14ac:dyDescent="0.25">
      <c r="E481" s="5"/>
      <c r="F481" s="10"/>
      <c r="G481" s="10"/>
      <c r="H481" s="10"/>
    </row>
    <row r="482" spans="5:8" x14ac:dyDescent="0.25">
      <c r="E482" s="5"/>
      <c r="F482" s="10"/>
      <c r="G482" s="10"/>
      <c r="H482" s="10"/>
    </row>
    <row r="483" spans="5:8" x14ac:dyDescent="0.25">
      <c r="E483" s="5"/>
      <c r="F483" s="10"/>
      <c r="G483" s="10"/>
      <c r="H483" s="10"/>
    </row>
    <row r="484" spans="5:8" x14ac:dyDescent="0.25">
      <c r="E484" s="5"/>
      <c r="F484" s="10"/>
      <c r="G484" s="10"/>
      <c r="H484" s="10"/>
    </row>
    <row r="485" spans="5:8" x14ac:dyDescent="0.25">
      <c r="E485" s="5"/>
      <c r="F485" s="10"/>
      <c r="G485" s="10"/>
      <c r="H485" s="10"/>
    </row>
    <row r="486" spans="5:8" x14ac:dyDescent="0.25">
      <c r="E486" s="5"/>
      <c r="F486" s="10"/>
      <c r="G486" s="10"/>
      <c r="H486" s="10"/>
    </row>
    <row r="487" spans="5:8" x14ac:dyDescent="0.25">
      <c r="E487" s="5"/>
      <c r="F487" s="10"/>
      <c r="G487" s="10"/>
      <c r="H487" s="10"/>
    </row>
    <row r="488" spans="5:8" x14ac:dyDescent="0.25">
      <c r="E488" s="5"/>
      <c r="F488" s="10"/>
      <c r="G488" s="10"/>
      <c r="H488" s="10"/>
    </row>
    <row r="489" spans="5:8" x14ac:dyDescent="0.25">
      <c r="E489" s="5"/>
      <c r="F489" s="10"/>
      <c r="G489" s="10"/>
      <c r="H489" s="10"/>
    </row>
    <row r="490" spans="5:8" x14ac:dyDescent="0.25">
      <c r="E490" s="5"/>
      <c r="F490" s="10"/>
      <c r="G490" s="10"/>
      <c r="H490" s="10"/>
    </row>
    <row r="491" spans="5:8" x14ac:dyDescent="0.25">
      <c r="E491" s="5"/>
      <c r="F491" s="10"/>
      <c r="G491" s="10"/>
      <c r="H491" s="10"/>
    </row>
    <row r="492" spans="5:8" x14ac:dyDescent="0.25">
      <c r="E492" s="5"/>
      <c r="F492" s="10"/>
      <c r="G492" s="10"/>
      <c r="H492" s="10"/>
    </row>
    <row r="493" spans="5:8" x14ac:dyDescent="0.25">
      <c r="E493" s="5"/>
      <c r="F493" s="10"/>
      <c r="G493" s="10"/>
      <c r="H493" s="10"/>
    </row>
    <row r="494" spans="5:8" x14ac:dyDescent="0.25">
      <c r="E494" s="5"/>
      <c r="F494" s="10"/>
      <c r="G494" s="10"/>
      <c r="H494" s="10"/>
    </row>
    <row r="495" spans="5:8" x14ac:dyDescent="0.25">
      <c r="E495" s="5"/>
      <c r="F495" s="10"/>
      <c r="G495" s="10"/>
      <c r="H495" s="10"/>
    </row>
    <row r="496" spans="5:8" x14ac:dyDescent="0.25">
      <c r="E496" s="5"/>
      <c r="F496" s="10"/>
      <c r="G496" s="10"/>
      <c r="H496" s="10"/>
    </row>
    <row r="497" spans="5:8" x14ac:dyDescent="0.25">
      <c r="E497" s="5"/>
      <c r="F497" s="10"/>
      <c r="G497" s="10"/>
      <c r="H497" s="10"/>
    </row>
    <row r="498" spans="5:8" x14ac:dyDescent="0.25">
      <c r="E498" s="5"/>
      <c r="F498" s="10"/>
      <c r="G498" s="10"/>
      <c r="H498" s="10"/>
    </row>
    <row r="499" spans="5:8" x14ac:dyDescent="0.25">
      <c r="E499" s="5"/>
      <c r="F499" s="10"/>
      <c r="G499" s="10"/>
      <c r="H499" s="10"/>
    </row>
    <row r="500" spans="5:8" x14ac:dyDescent="0.25">
      <c r="E500" s="5"/>
      <c r="F500" s="10"/>
      <c r="G500" s="10"/>
      <c r="H500" s="10"/>
    </row>
    <row r="501" spans="5:8" x14ac:dyDescent="0.25">
      <c r="E501" s="5"/>
      <c r="F501" s="10"/>
      <c r="G501" s="10"/>
      <c r="H501" s="10"/>
    </row>
    <row r="502" spans="5:8" x14ac:dyDescent="0.25">
      <c r="E502" s="5"/>
      <c r="F502" s="10"/>
      <c r="G502" s="10"/>
      <c r="H502" s="10"/>
    </row>
    <row r="503" spans="5:8" x14ac:dyDescent="0.25">
      <c r="E503" s="5"/>
      <c r="F503" s="10"/>
      <c r="G503" s="10"/>
      <c r="H503" s="10"/>
    </row>
    <row r="504" spans="5:8" x14ac:dyDescent="0.25">
      <c r="E504" s="5"/>
      <c r="F504" s="10"/>
      <c r="G504" s="10"/>
      <c r="H504" s="10"/>
    </row>
    <row r="505" spans="5:8" x14ac:dyDescent="0.25">
      <c r="E505" s="5"/>
      <c r="F505" s="10"/>
      <c r="G505" s="10"/>
      <c r="H505" s="10"/>
    </row>
    <row r="506" spans="5:8" x14ac:dyDescent="0.25">
      <c r="E506" s="5"/>
      <c r="F506" s="10"/>
      <c r="G506" s="10"/>
      <c r="H506" s="10"/>
    </row>
    <row r="507" spans="5:8" x14ac:dyDescent="0.25">
      <c r="E507" s="5"/>
      <c r="F507" s="10"/>
      <c r="G507" s="10"/>
      <c r="H507" s="10"/>
    </row>
    <row r="508" spans="5:8" x14ac:dyDescent="0.25">
      <c r="E508" s="5"/>
      <c r="F508" s="10"/>
      <c r="G508" s="10"/>
      <c r="H508" s="10"/>
    </row>
    <row r="509" spans="5:8" x14ac:dyDescent="0.25">
      <c r="E509" s="5"/>
      <c r="F509" s="10"/>
      <c r="G509" s="10"/>
      <c r="H509" s="10"/>
    </row>
    <row r="510" spans="5:8" x14ac:dyDescent="0.25">
      <c r="E510" s="5"/>
      <c r="F510" s="10"/>
      <c r="G510" s="10"/>
      <c r="H510" s="10"/>
    </row>
    <row r="511" spans="5:8" x14ac:dyDescent="0.25">
      <c r="E511" s="5"/>
      <c r="F511" s="10"/>
      <c r="G511" s="10"/>
      <c r="H511" s="10"/>
    </row>
    <row r="512" spans="5:8" x14ac:dyDescent="0.25">
      <c r="E512" s="5"/>
      <c r="F512" s="10"/>
      <c r="G512" s="10"/>
      <c r="H512" s="10"/>
    </row>
    <row r="513" spans="5:8" x14ac:dyDescent="0.25">
      <c r="E513" s="5"/>
      <c r="F513" s="10"/>
      <c r="G513" s="10"/>
      <c r="H513" s="10"/>
    </row>
    <row r="514" spans="5:8" x14ac:dyDescent="0.25">
      <c r="E514" s="5"/>
      <c r="F514" s="10"/>
      <c r="G514" s="10"/>
      <c r="H514" s="10"/>
    </row>
    <row r="515" spans="5:8" x14ac:dyDescent="0.25">
      <c r="E515" s="5"/>
      <c r="F515" s="10"/>
      <c r="G515" s="10"/>
      <c r="H515" s="10"/>
    </row>
    <row r="516" spans="5:8" x14ac:dyDescent="0.25">
      <c r="E516" s="5"/>
      <c r="F516" s="10"/>
      <c r="G516" s="10"/>
      <c r="H516" s="10"/>
    </row>
    <row r="517" spans="5:8" x14ac:dyDescent="0.25">
      <c r="E517" s="5"/>
      <c r="F517" s="10"/>
      <c r="G517" s="10"/>
      <c r="H517" s="10"/>
    </row>
    <row r="518" spans="5:8" x14ac:dyDescent="0.25">
      <c r="E518" s="5"/>
      <c r="F518" s="10"/>
      <c r="G518" s="10"/>
      <c r="H518" s="10"/>
    </row>
    <row r="519" spans="5:8" x14ac:dyDescent="0.25">
      <c r="E519" s="5"/>
      <c r="F519" s="10"/>
      <c r="G519" s="10"/>
      <c r="H519" s="10"/>
    </row>
    <row r="520" spans="5:8" x14ac:dyDescent="0.25">
      <c r="E520" s="5"/>
      <c r="F520" s="10"/>
      <c r="G520" s="10"/>
      <c r="H520" s="10"/>
    </row>
    <row r="521" spans="5:8" x14ac:dyDescent="0.25">
      <c r="E521" s="5"/>
    </row>
    <row r="522" spans="5:8" x14ac:dyDescent="0.25">
      <c r="E522" s="5"/>
    </row>
    <row r="523" spans="5:8" x14ac:dyDescent="0.25">
      <c r="E523" s="5"/>
    </row>
    <row r="524" spans="5:8" x14ac:dyDescent="0.25">
      <c r="E524" s="5"/>
    </row>
    <row r="525" spans="5:8" x14ac:dyDescent="0.25">
      <c r="E525" s="5"/>
    </row>
    <row r="526" spans="5:8" x14ac:dyDescent="0.25">
      <c r="E526" s="5"/>
    </row>
    <row r="527" spans="5:8" x14ac:dyDescent="0.25">
      <c r="E527" s="5"/>
    </row>
    <row r="528" spans="5:8" x14ac:dyDescent="0.25">
      <c r="E528" s="5"/>
    </row>
    <row r="529" spans="5:5" x14ac:dyDescent="0.25">
      <c r="E529" s="5"/>
    </row>
    <row r="530" spans="5:5" x14ac:dyDescent="0.25">
      <c r="E530" s="5"/>
    </row>
    <row r="531" spans="5:5" x14ac:dyDescent="0.25">
      <c r="E531" s="5"/>
    </row>
    <row r="532" spans="5:5" x14ac:dyDescent="0.25">
      <c r="E532" s="5"/>
    </row>
    <row r="533" spans="5:5" x14ac:dyDescent="0.25">
      <c r="E533" s="5"/>
    </row>
    <row r="534" spans="5:5" x14ac:dyDescent="0.25">
      <c r="E534" s="5"/>
    </row>
    <row r="535" spans="5:5" x14ac:dyDescent="0.25">
      <c r="E535" s="5"/>
    </row>
    <row r="536" spans="5:5" x14ac:dyDescent="0.25">
      <c r="E536" s="5"/>
    </row>
    <row r="537" spans="5:5" x14ac:dyDescent="0.25">
      <c r="E537" s="5"/>
    </row>
    <row r="538" spans="5:5" x14ac:dyDescent="0.25">
      <c r="E538" s="5"/>
    </row>
    <row r="539" spans="5:5" x14ac:dyDescent="0.25">
      <c r="E539" s="5"/>
    </row>
    <row r="540" spans="5:5" x14ac:dyDescent="0.25">
      <c r="E540" s="5"/>
    </row>
    <row r="541" spans="5:5" x14ac:dyDescent="0.25">
      <c r="E541" s="5"/>
    </row>
    <row r="542" spans="5:5" x14ac:dyDescent="0.25">
      <c r="E542" s="5"/>
    </row>
    <row r="543" spans="5:5" x14ac:dyDescent="0.25">
      <c r="E543" s="5"/>
    </row>
    <row r="544" spans="5:5" x14ac:dyDescent="0.25">
      <c r="E544" s="5"/>
    </row>
    <row r="545" spans="5:5" x14ac:dyDescent="0.25">
      <c r="E545" s="5"/>
    </row>
    <row r="546" spans="5:5" x14ac:dyDescent="0.25">
      <c r="E546" s="5"/>
    </row>
    <row r="547" spans="5:5" x14ac:dyDescent="0.25">
      <c r="E547" s="5"/>
    </row>
    <row r="548" spans="5:5" x14ac:dyDescent="0.25">
      <c r="E548" s="5"/>
    </row>
    <row r="549" spans="5:5" x14ac:dyDescent="0.25">
      <c r="E549" s="5"/>
    </row>
    <row r="550" spans="5:5" x14ac:dyDescent="0.25">
      <c r="E550" s="5"/>
    </row>
    <row r="551" spans="5:5" x14ac:dyDescent="0.25">
      <c r="E551" s="5"/>
    </row>
    <row r="552" spans="5:5" x14ac:dyDescent="0.25">
      <c r="E552" s="5"/>
    </row>
    <row r="553" spans="5:5" x14ac:dyDescent="0.25">
      <c r="E553" s="5"/>
    </row>
    <row r="554" spans="5:5" x14ac:dyDescent="0.25">
      <c r="E554" s="5"/>
    </row>
    <row r="555" spans="5:5" x14ac:dyDescent="0.25">
      <c r="E555" s="5"/>
    </row>
    <row r="556" spans="5:5" x14ac:dyDescent="0.25">
      <c r="E556" s="5"/>
    </row>
    <row r="557" spans="5:5" x14ac:dyDescent="0.25">
      <c r="E557" s="5"/>
    </row>
    <row r="558" spans="5:5" x14ac:dyDescent="0.25">
      <c r="E558" s="5"/>
    </row>
    <row r="559" spans="5:5" x14ac:dyDescent="0.25">
      <c r="E559" s="5"/>
    </row>
    <row r="560" spans="5:5" x14ac:dyDescent="0.25">
      <c r="E560" s="5"/>
    </row>
    <row r="561" spans="5:5" x14ac:dyDescent="0.25">
      <c r="E561" s="5"/>
    </row>
    <row r="562" spans="5:5" x14ac:dyDescent="0.25">
      <c r="E562" s="5"/>
    </row>
    <row r="563" spans="5:5" x14ac:dyDescent="0.25">
      <c r="E563" s="5"/>
    </row>
    <row r="564" spans="5:5" x14ac:dyDescent="0.25">
      <c r="E564" s="5"/>
    </row>
    <row r="565" spans="5:5" x14ac:dyDescent="0.25">
      <c r="E565" s="5"/>
    </row>
    <row r="566" spans="5:5" x14ac:dyDescent="0.25">
      <c r="E566" s="5"/>
    </row>
    <row r="567" spans="5:5" x14ac:dyDescent="0.25">
      <c r="E567" s="5"/>
    </row>
    <row r="568" spans="5:5" x14ac:dyDescent="0.25">
      <c r="E568" s="5"/>
    </row>
    <row r="569" spans="5:5" x14ac:dyDescent="0.25">
      <c r="E569" s="5"/>
    </row>
    <row r="570" spans="5:5" x14ac:dyDescent="0.25">
      <c r="E570" s="5"/>
    </row>
    <row r="571" spans="5:5" x14ac:dyDescent="0.25">
      <c r="E571" s="5"/>
    </row>
    <row r="572" spans="5:5" x14ac:dyDescent="0.25">
      <c r="E572" s="5"/>
    </row>
    <row r="573" spans="5:5" x14ac:dyDescent="0.25">
      <c r="E573" s="5"/>
    </row>
    <row r="574" spans="5:5" x14ac:dyDescent="0.25">
      <c r="E574" s="5"/>
    </row>
    <row r="575" spans="5:5" x14ac:dyDescent="0.25">
      <c r="E575" s="5"/>
    </row>
    <row r="576" spans="5:5" x14ac:dyDescent="0.25">
      <c r="E576" s="5"/>
    </row>
    <row r="577" spans="5:5" x14ac:dyDescent="0.25">
      <c r="E577" s="5"/>
    </row>
    <row r="578" spans="5:5" x14ac:dyDescent="0.25">
      <c r="E578" s="5"/>
    </row>
    <row r="579" spans="5:5" x14ac:dyDescent="0.25">
      <c r="E579" s="5"/>
    </row>
    <row r="580" spans="5:5" x14ac:dyDescent="0.25">
      <c r="E580" s="5"/>
    </row>
    <row r="581" spans="5:5" x14ac:dyDescent="0.25">
      <c r="E581" s="5"/>
    </row>
    <row r="582" spans="5:5" x14ac:dyDescent="0.25">
      <c r="E582" s="5"/>
    </row>
    <row r="583" spans="5:5" x14ac:dyDescent="0.25">
      <c r="E583" s="5"/>
    </row>
    <row r="584" spans="5:5" x14ac:dyDescent="0.25">
      <c r="E584" s="5"/>
    </row>
    <row r="585" spans="5:5" x14ac:dyDescent="0.25">
      <c r="E585" s="5"/>
    </row>
    <row r="586" spans="5:5" x14ac:dyDescent="0.25">
      <c r="E586" s="5"/>
    </row>
    <row r="587" spans="5:5" x14ac:dyDescent="0.25">
      <c r="E587" s="5"/>
    </row>
    <row r="588" spans="5:5" x14ac:dyDescent="0.25">
      <c r="E588" s="5"/>
    </row>
    <row r="589" spans="5:5" x14ac:dyDescent="0.25">
      <c r="E589" s="5"/>
    </row>
    <row r="590" spans="5:5" x14ac:dyDescent="0.25">
      <c r="E590" s="5"/>
    </row>
    <row r="591" spans="5:5" x14ac:dyDescent="0.25">
      <c r="E591" s="5"/>
    </row>
    <row r="592" spans="5:5" x14ac:dyDescent="0.25">
      <c r="E592" s="5"/>
    </row>
    <row r="593" spans="5:5" x14ac:dyDescent="0.25">
      <c r="E593" s="5"/>
    </row>
    <row r="594" spans="5:5" x14ac:dyDescent="0.25">
      <c r="E594" s="5"/>
    </row>
    <row r="595" spans="5:5" x14ac:dyDescent="0.25">
      <c r="E595" s="5"/>
    </row>
  </sheetData>
  <mergeCells count="150">
    <mergeCell ref="A48:B48"/>
    <mergeCell ref="A97:B97"/>
    <mergeCell ref="A87:B87"/>
    <mergeCell ref="A95:B95"/>
    <mergeCell ref="A90:B90"/>
    <mergeCell ref="A59:B59"/>
    <mergeCell ref="A61:B61"/>
    <mergeCell ref="A63:B63"/>
    <mergeCell ref="A53:B53"/>
    <mergeCell ref="A60:B60"/>
    <mergeCell ref="A119:B119"/>
    <mergeCell ref="A120:B120"/>
    <mergeCell ref="F20:H20"/>
    <mergeCell ref="F27:H27"/>
    <mergeCell ref="A38:B38"/>
    <mergeCell ref="A40:B40"/>
    <mergeCell ref="A34:B34"/>
    <mergeCell ref="A32:B32"/>
    <mergeCell ref="F40:H40"/>
    <mergeCell ref="A42:B42"/>
    <mergeCell ref="A110:B110"/>
    <mergeCell ref="A98:B98"/>
    <mergeCell ref="A102:B102"/>
    <mergeCell ref="A100:B100"/>
    <mergeCell ref="A105:B105"/>
    <mergeCell ref="A108:B108"/>
    <mergeCell ref="A103:B103"/>
    <mergeCell ref="A104:B104"/>
    <mergeCell ref="A101:B101"/>
    <mergeCell ref="A77:B77"/>
    <mergeCell ref="A79:B79"/>
    <mergeCell ref="A86:B86"/>
    <mergeCell ref="A96:B96"/>
    <mergeCell ref="A94:B94"/>
    <mergeCell ref="A82:D82"/>
    <mergeCell ref="A88:B88"/>
    <mergeCell ref="A93:B93"/>
    <mergeCell ref="A92:B92"/>
    <mergeCell ref="A16:B16"/>
    <mergeCell ref="A15:B15"/>
    <mergeCell ref="A24:B24"/>
    <mergeCell ref="A37:B37"/>
    <mergeCell ref="A33:B33"/>
    <mergeCell ref="A30:B30"/>
    <mergeCell ref="A29:B29"/>
    <mergeCell ref="A27:B27"/>
    <mergeCell ref="A25:B25"/>
    <mergeCell ref="A26:B26"/>
    <mergeCell ref="F12:H12"/>
    <mergeCell ref="C9:D9"/>
    <mergeCell ref="A13:B13"/>
    <mergeCell ref="A11:C11"/>
    <mergeCell ref="C10:D10"/>
    <mergeCell ref="A12:E12"/>
    <mergeCell ref="A1:H1"/>
    <mergeCell ref="A2:H2"/>
    <mergeCell ref="A3:H3"/>
    <mergeCell ref="C6:E7"/>
    <mergeCell ref="A4:H4"/>
    <mergeCell ref="C8:D8"/>
    <mergeCell ref="A18:B18"/>
    <mergeCell ref="A45:B45"/>
    <mergeCell ref="A41:B41"/>
    <mergeCell ref="A35:B35"/>
    <mergeCell ref="A36:B36"/>
    <mergeCell ref="A31:B31"/>
    <mergeCell ref="A22:B22"/>
    <mergeCell ref="A23:B23"/>
    <mergeCell ref="A28:B28"/>
    <mergeCell ref="A39:B39"/>
    <mergeCell ref="A14:B14"/>
    <mergeCell ref="A49:B49"/>
    <mergeCell ref="A65:B65"/>
    <mergeCell ref="A50:B50"/>
    <mergeCell ref="A51:B51"/>
    <mergeCell ref="A21:B21"/>
    <mergeCell ref="A46:B46"/>
    <mergeCell ref="A17:B17"/>
    <mergeCell ref="A20:B20"/>
    <mergeCell ref="A19:B19"/>
    <mergeCell ref="A131:B131"/>
    <mergeCell ref="A115:B115"/>
    <mergeCell ref="A132:B132"/>
    <mergeCell ref="A130:B130"/>
    <mergeCell ref="A124:B124"/>
    <mergeCell ref="A123:B123"/>
    <mergeCell ref="A122:B122"/>
    <mergeCell ref="A116:B116"/>
    <mergeCell ref="A117:B117"/>
    <mergeCell ref="A118:B118"/>
    <mergeCell ref="A163:B163"/>
    <mergeCell ref="A142:B142"/>
    <mergeCell ref="A136:B136"/>
    <mergeCell ref="A138:B138"/>
    <mergeCell ref="A141:B141"/>
    <mergeCell ref="A145:B145"/>
    <mergeCell ref="A144:B144"/>
    <mergeCell ref="A143:B143"/>
    <mergeCell ref="A140:B140"/>
    <mergeCell ref="A137:B137"/>
    <mergeCell ref="A44:B44"/>
    <mergeCell ref="A43:B43"/>
    <mergeCell ref="A84:B84"/>
    <mergeCell ref="A64:B64"/>
    <mergeCell ref="A72:B72"/>
    <mergeCell ref="A74:B74"/>
    <mergeCell ref="A67:B67"/>
    <mergeCell ref="A69:B69"/>
    <mergeCell ref="A73:B73"/>
    <mergeCell ref="A75:B75"/>
    <mergeCell ref="A78:B78"/>
    <mergeCell ref="A81:B81"/>
    <mergeCell ref="A126:B126"/>
    <mergeCell ref="A129:B129"/>
    <mergeCell ref="A125:B125"/>
    <mergeCell ref="A128:B128"/>
    <mergeCell ref="A127:B127"/>
    <mergeCell ref="A113:B113"/>
    <mergeCell ref="A112:B112"/>
    <mergeCell ref="A109:B109"/>
    <mergeCell ref="A121:B121"/>
    <mergeCell ref="A80:B80"/>
    <mergeCell ref="A89:B89"/>
    <mergeCell ref="A91:B91"/>
    <mergeCell ref="A85:B85"/>
    <mergeCell ref="A83:B83"/>
    <mergeCell ref="A114:B114"/>
    <mergeCell ref="A111:B111"/>
    <mergeCell ref="A99:B99"/>
    <mergeCell ref="A107:B107"/>
    <mergeCell ref="A47:B47"/>
    <mergeCell ref="A76:B76"/>
    <mergeCell ref="A68:B68"/>
    <mergeCell ref="A57:B57"/>
    <mergeCell ref="A71:B71"/>
    <mergeCell ref="A66:B66"/>
    <mergeCell ref="A56:B56"/>
    <mergeCell ref="A58:B58"/>
    <mergeCell ref="A54:B54"/>
    <mergeCell ref="A55:B55"/>
    <mergeCell ref="A52:B52"/>
    <mergeCell ref="A62:B62"/>
    <mergeCell ref="F63:H63"/>
    <mergeCell ref="F74:H74"/>
    <mergeCell ref="A134:B134"/>
    <mergeCell ref="A139:B139"/>
    <mergeCell ref="A135:B135"/>
    <mergeCell ref="A133:B133"/>
    <mergeCell ref="A106:B106"/>
    <mergeCell ref="A70:B70"/>
  </mergeCells>
  <phoneticPr fontId="1" type="noConversion"/>
  <pageMargins left="0.25" right="0.25" top="0.62" bottom="0.41" header="0.35" footer="0.26"/>
  <pageSetup scale="92" fitToHeight="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 NIH  Inv Bldg Sequence</vt:lpstr>
      <vt:lpstr>' NIH  Inv Bldg Sequence'!TABLE_2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2000 NIH Property Inventory - Progress Report 3-1</dc:title>
  <cp:lastModifiedBy>Aniket Gupta</cp:lastModifiedBy>
  <cp:lastPrinted>2003-12-18T14:12:36Z</cp:lastPrinted>
  <dcterms:created xsi:type="dcterms:W3CDTF">2001-01-18T20:15:47Z</dcterms:created>
  <dcterms:modified xsi:type="dcterms:W3CDTF">2024-02-03T22:29:01Z</dcterms:modified>
</cp:coreProperties>
</file>