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75825976-8C92-4607-A7D5-0E47054FEC15}" xr6:coauthVersionLast="47" xr6:coauthVersionMax="47" xr10:uidLastSave="{00000000-0000-0000-0000-000000000000}"/>
  <bookViews>
    <workbookView xWindow="3348" yWindow="3348" windowWidth="17280" windowHeight="8880" firstSheet="4" activeTab="5"/>
  </bookViews>
  <sheets>
    <sheet name="Processing PO's" sheetId="2" r:id="rId1"/>
    <sheet name="Inventory Mgt." sheetId="17" r:id="rId2"/>
    <sheet name="Vendor Files" sheetId="18" r:id="rId3"/>
    <sheet name="Document Management" sheetId="12" r:id="rId4"/>
    <sheet name="Benefit Pct Calculation" sheetId="15" r:id="rId5"/>
    <sheet name="Cost Savings Summary"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5" l="1"/>
  <c r="H9" i="15"/>
  <c r="H11" i="15"/>
  <c r="H12" i="15"/>
  <c r="H13" i="15"/>
  <c r="H14" i="15"/>
  <c r="H15" i="15"/>
  <c r="H16" i="15"/>
  <c r="H17" i="15"/>
  <c r="H18" i="15"/>
  <c r="C19" i="15"/>
  <c r="C21" i="15" s="1"/>
  <c r="D19" i="15"/>
  <c r="E21" i="15" s="1"/>
  <c r="E19" i="15"/>
  <c r="F21" i="15" s="1"/>
  <c r="G21" i="15" s="1"/>
  <c r="F19" i="15"/>
  <c r="G19" i="15"/>
  <c r="H19" i="15"/>
  <c r="E23" i="15" s="1"/>
  <c r="D21" i="15"/>
  <c r="D23" i="15"/>
  <c r="D55" i="2" s="1"/>
  <c r="F13" i="12"/>
  <c r="G13" i="12"/>
  <c r="G18" i="12" s="1"/>
  <c r="F14" i="12"/>
  <c r="G14" i="12"/>
  <c r="E16" i="12"/>
  <c r="E18" i="12" s="1"/>
  <c r="F16" i="12"/>
  <c r="F18" i="12" s="1"/>
  <c r="G16" i="12"/>
  <c r="E17" i="12"/>
  <c r="F17" i="12"/>
  <c r="G17" i="12"/>
  <c r="E30" i="12"/>
  <c r="E33" i="12"/>
  <c r="G58" i="12"/>
  <c r="F15" i="17"/>
  <c r="F20" i="17" s="1"/>
  <c r="F19" i="17"/>
  <c r="G33" i="17"/>
  <c r="H33" i="17"/>
  <c r="I33" i="17"/>
  <c r="G45" i="17"/>
  <c r="E15" i="2"/>
  <c r="F17" i="2"/>
  <c r="F43" i="2" s="1"/>
  <c r="G19" i="2"/>
  <c r="G20" i="2" s="1"/>
  <c r="G23" i="2"/>
  <c r="G24" i="2"/>
  <c r="F42" i="2" s="1"/>
  <c r="G40" i="2"/>
  <c r="H40" i="2"/>
  <c r="I40" i="2"/>
  <c r="G55" i="2"/>
  <c r="F13" i="18"/>
  <c r="G15" i="18"/>
  <c r="G16" i="18"/>
  <c r="G18" i="18"/>
  <c r="G19" i="18" s="1"/>
  <c r="H19" i="18" s="1"/>
  <c r="I20" i="18" s="1"/>
  <c r="G35" i="18"/>
  <c r="E55" i="2" l="1"/>
  <c r="E45" i="17"/>
  <c r="E58" i="12"/>
  <c r="E35" i="18"/>
  <c r="G25" i="2"/>
  <c r="H21" i="2"/>
  <c r="H25" i="17"/>
  <c r="G24" i="17"/>
  <c r="G25" i="17" s="1"/>
  <c r="H24" i="17"/>
  <c r="I24" i="17"/>
  <c r="I25" i="17" s="1"/>
  <c r="I29" i="18"/>
  <c r="I30" i="18" s="1"/>
  <c r="G38" i="18" s="1"/>
  <c r="H29" i="18"/>
  <c r="H30" i="18" s="1"/>
  <c r="G37" i="18" s="1"/>
  <c r="G29" i="18"/>
  <c r="G30" i="18" s="1"/>
  <c r="F34" i="12"/>
  <c r="F38" i="12"/>
  <c r="F43" i="12"/>
  <c r="C23" i="15"/>
  <c r="D35" i="18"/>
  <c r="H21" i="15"/>
  <c r="D58" i="12"/>
  <c r="F23" i="15"/>
  <c r="D45" i="17"/>
  <c r="G35" i="17" l="1"/>
  <c r="G36" i="17" s="1"/>
  <c r="I35" i="17"/>
  <c r="I36" i="17" s="1"/>
  <c r="H35" i="17"/>
  <c r="H36" i="17" s="1"/>
  <c r="H39" i="17" s="1"/>
  <c r="H40" i="17" s="1"/>
  <c r="D37" i="18"/>
  <c r="D38" i="18"/>
  <c r="C55" i="2"/>
  <c r="C45" i="17"/>
  <c r="C58" i="12"/>
  <c r="C35" i="18"/>
  <c r="I41" i="2"/>
  <c r="G41" i="2"/>
  <c r="H41" i="2"/>
  <c r="E37" i="18"/>
  <c r="E38" i="18"/>
  <c r="E36" i="18"/>
  <c r="G26" i="2"/>
  <c r="I27" i="2"/>
  <c r="G44" i="12"/>
  <c r="F55" i="2"/>
  <c r="F45" i="17"/>
  <c r="F58" i="12"/>
  <c r="F35" i="18"/>
  <c r="C36" i="18"/>
  <c r="D36" i="18"/>
  <c r="G36" i="18"/>
  <c r="I39" i="17" l="1"/>
  <c r="I40" i="17" s="1"/>
  <c r="F48" i="17"/>
  <c r="F47" i="17"/>
  <c r="G47" i="17"/>
  <c r="D47" i="17"/>
  <c r="E47" i="17"/>
  <c r="G39" i="17"/>
  <c r="G40" i="17" s="1"/>
  <c r="F46" i="17"/>
  <c r="C37" i="18"/>
  <c r="C38" i="18"/>
  <c r="C48" i="17"/>
  <c r="C47" i="17"/>
  <c r="F38" i="18"/>
  <c r="F37" i="18"/>
  <c r="F36" i="18"/>
  <c r="H36" i="18" s="1"/>
  <c r="C7" i="3" s="1"/>
  <c r="G52" i="12"/>
  <c r="G53" i="12" s="1"/>
  <c r="H52" i="12"/>
  <c r="H53" i="12" s="1"/>
  <c r="I52" i="12"/>
  <c r="I53" i="12" s="1"/>
  <c r="G44" i="2"/>
  <c r="G45" i="2" s="1"/>
  <c r="H44" i="2"/>
  <c r="H45" i="2" s="1"/>
  <c r="I44" i="2"/>
  <c r="I45" i="2" s="1"/>
  <c r="C58" i="2" l="1"/>
  <c r="D58" i="2"/>
  <c r="E58" i="2"/>
  <c r="F58" i="2"/>
  <c r="G58" i="2"/>
  <c r="E46" i="17"/>
  <c r="G46" i="17"/>
  <c r="D46" i="17"/>
  <c r="G57" i="2"/>
  <c r="C57" i="2"/>
  <c r="D57" i="2"/>
  <c r="E57" i="2"/>
  <c r="F57" i="2"/>
  <c r="C46" i="17"/>
  <c r="F56" i="2"/>
  <c r="G56" i="2"/>
  <c r="E56" i="2"/>
  <c r="C56" i="2"/>
  <c r="D56" i="2"/>
  <c r="H47" i="17"/>
  <c r="D6" i="3" s="1"/>
  <c r="C61" i="12"/>
  <c r="D61" i="12"/>
  <c r="E61" i="12"/>
  <c r="F61" i="12"/>
  <c r="G61" i="12"/>
  <c r="F60" i="12"/>
  <c r="G60" i="12"/>
  <c r="C60" i="12"/>
  <c r="D60" i="12"/>
  <c r="E60" i="12"/>
  <c r="H38" i="18"/>
  <c r="E7" i="3" s="1"/>
  <c r="D59" i="12"/>
  <c r="E59" i="12"/>
  <c r="F59" i="12"/>
  <c r="G59" i="12"/>
  <c r="C59" i="12"/>
  <c r="H37" i="18"/>
  <c r="D7" i="3" s="1"/>
  <c r="G48" i="17"/>
  <c r="D48" i="17"/>
  <c r="H48" i="17" s="1"/>
  <c r="E6" i="3" s="1"/>
  <c r="E48" i="17"/>
  <c r="H59" i="12" l="1"/>
  <c r="C8" i="3" s="1"/>
  <c r="H60" i="12"/>
  <c r="D8" i="3" s="1"/>
  <c r="H61" i="12"/>
  <c r="E8" i="3" s="1"/>
  <c r="H46" i="17"/>
  <c r="C6" i="3" s="1"/>
  <c r="H56" i="2"/>
  <c r="C5" i="3" s="1"/>
  <c r="C9" i="3" s="1"/>
  <c r="H57" i="2"/>
  <c r="D5" i="3" s="1"/>
  <c r="D9" i="3" s="1"/>
  <c r="H58" i="2"/>
  <c r="E5" i="3" s="1"/>
  <c r="E9" i="3" s="1"/>
</calcChain>
</file>

<file path=xl/sharedStrings.xml><?xml version="1.0" encoding="utf-8"?>
<sst xmlns="http://schemas.openxmlformats.org/spreadsheetml/2006/main" count="310" uniqueCount="195">
  <si>
    <t>Year 1</t>
  </si>
  <si>
    <t>Year 2</t>
  </si>
  <si>
    <t>Year 3</t>
  </si>
  <si>
    <t>Year 4</t>
  </si>
  <si>
    <t>Year 5</t>
  </si>
  <si>
    <t>Process Savings</t>
  </si>
  <si>
    <t>Average Employee Cost Per Hour</t>
  </si>
  <si>
    <t>Total Current Costs</t>
  </si>
  <si>
    <t>CALCULATION OF CURRENT PROCESS COSTS</t>
  </si>
  <si>
    <t>Cost Type</t>
  </si>
  <si>
    <t>Average Employee Cost per Hour</t>
  </si>
  <si>
    <t xml:space="preserve">A.  Average Annual Salary </t>
  </si>
  <si>
    <t xml:space="preserve">B.  Fringe Benefits </t>
  </si>
  <si>
    <t xml:space="preserve">C.  Hours worked per year </t>
  </si>
  <si>
    <t>Unit Costs</t>
  </si>
  <si>
    <t>Cost Subtotals</t>
  </si>
  <si>
    <t>COST TOTALS</t>
  </si>
  <si>
    <t>Total Agency Current Costs (est.)</t>
  </si>
  <si>
    <t>C.  Total agency resources required (est.)</t>
  </si>
  <si>
    <t>BUSINESS PROCESS</t>
  </si>
  <si>
    <t>FUNCTIONAL AREA</t>
  </si>
  <si>
    <t>Overview of Current Process:</t>
  </si>
  <si>
    <t>Total Costs</t>
  </si>
  <si>
    <t>Conservative</t>
  </si>
  <si>
    <t>Likely</t>
  </si>
  <si>
    <t>Aggressive</t>
  </si>
  <si>
    <t>Range of Potential Cash Savings</t>
  </si>
  <si>
    <t>Savings Type</t>
  </si>
  <si>
    <t>Description</t>
  </si>
  <si>
    <t xml:space="preserve">Annual cost reduction </t>
  </si>
  <si>
    <t>Total Cost Savings</t>
  </si>
  <si>
    <t xml:space="preserve">5-Year Total </t>
  </si>
  <si>
    <t>Savings Range</t>
  </si>
  <si>
    <t>OTHER SAVINGS AND BENEFITS</t>
  </si>
  <si>
    <t xml:space="preserve">Time reduction (percentage) </t>
  </si>
  <si>
    <t>ANNUAL COST TOTALS</t>
  </si>
  <si>
    <t>Annual Cost Subtotals</t>
  </si>
  <si>
    <t>Total Current Annual Costs</t>
  </si>
  <si>
    <t xml:space="preserve"> </t>
  </si>
  <si>
    <t xml:space="preserve">Percentage of Agencies Implemented </t>
  </si>
  <si>
    <t>FY 2003-2004</t>
  </si>
  <si>
    <t>FY 2004-2005</t>
  </si>
  <si>
    <t>FY 2005-2006</t>
  </si>
  <si>
    <t>FY 2006-2007</t>
  </si>
  <si>
    <t>Small Agencies Wave 1 Rollout</t>
  </si>
  <si>
    <t>Large Agencies Wave 1 Rollout</t>
  </si>
  <si>
    <t>SCDOT</t>
  </si>
  <si>
    <t>Small Agencies Wave 2 Rollout</t>
  </si>
  <si>
    <t>Large Agencies Wave 2 Rollout</t>
  </si>
  <si>
    <t>Large Agencies Wave 3 Rollout</t>
  </si>
  <si>
    <t>Total FY 2002 Appropriations for Agencies Implemented</t>
  </si>
  <si>
    <t>Totals</t>
  </si>
  <si>
    <t>Department of Mental Health</t>
  </si>
  <si>
    <t>Total Appropriations</t>
  </si>
  <si>
    <t>Total Cumulative Appropriations</t>
  </si>
  <si>
    <t>Estimated percent of benefit 
achieved by fiscal year</t>
  </si>
  <si>
    <t>Average Employee Cost/Hour =</t>
  </si>
  <si>
    <t>Methodology and Assumptions</t>
  </si>
  <si>
    <t>A.  Assumptions</t>
  </si>
  <si>
    <t>A.  Average Employee Cost Per Hour</t>
  </si>
  <si>
    <t xml:space="preserve">1.  Average Annual Salary </t>
  </si>
  <si>
    <t xml:space="preserve">2.  Fringe Benefits </t>
  </si>
  <si>
    <t xml:space="preserve">3.  Hours worked per year </t>
  </si>
  <si>
    <t>Current Document Management Costs</t>
  </si>
  <si>
    <t>1.  Average time (minutes)</t>
  </si>
  <si>
    <t>Cost Extension</t>
  </si>
  <si>
    <t>1.  Percentage of files missing</t>
  </si>
  <si>
    <t>2.  Cost to recover a missing or 
     misplaced form</t>
  </si>
  <si>
    <t>Cost for copying, routing and filing forms =</t>
  </si>
  <si>
    <t>Cost of locating missing or misplaced forms =</t>
  </si>
  <si>
    <t>Total</t>
  </si>
  <si>
    <t>Total Current Process Costs =</t>
  </si>
  <si>
    <t>1.  Cost to retrieve a single form</t>
  </si>
  <si>
    <t>2.  Percentage of forms retrieved 
     (e.g., for purchasing info, audits)</t>
  </si>
  <si>
    <t>Total Number 
of Additional 
Copies</t>
  </si>
  <si>
    <t xml:space="preserve">Total Annual Number 
of Copies </t>
  </si>
  <si>
    <t>Total Number 
of Original 
Forms</t>
  </si>
  <si>
    <t>A.  Reduction in Agency documentation time and expense</t>
  </si>
  <si>
    <t>3.  Percentage of missing files that 
     need to be retrieved</t>
  </si>
  <si>
    <t>2.  Employee labor cost per form</t>
  </si>
  <si>
    <t>Cost of retrieving forms =</t>
  </si>
  <si>
    <t>Estimated Percentage of Benefits Achieved by Fiscal Year</t>
  </si>
  <si>
    <t>Central Gov't. Agencies (CG, BCB, Treasurer)</t>
  </si>
  <si>
    <t xml:space="preserve">Likely </t>
  </si>
  <si>
    <t>Range of Savings (5-Year Totals)</t>
  </si>
  <si>
    <t>Total Annual 
Cost</t>
  </si>
  <si>
    <t>This process includes all major activities involved in creating a purchase order, including:
1.  Creating a requisition
2.  Checking unit budgets for funding availability
3.  Getting vendor quotes or checking term contracts
4.  Creating the PO document
5.  Circulating PO for review and approval
6.  Entering or re-entering data from paper forms to automated purchasing systems
7.  Copying and filing requisitions, quotes, PO's and other supporting documents</t>
  </si>
  <si>
    <t>Cost to Issue a Single Purchase Order</t>
  </si>
  <si>
    <t>Total Current Agency Resource Costs</t>
  </si>
  <si>
    <t>A.  Total number of PO's issued, as reported in survey</t>
  </si>
  <si>
    <t>Annual Workload</t>
  </si>
  <si>
    <t>A.  Total agency person-hours required, as reported 
      in survey</t>
  </si>
  <si>
    <t>B.  Projected number of PO's issued, estimated for agencies 
     not reporting (16.94 percent by warrant volume)</t>
  </si>
  <si>
    <t>B.  Projected number of person-hours required, estimated for 
     agencies not reporting (16.94 percent by warrant 
     volume)</t>
  </si>
  <si>
    <t>C.  Total number of PO's issued</t>
  </si>
  <si>
    <t>D.  Average total weighted time (hours) to issue a PO</t>
  </si>
  <si>
    <t>1.  Create requisition</t>
  </si>
  <si>
    <t>2.  Check budget for funding availability</t>
  </si>
  <si>
    <t>A.  Estimated time to prepare and issue PO using SAP</t>
  </si>
  <si>
    <t>A.   Number of PO's issued in FY 2002 (from above) =</t>
  </si>
  <si>
    <t>B.   Average employee cost/hour (from above)</t>
  </si>
  <si>
    <t>Because all purchasing transactions will be visible at an enterprise level, procurement non-compliance will be easier to track</t>
  </si>
  <si>
    <t xml:space="preserve">1.  Requisitions </t>
  </si>
  <si>
    <t>2.  Purchase Orders</t>
  </si>
  <si>
    <t>1.  Weighted average no. of requisition 
     copies produced (as per survey data)</t>
  </si>
  <si>
    <t>2.  Weighted average number of PO copies 
     produced (as per survey data) =</t>
  </si>
  <si>
    <t>1.  Proprietary Funds</t>
  </si>
  <si>
    <t>a.  Inventory Totals, FY 2001</t>
  </si>
  <si>
    <t>b.  Inventory Totals, FY 2002</t>
  </si>
  <si>
    <t>2.  Governmental Funds</t>
  </si>
  <si>
    <t>c.  Avg. Inventory Totals, Proprietary Funds</t>
  </si>
  <si>
    <t>c.  Avg. Inventory Totals, Governmental Funds</t>
  </si>
  <si>
    <t>3.  Circulate requisition for review and approval</t>
  </si>
  <si>
    <t>4.  Get vendor quotes or check term contracts</t>
  </si>
  <si>
    <t>5.  Create PO document</t>
  </si>
  <si>
    <t>6.  Issue PO and file supporting documents 
    (e.g., vendor quotes)</t>
  </si>
  <si>
    <t>1.  Percent of current inventory considered obsolete</t>
  </si>
  <si>
    <t>CURRENT INVENTORY LEVELS AND ACTIVITY</t>
  </si>
  <si>
    <t>Moderate</t>
  </si>
  <si>
    <t xml:space="preserve">Inventory 
Measure </t>
  </si>
  <si>
    <t>A.  Projected number of inventory turns using enterprise financial system 
      integrated with automated procurement/receipt functions</t>
  </si>
  <si>
    <t>C.  Sale of excess inventory or reduced number of 
     new purchases (one-time benefit)</t>
  </si>
  <si>
    <t>Increased Interest Income</t>
  </si>
  <si>
    <t>2.  Increased interest income (annual)</t>
  </si>
  <si>
    <t>Current Inventory Metrics (Assumed)</t>
  </si>
  <si>
    <t>A.  Net increased interest earnings on value of 
     deferred purchases</t>
  </si>
  <si>
    <t>1.  Interest rate (current 3-month Treasury Bill)</t>
  </si>
  <si>
    <t>Inventory Management</t>
  </si>
  <si>
    <t>This process comprises activities and procedures used by SC state government agencies to control and maintain an adequate level of inventory stock or to provide the required level of service at minimum cost</t>
  </si>
  <si>
    <t>Preparing and processing requisition and purchase order forms and copies</t>
  </si>
  <si>
    <t xml:space="preserve">B.  Document workload reported by agencies participating in survey </t>
  </si>
  <si>
    <t>C.  Document workload projected for agencies not participating in 
     survey (approx. 16.94 percent)</t>
  </si>
  <si>
    <t>A.  Reduction in Agency time to maintain vendor files</t>
  </si>
  <si>
    <t>Annual Cost to Maintain Agency Vendor File</t>
  </si>
  <si>
    <t>Maintaining Agency Vendor Information Files</t>
  </si>
  <si>
    <t>Total Number of Agency Vendor Files</t>
  </si>
  <si>
    <t>A.  Total number of agency vendor files, as reported 
      in survey</t>
  </si>
  <si>
    <t>B.  Estimated number of vendor files for agencies not
     reporting (16.94 percent by warrant volume)</t>
  </si>
  <si>
    <t>Workload Measures</t>
  </si>
  <si>
    <t>Processing Purchase Orders</t>
  </si>
  <si>
    <t>Maintaining Vendor Files</t>
  </si>
  <si>
    <t>Document Management (Purchasing Forms Only)</t>
  </si>
  <si>
    <t>PURCHASING PROCESS AREA</t>
  </si>
  <si>
    <t>Preparing Requisitions and Processing, Approving and Issuing Purchase Orders</t>
  </si>
  <si>
    <t>E.  Average cost to issue a PO</t>
  </si>
  <si>
    <t>Current Inventory Turnover</t>
  </si>
  <si>
    <t>A.  Current number of inventory turns/year (assumed)</t>
  </si>
  <si>
    <t>A.  Net current inventory (total average, less value of  
     obsolete inventory)</t>
  </si>
  <si>
    <t>B.  Estimate of new required inventory valuation 
     (net current inventory x ratio of turns)</t>
  </si>
  <si>
    <t>This process includes activities by state government agencies to maintain/update their own vendor files</t>
  </si>
  <si>
    <t>A.  Total annual agency person-hours required to maintain 
      vendor files, as reported in survey</t>
  </si>
  <si>
    <t>B.  Projected number of annual person-hours required, 
     estimated for agencies not reporting (16.94 percent by 
     warrant volume)</t>
  </si>
  <si>
    <t>ESTIMATE OF CURRENT PURCHASING DOCUMENT WORKLOAD (PER YEAR)</t>
  </si>
  <si>
    <t>Total Number of Selected Purchasing
Forms Processed per Year</t>
  </si>
  <si>
    <t>B.  Estimated cost for retrieving Purchasing forms</t>
  </si>
  <si>
    <t>A.  Estimated cost of copying, routing and filing current
     Purchasing forms</t>
  </si>
  <si>
    <t>C.  Estimated cost for locating missing or misfiled 
     Purchasing forms</t>
  </si>
  <si>
    <t xml:space="preserve">This process encompasses all work involved in copying, routing, filing and retrieving original forms and copies for requisitions and purchase orders
</t>
  </si>
  <si>
    <t>NOTES:</t>
  </si>
  <si>
    <t>3.  Number of projected inventory turns is conservative and may be increased to 11 or 12 with stronger statewide inventory management practices.</t>
  </si>
  <si>
    <t>A.  Improvements in procurement efficiency will enable Just-in-Time delivery of required products</t>
  </si>
  <si>
    <t>B.  State can track inventories better -- at the agency and enterprise level</t>
  </si>
  <si>
    <t>4.  The state will continue to earn interest on funds not committed to early purchases that will be stored in inventory until needed.</t>
  </si>
  <si>
    <t>CALCULATION OF ANNUAL COST SAVINGS</t>
  </si>
  <si>
    <t>FIVE-YEAR PROJECTION OF ESTIMATED COST SAVINGS</t>
  </si>
  <si>
    <t>Operational Savings</t>
  </si>
  <si>
    <t xml:space="preserve">Reduced Time/Cost Process a Single Purchase Order </t>
  </si>
  <si>
    <t>Total Estimated Annual Savings</t>
  </si>
  <si>
    <t xml:space="preserve">B.   Total estimated PO processing time using SAP (min.) </t>
  </si>
  <si>
    <t>C.   Percentage time savings using SAP</t>
  </si>
  <si>
    <t>C.   Total estimated cost savings</t>
  </si>
  <si>
    <t>Average Value of Consumable Inventories 
(FY 2001/2002)</t>
  </si>
  <si>
    <t>A.  Average value of consumable inventories ($)</t>
  </si>
  <si>
    <t>3.  Total Average Consumable Inventories</t>
  </si>
  <si>
    <t>Net Current Consumable Inventories</t>
  </si>
  <si>
    <t>Purchasing and Inventory Management</t>
  </si>
  <si>
    <t>1.  Range of current annual inventory turns and percentage of current inventory considered to be obsolete are conservative assumptions based on 
     BearingPoint's experience at SCDMH, knowledge of general inventory policies and practices in South Carolina, and other prior experience 
     working with state government clients</t>
  </si>
  <si>
    <t>2.  Rationale supporting improvements in inventory turnover:</t>
  </si>
  <si>
    <t>1.  Performance benchmarks for retrieving a file or locating a missing file based on survey by International Records Management Council (1995)</t>
  </si>
  <si>
    <t>2.  Projected agency-level time savings will result from automated records filing and rapid electronic access to information currently 
     maintained in paper copies of completed purchase order and requisition forms</t>
  </si>
  <si>
    <t>1.  Total estimated cost for issuing a purchase order using SAP based on experience at SCDMH.  The projected 60 minute median processing 
     time may be conservative for most term contract purchases that require little or no supervisor approval.</t>
  </si>
  <si>
    <t>Maintaining Consumable Inventories</t>
  </si>
  <si>
    <t>B.  Estimated inventory devaluation + sales transaction costs (percentage)</t>
  </si>
  <si>
    <t>Estimated Value 
of Obsolete 
Inventory ($)</t>
  </si>
  <si>
    <t>C.  Adjusted value of obsolete/damaged inventory</t>
  </si>
  <si>
    <t>Sale of Obsolete/Damaged Inventory (one-time)</t>
  </si>
  <si>
    <t>A.  Estimated valuation of obsolete inventory (from current inventory and levels)</t>
  </si>
  <si>
    <t>A.  Estimate of obsolete inventory (write-off or sales)</t>
  </si>
  <si>
    <t>2.  Estimated value of obsolete inventory</t>
  </si>
  <si>
    <t>Reduced Volume 
of New Purchases 
(one-time)</t>
  </si>
  <si>
    <t>FY 2007-2008</t>
  </si>
  <si>
    <t>School for Deaf &amp; Blind and Wil Lou Gray Opport. School</t>
  </si>
  <si>
    <t xml:space="preserve">BARS Users Implementation </t>
  </si>
  <si>
    <t>Finance/Procurement 
Implementation Phase</t>
  </si>
  <si>
    <t>Statewide Business Blueprint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</si>
</sst>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quot;$&quot;#,##0.00"/>
    <numFmt numFmtId="165" formatCode="&quot;$&quot;#,##0"/>
    <numFmt numFmtId="169" formatCode="0.0%"/>
    <numFmt numFmtId="175" formatCode="0.0"/>
    <numFmt numFmtId="176" formatCode="&quot;$&quot;#,##0.000"/>
  </numFmts>
  <fonts count="15" x14ac:knownFonts="1">
    <font>
      <sz val="10"/>
      <name val="Arial"/>
    </font>
    <font>
      <sz val="10"/>
      <name val="Arial"/>
    </font>
    <font>
      <sz val="10"/>
      <color indexed="9"/>
      <name val="Arial"/>
      <family val="2"/>
    </font>
    <font>
      <b/>
      <sz val="8"/>
      <name val="Arial"/>
      <family val="2"/>
    </font>
    <font>
      <sz val="8"/>
      <name val="Arial"/>
      <family val="2"/>
    </font>
    <font>
      <b/>
      <sz val="8"/>
      <color indexed="9"/>
      <name val="Arial"/>
      <family val="2"/>
    </font>
    <font>
      <sz val="8"/>
      <color indexed="9"/>
      <name val="Arial"/>
      <family val="2"/>
    </font>
    <font>
      <i/>
      <sz val="8"/>
      <name val="Arial"/>
      <family val="2"/>
    </font>
    <font>
      <b/>
      <sz val="10"/>
      <name val="Arial"/>
      <family val="2"/>
    </font>
    <font>
      <sz val="10"/>
      <name val="Arial"/>
      <family val="2"/>
    </font>
    <font>
      <sz val="9"/>
      <name val="Arial"/>
      <family val="2"/>
    </font>
    <font>
      <b/>
      <sz val="9"/>
      <color indexed="9"/>
      <name val="Arial"/>
      <family val="2"/>
    </font>
    <font>
      <b/>
      <sz val="9"/>
      <name val="Arial"/>
      <family val="2"/>
    </font>
    <font>
      <u/>
      <sz val="8"/>
      <name val="Arial"/>
      <family val="2"/>
    </font>
    <font>
      <b/>
      <sz val="8"/>
      <color indexed="60"/>
      <name val="Arial"/>
      <family val="2"/>
    </font>
  </fonts>
  <fills count="4">
    <fill>
      <patternFill patternType="none"/>
    </fill>
    <fill>
      <patternFill patternType="gray125"/>
    </fill>
    <fill>
      <patternFill patternType="solid">
        <fgColor indexed="9"/>
        <bgColor indexed="64"/>
      </patternFill>
    </fill>
    <fill>
      <patternFill patternType="solid">
        <fgColor indexed="60"/>
        <bgColor indexed="64"/>
      </patternFill>
    </fill>
  </fills>
  <borders count="1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62">
    <xf numFmtId="0" fontId="0" fillId="0" borderId="0" xfId="0"/>
    <xf numFmtId="0" fontId="4" fillId="0" borderId="0" xfId="0" applyFont="1" applyFill="1" applyBorder="1" applyAlignment="1">
      <alignment horizontal="left" vertical="top" indent="1"/>
    </xf>
    <xf numFmtId="0" fontId="4" fillId="0" borderId="0" xfId="0" applyFont="1" applyFill="1" applyBorder="1" applyAlignment="1">
      <alignment vertical="top"/>
    </xf>
    <xf numFmtId="0" fontId="3" fillId="0" borderId="0" xfId="0" applyFont="1" applyFill="1" applyBorder="1" applyAlignment="1">
      <alignment horizontal="right" vertical="top" wrapText="1"/>
    </xf>
    <xf numFmtId="0" fontId="4" fillId="0" borderId="0" xfId="0" applyFont="1" applyAlignment="1">
      <alignment vertical="top"/>
    </xf>
    <xf numFmtId="0" fontId="4" fillId="0" borderId="0" xfId="0" applyFont="1" applyFill="1" applyBorder="1" applyAlignment="1">
      <alignment horizontal="center" vertical="top"/>
    </xf>
    <xf numFmtId="0" fontId="4" fillId="0" borderId="1" xfId="0" applyFont="1" applyFill="1" applyBorder="1" applyAlignment="1">
      <alignment vertical="center"/>
    </xf>
    <xf numFmtId="0" fontId="3" fillId="0" borderId="2" xfId="0" applyFont="1" applyFill="1" applyBorder="1" applyAlignment="1">
      <alignment horizontal="center" vertical="center" wrapText="1"/>
    </xf>
    <xf numFmtId="0" fontId="4" fillId="0" borderId="3" xfId="0" applyFont="1" applyFill="1" applyBorder="1" applyAlignment="1">
      <alignment vertical="top"/>
    </xf>
    <xf numFmtId="6" fontId="4" fillId="0" borderId="0" xfId="0" applyNumberFormat="1" applyFont="1" applyFill="1" applyBorder="1" applyAlignment="1">
      <alignment horizontal="center" vertical="top"/>
    </xf>
    <xf numFmtId="0" fontId="4" fillId="0" borderId="4" xfId="0" applyFont="1" applyFill="1" applyBorder="1" applyAlignment="1">
      <alignment vertical="top"/>
    </xf>
    <xf numFmtId="169" fontId="4" fillId="0" borderId="0" xfId="0" applyNumberFormat="1" applyFont="1" applyFill="1" applyBorder="1" applyAlignment="1">
      <alignment horizontal="center" vertical="top"/>
    </xf>
    <xf numFmtId="3" fontId="4" fillId="0" borderId="0" xfId="0" applyNumberFormat="1" applyFont="1" applyFill="1" applyBorder="1" applyAlignment="1">
      <alignment horizontal="center" vertical="top"/>
    </xf>
    <xf numFmtId="0" fontId="4" fillId="0" borderId="5" xfId="0" applyFont="1" applyFill="1" applyBorder="1" applyAlignment="1">
      <alignment horizontal="left" vertical="top" indent="1"/>
    </xf>
    <xf numFmtId="37" fontId="4" fillId="0" borderId="3" xfId="1" applyNumberFormat="1" applyFont="1" applyFill="1" applyBorder="1" applyAlignment="1"/>
    <xf numFmtId="37" fontId="4" fillId="0" borderId="4" xfId="1" applyNumberFormat="1" applyFont="1" applyFill="1" applyBorder="1" applyAlignment="1"/>
    <xf numFmtId="0" fontId="4" fillId="0" borderId="6" xfId="0" applyFont="1" applyFill="1" applyBorder="1" applyAlignment="1">
      <alignment vertical="top"/>
    </xf>
    <xf numFmtId="0" fontId="4" fillId="0" borderId="1" xfId="0" applyFont="1" applyFill="1" applyBorder="1" applyAlignment="1">
      <alignment vertical="top"/>
    </xf>
    <xf numFmtId="42" fontId="4" fillId="0" borderId="2" xfId="0" applyNumberFormat="1" applyFont="1" applyFill="1" applyBorder="1" applyAlignment="1">
      <alignment vertical="center"/>
    </xf>
    <xf numFmtId="0" fontId="4" fillId="0" borderId="2" xfId="0" applyFont="1" applyFill="1" applyBorder="1" applyAlignment="1">
      <alignment vertical="center"/>
    </xf>
    <xf numFmtId="42" fontId="3" fillId="0" borderId="2" xfId="0" applyNumberFormat="1" applyFont="1" applyFill="1" applyBorder="1" applyAlignment="1">
      <alignment vertical="center"/>
    </xf>
    <xf numFmtId="0" fontId="3" fillId="0" borderId="1" xfId="0" applyFont="1" applyFill="1" applyBorder="1" applyAlignment="1">
      <alignment horizontal="center" vertical="top"/>
    </xf>
    <xf numFmtId="0" fontId="4" fillId="0" borderId="7" xfId="0" applyFont="1" applyFill="1" applyBorder="1" applyAlignment="1">
      <alignment vertical="top"/>
    </xf>
    <xf numFmtId="0" fontId="7" fillId="0" borderId="8" xfId="0" applyFont="1" applyFill="1" applyBorder="1" applyAlignment="1">
      <alignment horizontal="center" vertical="top"/>
    </xf>
    <xf numFmtId="0" fontId="7" fillId="0" borderId="7" xfId="0" applyFont="1" applyFill="1" applyBorder="1" applyAlignment="1">
      <alignment horizontal="center" vertical="top"/>
    </xf>
    <xf numFmtId="0" fontId="7" fillId="0" borderId="2" xfId="0" applyFont="1" applyFill="1" applyBorder="1" applyAlignment="1">
      <alignment horizontal="center" vertical="top"/>
    </xf>
    <xf numFmtId="10" fontId="4" fillId="0" borderId="9" xfId="0" applyNumberFormat="1" applyFont="1" applyFill="1" applyBorder="1" applyAlignment="1">
      <alignment horizontal="center" vertical="top"/>
    </xf>
    <xf numFmtId="10" fontId="4" fillId="0" borderId="4" xfId="0" applyNumberFormat="1" applyFont="1" applyFill="1" applyBorder="1" applyAlignment="1">
      <alignment horizontal="center" vertical="top"/>
    </xf>
    <xf numFmtId="0" fontId="4" fillId="0" borderId="4" xfId="0" applyFont="1" applyFill="1" applyBorder="1" applyAlignment="1">
      <alignment horizontal="center" vertical="top"/>
    </xf>
    <xf numFmtId="0" fontId="4" fillId="0" borderId="10" xfId="0" applyFont="1" applyFill="1" applyBorder="1" applyAlignment="1">
      <alignment horizontal="center" vertical="top"/>
    </xf>
    <xf numFmtId="0" fontId="4" fillId="0" borderId="3" xfId="0" applyFont="1" applyFill="1" applyBorder="1" applyAlignment="1">
      <alignment horizontal="center" vertical="top"/>
    </xf>
    <xf numFmtId="1" fontId="4" fillId="0" borderId="9" xfId="2" applyNumberFormat="1" applyFont="1" applyFill="1" applyBorder="1" applyAlignment="1">
      <alignment horizontal="center" vertical="top"/>
    </xf>
    <xf numFmtId="1" fontId="4" fillId="0" borderId="4" xfId="0" applyNumberFormat="1" applyFont="1" applyFill="1" applyBorder="1" applyAlignment="1">
      <alignment horizontal="center" vertical="top"/>
    </xf>
    <xf numFmtId="165" fontId="4" fillId="0" borderId="4" xfId="0" applyNumberFormat="1" applyFont="1" applyFill="1" applyBorder="1" applyAlignment="1">
      <alignment horizontal="center" vertical="top"/>
    </xf>
    <xf numFmtId="5" fontId="4" fillId="0" borderId="9" xfId="0" applyNumberFormat="1" applyFont="1" applyFill="1" applyBorder="1" applyAlignment="1">
      <alignment horizontal="center" vertical="top"/>
    </xf>
    <xf numFmtId="5" fontId="4" fillId="0" borderId="8" xfId="0" applyNumberFormat="1" applyFont="1" applyFill="1" applyBorder="1" applyAlignment="1">
      <alignment horizontal="center" vertical="center"/>
    </xf>
    <xf numFmtId="0" fontId="0" fillId="0" borderId="0" xfId="0" applyBorder="1" applyAlignment="1">
      <alignment vertical="top" wrapText="1"/>
    </xf>
    <xf numFmtId="0" fontId="4" fillId="0" borderId="11" xfId="0" applyFont="1" applyFill="1" applyBorder="1" applyAlignment="1">
      <alignment vertical="center"/>
    </xf>
    <xf numFmtId="0" fontId="4" fillId="0" borderId="0" xfId="0" applyFont="1" applyFill="1" applyBorder="1" applyAlignment="1">
      <alignment horizontal="left" vertical="center" indent="1"/>
    </xf>
    <xf numFmtId="0" fontId="4" fillId="0" borderId="0" xfId="0" applyFont="1" applyFill="1" applyBorder="1" applyAlignment="1">
      <alignment vertical="center"/>
    </xf>
    <xf numFmtId="0" fontId="3" fillId="0" borderId="2" xfId="0" applyFont="1" applyFill="1" applyBorder="1" applyAlignment="1">
      <alignment horizontal="right" vertical="center"/>
    </xf>
    <xf numFmtId="5" fontId="4" fillId="0" borderId="2" xfId="0" applyNumberFormat="1" applyFont="1" applyFill="1" applyBorder="1" applyAlignment="1">
      <alignment horizontal="right" vertical="center"/>
    </xf>
    <xf numFmtId="5" fontId="4" fillId="0" borderId="2" xfId="0" applyNumberFormat="1" applyFont="1" applyFill="1" applyBorder="1" applyAlignment="1">
      <alignment vertical="center"/>
    </xf>
    <xf numFmtId="5" fontId="4" fillId="0" borderId="4" xfId="0" applyNumberFormat="1" applyFont="1" applyFill="1" applyBorder="1" applyAlignment="1">
      <alignment horizontal="center" vertical="top"/>
    </xf>
    <xf numFmtId="5" fontId="4" fillId="0" borderId="2"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horizontal="left" vertical="center" indent="1"/>
    </xf>
    <xf numFmtId="5" fontId="4" fillId="0" borderId="0" xfId="0" applyNumberFormat="1" applyFont="1" applyFill="1" applyBorder="1" applyAlignment="1">
      <alignment horizontal="center" vertical="center"/>
    </xf>
    <xf numFmtId="5" fontId="3" fillId="0" borderId="0" xfId="0" applyNumberFormat="1" applyFont="1" applyFill="1" applyBorder="1" applyAlignment="1">
      <alignment horizontal="center" vertical="center"/>
    </xf>
    <xf numFmtId="0" fontId="0" fillId="0" borderId="0" xfId="0" applyAlignment="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44" fontId="4" fillId="0" borderId="12" xfId="2" applyFont="1" applyFill="1" applyBorder="1" applyAlignment="1">
      <alignment vertical="center"/>
    </xf>
    <xf numFmtId="0" fontId="4" fillId="0" borderId="8" xfId="0" applyFont="1" applyFill="1" applyBorder="1" applyAlignment="1">
      <alignment horizontal="left" vertical="top" indent="1"/>
    </xf>
    <xf numFmtId="0" fontId="3" fillId="0" borderId="2" xfId="0" applyFont="1" applyFill="1" applyBorder="1" applyAlignment="1">
      <alignment horizontal="center" vertical="center"/>
    </xf>
    <xf numFmtId="0" fontId="4" fillId="0" borderId="4"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right" vertical="center"/>
    </xf>
    <xf numFmtId="0" fontId="3" fillId="0" borderId="0" xfId="0" applyFont="1" applyBorder="1" applyAlignment="1">
      <alignment horizontal="right" vertical="center"/>
    </xf>
    <xf numFmtId="42" fontId="4" fillId="0" borderId="0" xfId="0" applyNumberFormat="1" applyFont="1" applyFill="1" applyBorder="1" applyAlignment="1">
      <alignment vertical="center"/>
    </xf>
    <xf numFmtId="42" fontId="3" fillId="0" borderId="0" xfId="0" applyNumberFormat="1" applyFont="1" applyFill="1" applyBorder="1" applyAlignment="1">
      <alignment vertical="center"/>
    </xf>
    <xf numFmtId="0" fontId="4" fillId="0" borderId="4" xfId="0" applyFont="1" applyBorder="1" applyAlignment="1">
      <alignment horizontal="center" vertical="center" wrapText="1"/>
    </xf>
    <xf numFmtId="0" fontId="4" fillId="0" borderId="12" xfId="0" applyFont="1" applyBorder="1" applyAlignment="1">
      <alignment horizontal="center" vertical="center" wrapText="1"/>
    </xf>
    <xf numFmtId="6" fontId="4" fillId="0" borderId="0" xfId="0" applyNumberFormat="1" applyFont="1" applyFill="1" applyBorder="1" applyAlignment="1">
      <alignment horizontal="center" vertical="center"/>
    </xf>
    <xf numFmtId="44" fontId="4" fillId="0" borderId="2" xfId="2" applyFont="1" applyFill="1" applyBorder="1" applyAlignment="1">
      <alignment vertical="center"/>
    </xf>
    <xf numFmtId="0" fontId="4" fillId="0" borderId="3" xfId="0" applyFont="1" applyBorder="1" applyAlignment="1">
      <alignment horizontal="center" vertical="center" wrapText="1"/>
    </xf>
    <xf numFmtId="10" fontId="4" fillId="0" borderId="2" xfId="0" applyNumberFormat="1" applyFont="1" applyFill="1" applyBorder="1" applyAlignment="1">
      <alignment horizontal="right" vertical="center"/>
    </xf>
    <xf numFmtId="0" fontId="10" fillId="0" borderId="0" xfId="0" applyFont="1" applyAlignment="1">
      <alignment wrapText="1"/>
    </xf>
    <xf numFmtId="0" fontId="4" fillId="0" borderId="13" xfId="0" applyFont="1" applyFill="1" applyBorder="1" applyAlignment="1">
      <alignment vertical="center"/>
    </xf>
    <xf numFmtId="3"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10" fillId="0" borderId="0" xfId="0" applyFont="1"/>
    <xf numFmtId="10" fontId="4" fillId="0" borderId="9" xfId="0" applyNumberFormat="1" applyFont="1" applyFill="1" applyBorder="1" applyAlignment="1">
      <alignment horizontal="center" vertical="center"/>
    </xf>
    <xf numFmtId="10" fontId="4" fillId="0" borderId="4" xfId="0" applyNumberFormat="1" applyFont="1" applyFill="1" applyBorder="1" applyAlignment="1">
      <alignment horizontal="center" vertical="center"/>
    </xf>
    <xf numFmtId="5" fontId="4" fillId="0" borderId="9" xfId="0" applyNumberFormat="1" applyFont="1" applyFill="1" applyBorder="1" applyAlignment="1">
      <alignment horizontal="center" vertical="center"/>
    </xf>
    <xf numFmtId="5" fontId="4" fillId="0" borderId="4"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4" fillId="0" borderId="9" xfId="0" applyFont="1" applyFill="1" applyBorder="1" applyAlignment="1">
      <alignment horizontal="left" vertical="center" indent="1"/>
    </xf>
    <xf numFmtId="169" fontId="4" fillId="0" borderId="0" xfId="0" applyNumberFormat="1" applyFont="1" applyFill="1" applyBorder="1" applyAlignment="1">
      <alignment horizontal="center" vertical="center"/>
    </xf>
    <xf numFmtId="164" fontId="4" fillId="0" borderId="6" xfId="0" applyNumberFormat="1" applyFont="1" applyFill="1" applyBorder="1" applyAlignment="1">
      <alignment horizontal="center" vertical="center"/>
    </xf>
    <xf numFmtId="0" fontId="0" fillId="0" borderId="0" xfId="0" applyAlignment="1">
      <alignment vertical="center"/>
    </xf>
    <xf numFmtId="0" fontId="4" fillId="0" borderId="0" xfId="0" applyFont="1" applyFill="1" applyBorder="1" applyAlignment="1">
      <alignment horizontal="center" vertical="center" wrapText="1"/>
    </xf>
    <xf numFmtId="0" fontId="0" fillId="0" borderId="0" xfId="0" applyBorder="1" applyAlignment="1"/>
    <xf numFmtId="0" fontId="3" fillId="0" borderId="0" xfId="0" applyFont="1" applyBorder="1" applyAlignment="1">
      <alignment horizontal="center" vertical="center" wrapText="1"/>
    </xf>
    <xf numFmtId="0" fontId="0" fillId="0" borderId="0" xfId="0" applyBorder="1" applyAlignment="1">
      <alignment vertical="center"/>
    </xf>
    <xf numFmtId="3" fontId="4" fillId="0" borderId="0" xfId="0" applyNumberFormat="1" applyFont="1" applyAlignment="1">
      <alignment horizontal="center" vertical="center"/>
    </xf>
    <xf numFmtId="0" fontId="3" fillId="0" borderId="8"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Border="1" applyAlignment="1">
      <alignment horizontal="left" vertical="center" indent="1"/>
    </xf>
    <xf numFmtId="0" fontId="4" fillId="0" borderId="6" xfId="0" applyFont="1" applyBorder="1" applyAlignment="1">
      <alignment horizontal="left" wrapText="1" indent="2"/>
    </xf>
    <xf numFmtId="38" fontId="4"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9" fontId="4" fillId="0" borderId="0" xfId="0" applyNumberFormat="1" applyFont="1" applyFill="1" applyBorder="1" applyAlignment="1">
      <alignment horizontal="center" vertical="center"/>
    </xf>
    <xf numFmtId="9" fontId="4"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0" fontId="7" fillId="0" borderId="10" xfId="0" applyFont="1" applyFill="1" applyBorder="1" applyAlignment="1">
      <alignment horizontal="center" vertical="center"/>
    </xf>
    <xf numFmtId="0" fontId="7" fillId="0" borderId="3" xfId="0" applyFont="1" applyFill="1" applyBorder="1" applyAlignment="1">
      <alignment horizontal="center" vertical="center"/>
    </xf>
    <xf numFmtId="9" fontId="4" fillId="0" borderId="9" xfId="0" applyNumberFormat="1" applyFont="1" applyFill="1" applyBorder="1" applyAlignment="1">
      <alignment horizontal="center" vertical="center"/>
    </xf>
    <xf numFmtId="9" fontId="4" fillId="0" borderId="4" xfId="0" applyNumberFormat="1" applyFont="1" applyFill="1" applyBorder="1" applyAlignment="1">
      <alignment horizontal="center" vertical="center"/>
    </xf>
    <xf numFmtId="0" fontId="3" fillId="0" borderId="0" xfId="0" applyFont="1" applyAlignment="1"/>
    <xf numFmtId="0" fontId="4" fillId="0" borderId="0" xfId="0" applyFont="1"/>
    <xf numFmtId="0" fontId="3" fillId="0" borderId="14" xfId="0" applyFont="1" applyBorder="1" applyAlignment="1">
      <alignment horizontal="right"/>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wrapText="1"/>
    </xf>
    <xf numFmtId="165" fontId="4" fillId="0" borderId="0" xfId="0" applyNumberFormat="1" applyFont="1" applyAlignment="1">
      <alignment horizontal="right"/>
    </xf>
    <xf numFmtId="10" fontId="4" fillId="0" borderId="0" xfId="0" applyNumberFormat="1" applyFont="1"/>
    <xf numFmtId="0" fontId="10" fillId="0" borderId="2" xfId="0" applyFont="1" applyBorder="1" applyAlignment="1">
      <alignment horizontal="center" vertical="center" wrapText="1"/>
    </xf>
    <xf numFmtId="0" fontId="10" fillId="0" borderId="2" xfId="0" applyFont="1" applyBorder="1" applyAlignment="1">
      <alignment horizontal="left" vertical="center" wrapText="1" indent="1"/>
    </xf>
    <xf numFmtId="0" fontId="10" fillId="0" borderId="0" xfId="0" applyFont="1" applyAlignment="1">
      <alignment vertical="center" wrapText="1"/>
    </xf>
    <xf numFmtId="0" fontId="10" fillId="0" borderId="0" xfId="0" applyFont="1" applyAlignment="1">
      <alignment vertical="center"/>
    </xf>
    <xf numFmtId="0" fontId="10" fillId="0" borderId="2" xfId="0" applyFont="1" applyBorder="1" applyAlignment="1">
      <alignment horizontal="left" vertical="center" indent="1"/>
    </xf>
    <xf numFmtId="0" fontId="12" fillId="2" borderId="2" xfId="0" applyFont="1" applyFill="1" applyBorder="1" applyAlignment="1">
      <alignment horizontal="right" vertical="center"/>
    </xf>
    <xf numFmtId="0" fontId="4" fillId="0" borderId="0" xfId="0" applyFont="1" applyAlignment="1">
      <alignment vertical="top" wrapText="1"/>
    </xf>
    <xf numFmtId="42" fontId="3" fillId="0" borderId="4" xfId="0" applyNumberFormat="1" applyFont="1" applyFill="1" applyBorder="1" applyAlignment="1">
      <alignment horizontal="center" vertical="top" wrapText="1"/>
    </xf>
    <xf numFmtId="42" fontId="3" fillId="0" borderId="4" xfId="0" applyNumberFormat="1" applyFont="1" applyFill="1" applyBorder="1" applyAlignment="1">
      <alignment horizontal="center" vertical="center" wrapText="1"/>
    </xf>
    <xf numFmtId="44" fontId="4" fillId="0" borderId="4" xfId="2" applyFont="1" applyFill="1" applyBorder="1" applyAlignment="1">
      <alignment vertical="center"/>
    </xf>
    <xf numFmtId="0" fontId="4" fillId="0" borderId="4" xfId="0" applyFont="1" applyFill="1" applyBorder="1" applyAlignment="1">
      <alignment vertical="center"/>
    </xf>
    <xf numFmtId="0" fontId="4" fillId="0" borderId="0" xfId="0" applyFont="1" applyAlignment="1">
      <alignment vertical="center"/>
    </xf>
    <xf numFmtId="3" fontId="4" fillId="0" borderId="4" xfId="0" applyNumberFormat="1" applyFont="1" applyFill="1" applyBorder="1" applyAlignment="1">
      <alignment horizontal="right" vertical="center" wrapText="1"/>
    </xf>
    <xf numFmtId="164"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0" fontId="13" fillId="0" borderId="0" xfId="0" applyFont="1" applyFill="1" applyBorder="1" applyAlignment="1">
      <alignment horizontal="center" vertical="center"/>
    </xf>
    <xf numFmtId="1" fontId="4" fillId="0" borderId="4" xfId="0" applyNumberFormat="1" applyFont="1" applyFill="1" applyBorder="1" applyAlignment="1">
      <alignment horizontal="center" vertical="center"/>
    </xf>
    <xf numFmtId="1" fontId="4" fillId="0" borderId="9" xfId="2" applyNumberFormat="1" applyFont="1" applyFill="1" applyBorder="1" applyAlignment="1">
      <alignment horizontal="center" vertical="center"/>
    </xf>
    <xf numFmtId="0" fontId="4" fillId="0" borderId="11" xfId="0" applyFont="1" applyBorder="1" applyAlignment="1">
      <alignment horizontal="left" wrapText="1" indent="2"/>
    </xf>
    <xf numFmtId="175" fontId="4" fillId="0" borderId="9" xfId="0" applyNumberFormat="1" applyFont="1" applyFill="1" applyBorder="1" applyAlignment="1">
      <alignment horizontal="center" vertical="center"/>
    </xf>
    <xf numFmtId="175" fontId="4" fillId="0" borderId="4" xfId="0" applyNumberFormat="1" applyFont="1" applyFill="1" applyBorder="1" applyAlignment="1">
      <alignment horizontal="center" vertical="center"/>
    </xf>
    <xf numFmtId="0" fontId="3" fillId="0" borderId="1" xfId="0" applyFont="1" applyFill="1" applyBorder="1" applyAlignment="1">
      <alignment horizontal="center" vertical="center"/>
    </xf>
    <xf numFmtId="2" fontId="4" fillId="0" borderId="9" xfId="0" applyNumberFormat="1" applyFont="1" applyFill="1" applyBorder="1" applyAlignment="1">
      <alignment horizontal="center" vertical="center"/>
    </xf>
    <xf numFmtId="2" fontId="4" fillId="0" borderId="4" xfId="0" applyNumberFormat="1" applyFont="1" applyFill="1" applyBorder="1" applyAlignment="1">
      <alignment horizontal="center" vertical="center"/>
    </xf>
    <xf numFmtId="0" fontId="0" fillId="0" borderId="0" xfId="0" applyAlignment="1">
      <alignment horizontal="left" vertical="center" indent="3"/>
    </xf>
    <xf numFmtId="44" fontId="4" fillId="0" borderId="0" xfId="0" applyNumberFormat="1" applyFont="1" applyFill="1" applyBorder="1" applyAlignment="1">
      <alignment horizontal="center" vertical="center"/>
    </xf>
    <xf numFmtId="44" fontId="4" fillId="0" borderId="0" xfId="0" applyNumberFormat="1" applyFont="1" applyFill="1" applyBorder="1" applyAlignment="1">
      <alignment vertical="center"/>
    </xf>
    <xf numFmtId="42" fontId="4" fillId="0" borderId="8" xfId="0" applyNumberFormat="1" applyFont="1" applyFill="1" applyBorder="1" applyAlignment="1">
      <alignment horizontal="center" vertical="center"/>
    </xf>
    <xf numFmtId="42" fontId="4" fillId="0" borderId="2" xfId="0" applyNumberFormat="1" applyFont="1" applyFill="1" applyBorder="1" applyAlignment="1">
      <alignment horizontal="right" vertical="center"/>
    </xf>
    <xf numFmtId="42" fontId="4" fillId="0" borderId="9" xfId="0" applyNumberFormat="1" applyFont="1" applyFill="1" applyBorder="1" applyAlignment="1">
      <alignment horizontal="center" vertical="center"/>
    </xf>
    <xf numFmtId="42" fontId="4" fillId="0" borderId="2" xfId="0" applyNumberFormat="1" applyFont="1" applyFill="1" applyBorder="1" applyAlignment="1">
      <alignment horizontal="center" vertical="center"/>
    </xf>
    <xf numFmtId="42" fontId="4" fillId="0" borderId="4" xfId="0" applyNumberFormat="1" applyFont="1" applyFill="1" applyBorder="1" applyAlignment="1">
      <alignment horizontal="center" vertical="center"/>
    </xf>
    <xf numFmtId="42" fontId="4" fillId="0" borderId="10" xfId="0" applyNumberFormat="1" applyFont="1" applyFill="1" applyBorder="1" applyAlignment="1">
      <alignment horizontal="center" vertical="center"/>
    </xf>
    <xf numFmtId="42" fontId="4" fillId="0" borderId="3" xfId="0" applyNumberFormat="1" applyFont="1" applyFill="1" applyBorder="1" applyAlignment="1">
      <alignment horizontal="center" vertical="center"/>
    </xf>
    <xf numFmtId="0" fontId="4" fillId="0" borderId="0" xfId="0" applyFont="1" applyFill="1" applyBorder="1" applyAlignment="1">
      <alignment horizontal="left" vertical="center" wrapText="1" indent="3"/>
    </xf>
    <xf numFmtId="42" fontId="4" fillId="0" borderId="0" xfId="0" applyNumberFormat="1" applyFont="1" applyFill="1" applyBorder="1" applyAlignment="1">
      <alignment horizontal="center" vertical="center"/>
    </xf>
    <xf numFmtId="44" fontId="4" fillId="0" borderId="11" xfId="0" applyNumberFormat="1" applyFont="1" applyFill="1" applyBorder="1" applyAlignment="1">
      <alignment vertical="center"/>
    </xf>
    <xf numFmtId="2" fontId="4" fillId="0" borderId="8" xfId="0" applyNumberFormat="1" applyFont="1" applyFill="1" applyBorder="1" applyAlignment="1">
      <alignment horizontal="center" vertical="center"/>
    </xf>
    <xf numFmtId="2" fontId="4" fillId="0" borderId="2" xfId="0" applyNumberFormat="1" applyFont="1" applyFill="1" applyBorder="1" applyAlignment="1">
      <alignment horizontal="center" vertical="center"/>
    </xf>
    <xf numFmtId="0" fontId="4" fillId="0" borderId="14" xfId="0" applyFont="1" applyFill="1" applyBorder="1" applyAlignment="1">
      <alignment vertical="center"/>
    </xf>
    <xf numFmtId="42" fontId="4" fillId="0" borderId="5" xfId="0" applyNumberFormat="1" applyFont="1" applyFill="1" applyBorder="1" applyAlignment="1">
      <alignment horizontal="center" vertical="center"/>
    </xf>
    <xf numFmtId="42" fontId="4" fillId="0" borderId="12" xfId="0" applyNumberFormat="1" applyFont="1" applyFill="1" applyBorder="1" applyAlignment="1">
      <alignment horizontal="center" vertical="center"/>
    </xf>
    <xf numFmtId="0" fontId="4" fillId="0" borderId="7" xfId="0" applyFont="1" applyFill="1" applyBorder="1" applyAlignment="1">
      <alignment vertical="center"/>
    </xf>
    <xf numFmtId="0" fontId="4" fillId="0" borderId="2" xfId="0" applyFont="1" applyFill="1" applyBorder="1" applyAlignment="1">
      <alignment horizontal="center" vertical="center" wrapText="1"/>
    </xf>
    <xf numFmtId="42" fontId="3" fillId="0" borderId="12" xfId="0" applyNumberFormat="1" applyFont="1" applyFill="1" applyBorder="1" applyAlignment="1">
      <alignment horizontal="center" vertical="center" wrapText="1"/>
    </xf>
    <xf numFmtId="169" fontId="4" fillId="0" borderId="9" xfId="0" applyNumberFormat="1" applyFont="1" applyFill="1" applyBorder="1" applyAlignment="1">
      <alignment horizontal="center" vertical="center"/>
    </xf>
    <xf numFmtId="169" fontId="4" fillId="0" borderId="4" xfId="0" applyNumberFormat="1" applyFont="1" applyFill="1" applyBorder="1" applyAlignment="1">
      <alignment horizontal="center" vertical="center"/>
    </xf>
    <xf numFmtId="0" fontId="4" fillId="0" borderId="3" xfId="0" applyFont="1" applyFill="1" applyBorder="1" applyAlignment="1">
      <alignment vertical="center"/>
    </xf>
    <xf numFmtId="37" fontId="4" fillId="0" borderId="3" xfId="1" applyNumberFormat="1" applyFont="1" applyFill="1" applyBorder="1" applyAlignment="1">
      <alignment vertical="center"/>
    </xf>
    <xf numFmtId="42" fontId="4" fillId="0" borderId="3" xfId="0" applyNumberFormat="1" applyFont="1" applyFill="1" applyBorder="1" applyAlignment="1">
      <alignment vertical="center"/>
    </xf>
    <xf numFmtId="42" fontId="4" fillId="0" borderId="3" xfId="1" applyNumberFormat="1" applyFont="1" applyFill="1" applyBorder="1" applyAlignment="1">
      <alignment vertical="center"/>
    </xf>
    <xf numFmtId="37" fontId="4" fillId="0" borderId="4" xfId="1" applyNumberFormat="1" applyFont="1" applyFill="1" applyBorder="1" applyAlignment="1">
      <alignment vertical="center"/>
    </xf>
    <xf numFmtId="42" fontId="4" fillId="0" borderId="4" xfId="0" applyNumberFormat="1" applyFont="1" applyFill="1" applyBorder="1" applyAlignment="1">
      <alignment vertical="center"/>
    </xf>
    <xf numFmtId="42" fontId="4" fillId="0" borderId="4" xfId="1" applyNumberFormat="1" applyFont="1" applyFill="1" applyBorder="1" applyAlignment="1">
      <alignment vertical="center"/>
    </xf>
    <xf numFmtId="0" fontId="0" fillId="0" borderId="0" xfId="0" applyBorder="1" applyAlignment="1">
      <alignment horizontal="right" vertical="center"/>
    </xf>
    <xf numFmtId="1" fontId="4" fillId="0" borderId="4" xfId="0" applyNumberFormat="1" applyFont="1" applyFill="1" applyBorder="1" applyAlignment="1">
      <alignment horizontal="right" vertical="center" wrapText="1"/>
    </xf>
    <xf numFmtId="0" fontId="10" fillId="0" borderId="2" xfId="0" applyFont="1" applyBorder="1" applyAlignment="1">
      <alignment horizontal="center" vertical="center"/>
    </xf>
    <xf numFmtId="5" fontId="10" fillId="0" borderId="2" xfId="0" applyNumberFormat="1" applyFont="1" applyBorder="1" applyAlignment="1">
      <alignment vertical="center" wrapText="1"/>
    </xf>
    <xf numFmtId="5" fontId="10" fillId="2" borderId="2" xfId="0" applyNumberFormat="1" applyFont="1" applyFill="1" applyBorder="1" applyAlignment="1">
      <alignment horizontal="right" vertical="center"/>
    </xf>
    <xf numFmtId="42" fontId="10" fillId="2" borderId="2" xfId="0" applyNumberFormat="1" applyFont="1" applyFill="1" applyBorder="1" applyAlignment="1">
      <alignment horizontal="right" vertical="center"/>
    </xf>
    <xf numFmtId="0" fontId="12" fillId="0" borderId="2" xfId="0" applyFont="1" applyBorder="1" applyAlignment="1">
      <alignment horizontal="left" vertical="center" indent="1"/>
    </xf>
    <xf numFmtId="5" fontId="12" fillId="0" borderId="2" xfId="0" applyNumberFormat="1" applyFont="1" applyBorder="1" applyAlignment="1">
      <alignment vertical="center"/>
    </xf>
    <xf numFmtId="0" fontId="4" fillId="0" borderId="8" xfId="0" applyFont="1" applyFill="1" applyBorder="1" applyAlignment="1">
      <alignment horizontal="center" vertical="center" wrapText="1"/>
    </xf>
    <xf numFmtId="3" fontId="4" fillId="0" borderId="4" xfId="0" applyNumberFormat="1" applyFont="1" applyFill="1" applyBorder="1" applyAlignment="1">
      <alignment horizontal="right" vertical="top"/>
    </xf>
    <xf numFmtId="3" fontId="4" fillId="0" borderId="12" xfId="0" applyNumberFormat="1" applyFont="1" applyFill="1" applyBorder="1" applyAlignment="1">
      <alignment horizontal="right" vertical="top"/>
    </xf>
    <xf numFmtId="3" fontId="4" fillId="0" borderId="4" xfId="0" applyNumberFormat="1" applyFont="1" applyBorder="1" applyAlignment="1">
      <alignment horizontal="right" vertical="center" wrapText="1"/>
    </xf>
    <xf numFmtId="3" fontId="4" fillId="0" borderId="4" xfId="0" applyNumberFormat="1" applyFont="1" applyFill="1" applyBorder="1" applyAlignment="1">
      <alignment horizontal="right" vertical="center"/>
    </xf>
    <xf numFmtId="3" fontId="4" fillId="0" borderId="12" xfId="0" applyNumberFormat="1" applyFont="1" applyFill="1" applyBorder="1" applyAlignment="1">
      <alignment horizontal="right" vertical="center"/>
    </xf>
    <xf numFmtId="3" fontId="4" fillId="0" borderId="12" xfId="0" applyNumberFormat="1" applyFont="1" applyBorder="1" applyAlignment="1">
      <alignment horizontal="right" vertical="center"/>
    </xf>
    <xf numFmtId="3" fontId="4" fillId="0" borderId="4" xfId="0" applyNumberFormat="1" applyFont="1" applyBorder="1" applyAlignment="1">
      <alignment horizontal="right" vertical="center"/>
    </xf>
    <xf numFmtId="0" fontId="4" fillId="0" borderId="4" xfId="0" applyFont="1" applyBorder="1" applyAlignment="1">
      <alignment horizontal="right" vertical="center" wrapText="1"/>
    </xf>
    <xf numFmtId="42" fontId="4" fillId="0" borderId="12" xfId="0" applyNumberFormat="1" applyFont="1" applyFill="1" applyBorder="1" applyAlignment="1">
      <alignment horizontal="center" vertical="center" wrapText="1"/>
    </xf>
    <xf numFmtId="42" fontId="4" fillId="0" borderId="4" xfId="0" applyNumberFormat="1" applyFont="1" applyFill="1" applyBorder="1" applyAlignment="1">
      <alignment horizontal="center" vertical="center" wrapText="1"/>
    </xf>
    <xf numFmtId="42" fontId="4" fillId="0" borderId="1" xfId="0" applyNumberFormat="1" applyFont="1" applyFill="1" applyBorder="1" applyAlignment="1">
      <alignment horizontal="center" vertical="center"/>
    </xf>
    <xf numFmtId="42" fontId="3" fillId="0" borderId="2" xfId="0" applyNumberFormat="1" applyFont="1" applyFill="1" applyBorder="1" applyAlignment="1">
      <alignment horizontal="center" vertical="center"/>
    </xf>
    <xf numFmtId="42" fontId="3" fillId="0" borderId="8" xfId="0" applyNumberFormat="1" applyFont="1" applyFill="1" applyBorder="1" applyAlignment="1">
      <alignment horizontal="center" vertical="center"/>
    </xf>
    <xf numFmtId="2" fontId="4" fillId="0" borderId="14" xfId="0" applyNumberFormat="1" applyFont="1" applyFill="1" applyBorder="1" applyAlignment="1">
      <alignment horizontal="center" vertical="top"/>
    </xf>
    <xf numFmtId="37" fontId="4" fillId="0" borderId="4" xfId="2" applyNumberFormat="1" applyFont="1" applyFill="1" applyBorder="1" applyAlignment="1">
      <alignment horizontal="center" vertical="top"/>
    </xf>
    <xf numFmtId="10" fontId="4" fillId="0" borderId="12" xfId="2" applyNumberFormat="1" applyFont="1" applyFill="1" applyBorder="1" applyAlignment="1">
      <alignment horizontal="center" vertical="top"/>
    </xf>
    <xf numFmtId="0" fontId="4" fillId="0" borderId="0" xfId="0" applyFont="1" applyAlignment="1">
      <alignment vertical="center" wrapText="1"/>
    </xf>
    <xf numFmtId="0" fontId="4" fillId="0" borderId="0" xfId="0" applyFont="1" applyAlignment="1">
      <alignment horizontal="center" vertical="center"/>
    </xf>
    <xf numFmtId="0" fontId="4" fillId="0" borderId="14" xfId="0" applyFont="1" applyBorder="1" applyAlignment="1">
      <alignment horizontal="center" vertical="center"/>
    </xf>
    <xf numFmtId="0" fontId="4" fillId="0" borderId="14" xfId="0" applyFont="1" applyBorder="1" applyAlignment="1">
      <alignment vertical="center" wrapText="1"/>
    </xf>
    <xf numFmtId="0" fontId="3" fillId="0" borderId="0" xfId="0" applyFont="1" applyFill="1" applyBorder="1" applyAlignment="1">
      <alignment vertical="top"/>
    </xf>
    <xf numFmtId="42" fontId="4" fillId="0" borderId="9" xfId="0" applyNumberFormat="1" applyFont="1" applyFill="1" applyBorder="1" applyAlignment="1">
      <alignment horizontal="center"/>
    </xf>
    <xf numFmtId="42" fontId="4" fillId="0" borderId="3" xfId="0" applyNumberFormat="1" applyFont="1" applyFill="1" applyBorder="1" applyAlignment="1">
      <alignment horizontal="center"/>
    </xf>
    <xf numFmtId="10" fontId="4" fillId="0" borderId="9" xfId="0" applyNumberFormat="1" applyFont="1" applyFill="1" applyBorder="1" applyAlignment="1">
      <alignment horizontal="center"/>
    </xf>
    <xf numFmtId="10" fontId="4" fillId="0" borderId="4" xfId="0" applyNumberFormat="1" applyFont="1" applyFill="1" applyBorder="1" applyAlignment="1">
      <alignment horizontal="center"/>
    </xf>
    <xf numFmtId="42" fontId="4" fillId="0" borderId="5" xfId="0" applyNumberFormat="1" applyFont="1" applyFill="1" applyBorder="1" applyAlignment="1">
      <alignment horizontal="center"/>
    </xf>
    <xf numFmtId="42" fontId="4" fillId="0" borderId="12" xfId="0" applyNumberFormat="1" applyFont="1" applyFill="1" applyBorder="1" applyAlignment="1">
      <alignment horizontal="center"/>
    </xf>
    <xf numFmtId="0" fontId="4" fillId="0" borderId="0" xfId="0" applyFont="1" applyAlignment="1">
      <alignment horizontal="center" vertical="top"/>
    </xf>
    <xf numFmtId="165" fontId="4" fillId="0" borderId="0" xfId="0" applyNumberFormat="1" applyFont="1" applyAlignment="1">
      <alignment horizontal="right" vertical="center"/>
    </xf>
    <xf numFmtId="165" fontId="4" fillId="0" borderId="14" xfId="0" applyNumberFormat="1" applyFont="1" applyBorder="1" applyAlignment="1">
      <alignment horizontal="right"/>
    </xf>
    <xf numFmtId="165" fontId="4" fillId="0" borderId="14" xfId="0" applyNumberFormat="1" applyFont="1" applyBorder="1" applyAlignment="1">
      <alignment horizontal="right" vertical="center"/>
    </xf>
    <xf numFmtId="176" fontId="4" fillId="0" borderId="0" xfId="0" applyNumberFormat="1" applyFont="1" applyFill="1" applyBorder="1" applyAlignment="1">
      <alignment horizontal="center" vertical="center"/>
    </xf>
    <xf numFmtId="0" fontId="14" fillId="0" borderId="0" xfId="0" applyFont="1" applyAlignment="1">
      <alignment wrapText="1"/>
    </xf>
    <xf numFmtId="10" fontId="14" fillId="0" borderId="0" xfId="0" applyNumberFormat="1" applyFont="1" applyAlignment="1">
      <alignment horizontal="center"/>
    </xf>
    <xf numFmtId="0" fontId="4" fillId="0" borderId="0" xfId="0" applyFont="1" applyFill="1" applyBorder="1" applyAlignment="1">
      <alignment horizontal="left" vertical="top" indent="1"/>
    </xf>
    <xf numFmtId="0" fontId="0" fillId="0" borderId="0" xfId="0" applyAlignment="1">
      <alignment vertical="top"/>
    </xf>
    <xf numFmtId="0" fontId="4" fillId="0" borderId="3" xfId="0" applyFont="1" applyFill="1" applyBorder="1" applyAlignment="1">
      <alignment horizontal="center" vertical="center" wrapText="1"/>
    </xf>
    <xf numFmtId="0" fontId="0" fillId="0" borderId="4" xfId="0" applyBorder="1" applyAlignment="1">
      <alignment horizontal="center" vertical="center" wrapText="1"/>
    </xf>
    <xf numFmtId="0" fontId="4" fillId="0" borderId="5" xfId="0" applyFont="1" applyFill="1" applyBorder="1" applyAlignment="1">
      <alignment horizontal="left" vertical="top" indent="1"/>
    </xf>
    <xf numFmtId="0" fontId="0" fillId="0" borderId="14" xfId="0" applyBorder="1" applyAlignment="1">
      <alignment vertical="top"/>
    </xf>
    <xf numFmtId="0" fontId="4" fillId="0" borderId="9" xfId="0" applyFont="1" applyFill="1" applyBorder="1" applyAlignment="1">
      <alignment horizontal="left" vertical="top" wrapText="1" indent="3"/>
    </xf>
    <xf numFmtId="0" fontId="0" fillId="0" borderId="0" xfId="0" applyBorder="1" applyAlignment="1">
      <alignment horizontal="left" vertical="top" wrapText="1" indent="3"/>
    </xf>
    <xf numFmtId="0" fontId="0" fillId="0" borderId="0" xfId="0" applyBorder="1" applyAlignment="1">
      <alignment horizontal="left" vertical="top" indent="3"/>
    </xf>
    <xf numFmtId="0" fontId="4" fillId="0" borderId="9" xfId="0" applyFont="1" applyFill="1" applyBorder="1" applyAlignment="1">
      <alignment horizontal="left" vertical="center" indent="1"/>
    </xf>
    <xf numFmtId="0" fontId="0" fillId="0" borderId="0" xfId="0" applyBorder="1" applyAlignment="1">
      <alignment vertical="center"/>
    </xf>
    <xf numFmtId="0" fontId="4" fillId="0" borderId="10" xfId="0" applyFont="1" applyFill="1" applyBorder="1" applyAlignment="1">
      <alignment horizontal="left" vertical="center" wrapText="1" indent="1"/>
    </xf>
    <xf numFmtId="0" fontId="0" fillId="0" borderId="13" xfId="0" applyBorder="1" applyAlignment="1">
      <alignment vertical="center" wrapText="1"/>
    </xf>
    <xf numFmtId="0" fontId="0" fillId="0" borderId="13" xfId="0" applyBorder="1" applyAlignment="1"/>
    <xf numFmtId="0" fontId="4" fillId="0" borderId="4"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5" xfId="0" applyFont="1" applyFill="1" applyBorder="1" applyAlignment="1">
      <alignment horizontal="left" vertical="center" indent="1"/>
    </xf>
    <xf numFmtId="0" fontId="0" fillId="0" borderId="14" xfId="0" applyBorder="1" applyAlignment="1">
      <alignment horizontal="left" indent="1"/>
    </xf>
    <xf numFmtId="0" fontId="0" fillId="0" borderId="6" xfId="0" applyBorder="1" applyAlignment="1">
      <alignment horizontal="left" indent="1"/>
    </xf>
    <xf numFmtId="0" fontId="4" fillId="0" borderId="9" xfId="0" applyFont="1" applyFill="1" applyBorder="1" applyAlignment="1">
      <alignment horizontal="left" vertical="center" wrapText="1" indent="1"/>
    </xf>
    <xf numFmtId="0" fontId="0" fillId="0" borderId="0" xfId="0" applyAlignment="1">
      <alignment horizontal="left" vertical="center" indent="1"/>
    </xf>
    <xf numFmtId="0" fontId="0" fillId="0" borderId="11" xfId="0" applyBorder="1" applyAlignment="1">
      <alignment vertical="center"/>
    </xf>
    <xf numFmtId="0" fontId="5" fillId="3" borderId="8" xfId="0" applyFont="1" applyFill="1" applyBorder="1" applyAlignment="1">
      <alignment horizontal="left" vertical="center" indent="1"/>
    </xf>
    <xf numFmtId="0" fontId="2" fillId="3" borderId="1" xfId="0" applyFont="1" applyFill="1" applyBorder="1" applyAlignment="1">
      <alignment horizontal="left" vertical="center" indent="1"/>
    </xf>
    <xf numFmtId="0" fontId="2" fillId="3" borderId="7" xfId="0" applyFont="1" applyFill="1" applyBorder="1" applyAlignment="1">
      <alignment horizontal="left" vertical="center" indent="1"/>
    </xf>
    <xf numFmtId="0" fontId="4" fillId="0" borderId="10" xfId="0" applyFont="1" applyFill="1" applyBorder="1" applyAlignment="1">
      <alignment horizontal="left" vertical="center" indent="1"/>
    </xf>
    <xf numFmtId="0" fontId="0" fillId="0" borderId="13" xfId="0" applyBorder="1" applyAlignment="1">
      <alignment horizontal="left" vertical="center" indent="1"/>
    </xf>
    <xf numFmtId="0" fontId="0" fillId="0" borderId="15" xfId="0" applyBorder="1" applyAlignment="1">
      <alignment vertical="center"/>
    </xf>
    <xf numFmtId="0" fontId="0" fillId="0" borderId="0" xfId="0" applyBorder="1" applyAlignment="1">
      <alignment vertical="center" wrapText="1"/>
    </xf>
    <xf numFmtId="0" fontId="0" fillId="0" borderId="5" xfId="0" applyBorder="1" applyAlignment="1">
      <alignment vertical="center" wrapText="1"/>
    </xf>
    <xf numFmtId="0" fontId="0" fillId="0" borderId="14" xfId="0" applyBorder="1" applyAlignment="1">
      <alignment vertical="center" wrapText="1"/>
    </xf>
    <xf numFmtId="0" fontId="4" fillId="0" borderId="2" xfId="0" applyFont="1" applyFill="1" applyBorder="1" applyAlignment="1">
      <alignment horizontal="left" vertical="center" indent="1"/>
    </xf>
    <xf numFmtId="0" fontId="0" fillId="0" borderId="2" xfId="0" applyBorder="1" applyAlignment="1">
      <alignment horizontal="left" vertical="center" indent="1"/>
    </xf>
    <xf numFmtId="0" fontId="3" fillId="0" borderId="3" xfId="0" applyFont="1" applyFill="1" applyBorder="1" applyAlignment="1">
      <alignment horizontal="center" vertical="center"/>
    </xf>
    <xf numFmtId="0" fontId="8" fillId="0" borderId="12" xfId="0" applyFont="1" applyBorder="1" applyAlignment="1">
      <alignment horizontal="center" vertical="center"/>
    </xf>
    <xf numFmtId="0" fontId="3" fillId="0" borderId="8" xfId="0" applyFont="1" applyFill="1" applyBorder="1" applyAlignment="1">
      <alignment horizontal="right" vertical="center"/>
    </xf>
    <xf numFmtId="0" fontId="3" fillId="0" borderId="1" xfId="0" applyFont="1" applyBorder="1" applyAlignment="1">
      <alignment horizontal="right" vertical="center"/>
    </xf>
    <xf numFmtId="0" fontId="3" fillId="0" borderId="7" xfId="0" applyFont="1" applyBorder="1" applyAlignment="1">
      <alignment horizontal="right" vertical="center"/>
    </xf>
    <xf numFmtId="0" fontId="3" fillId="0" borderId="1" xfId="0" applyFont="1" applyFill="1" applyBorder="1" applyAlignment="1">
      <alignment horizontal="right" vertical="center"/>
    </xf>
    <xf numFmtId="0" fontId="8" fillId="0" borderId="1" xfId="0" applyFont="1" applyBorder="1" applyAlignment="1">
      <alignment horizontal="right" vertical="center"/>
    </xf>
    <xf numFmtId="0" fontId="8" fillId="0" borderId="7" xfId="0" applyFont="1" applyBorder="1" applyAlignment="1">
      <alignment horizontal="right" vertical="center"/>
    </xf>
    <xf numFmtId="0" fontId="3" fillId="0" borderId="10" xfId="0" applyFont="1" applyFill="1" applyBorder="1" applyAlignment="1">
      <alignment horizontal="left" vertical="center" indent="1"/>
    </xf>
    <xf numFmtId="0" fontId="0" fillId="0" borderId="15" xfId="0" applyBorder="1" applyAlignment="1"/>
    <xf numFmtId="0" fontId="0" fillId="0" borderId="5" xfId="0" applyBorder="1" applyAlignment="1"/>
    <xf numFmtId="0" fontId="0" fillId="0" borderId="14" xfId="0" applyBorder="1" applyAlignment="1"/>
    <xf numFmtId="0" fontId="0" fillId="0" borderId="6" xfId="0" applyBorder="1" applyAlignment="1"/>
    <xf numFmtId="0" fontId="3" fillId="0" borderId="8" xfId="0" applyFont="1" applyFill="1" applyBorder="1" applyAlignment="1">
      <alignment horizontal="left" vertical="center" indent="1"/>
    </xf>
    <xf numFmtId="0" fontId="8" fillId="0" borderId="7" xfId="0" applyFont="1" applyBorder="1" applyAlignment="1">
      <alignment horizontal="left" vertical="center" indent="1"/>
    </xf>
    <xf numFmtId="0" fontId="0" fillId="3" borderId="1" xfId="0" applyFill="1" applyBorder="1" applyAlignment="1">
      <alignment horizontal="left" vertical="center" indent="1"/>
    </xf>
    <xf numFmtId="0" fontId="0" fillId="3" borderId="7" xfId="0" applyFill="1" applyBorder="1" applyAlignment="1">
      <alignment horizontal="left" vertical="center" indent="1"/>
    </xf>
    <xf numFmtId="0" fontId="4" fillId="0" borderId="8" xfId="0" applyFont="1" applyFill="1" applyBorder="1" applyAlignment="1">
      <alignment horizontal="left" vertical="center" wrapText="1" indent="1"/>
    </xf>
    <xf numFmtId="0" fontId="9" fillId="0" borderId="7" xfId="0" applyFont="1" applyBorder="1" applyAlignment="1">
      <alignment horizontal="left" vertical="center" wrapText="1" indent="1"/>
    </xf>
    <xf numFmtId="0" fontId="4" fillId="0" borderId="9" xfId="0" applyFont="1" applyFill="1" applyBorder="1" applyAlignment="1">
      <alignment horizontal="left" vertical="top" indent="1"/>
    </xf>
    <xf numFmtId="0" fontId="0" fillId="0" borderId="0" xfId="0" applyBorder="1" applyAlignment="1">
      <alignment horizontal="left" vertical="top" indent="1"/>
    </xf>
    <xf numFmtId="0" fontId="4" fillId="0" borderId="0" xfId="0" applyFont="1" applyFill="1" applyBorder="1" applyAlignment="1">
      <alignment horizontal="left" vertical="top" wrapText="1" indent="1"/>
    </xf>
    <xf numFmtId="0" fontId="4" fillId="0" borderId="0" xfId="0" applyFont="1" applyAlignment="1">
      <alignment vertical="top" wrapText="1"/>
    </xf>
    <xf numFmtId="0" fontId="0" fillId="0" borderId="14" xfId="0" applyBorder="1" applyAlignment="1">
      <alignment vertical="center"/>
    </xf>
    <xf numFmtId="0" fontId="3" fillId="0" borderId="4" xfId="0" applyFont="1" applyFill="1" applyBorder="1" applyAlignment="1">
      <alignment horizontal="center" vertical="center" wrapText="1"/>
    </xf>
    <xf numFmtId="0" fontId="3" fillId="0" borderId="12" xfId="0" applyFont="1" applyFill="1" applyBorder="1" applyAlignment="1">
      <alignment horizontal="center" vertical="center" wrapText="1"/>
    </xf>
    <xf numFmtId="42" fontId="3" fillId="0" borderId="4" xfId="0" applyNumberFormat="1" applyFont="1" applyFill="1" applyBorder="1" applyAlignment="1">
      <alignment horizontal="center" vertical="top" wrapText="1"/>
    </xf>
    <xf numFmtId="42" fontId="3" fillId="0" borderId="12" xfId="0" applyNumberFormat="1" applyFont="1" applyFill="1" applyBorder="1" applyAlignment="1">
      <alignment horizontal="center" vertical="top" wrapText="1"/>
    </xf>
    <xf numFmtId="0" fontId="5" fillId="3" borderId="9" xfId="0" applyFont="1" applyFill="1" applyBorder="1" applyAlignment="1">
      <alignment horizontal="left" vertical="center" indent="1"/>
    </xf>
    <xf numFmtId="0" fontId="6" fillId="3" borderId="0" xfId="0" applyFont="1" applyFill="1" applyBorder="1" applyAlignment="1">
      <alignment horizontal="left" vertical="center" indent="1"/>
    </xf>
    <xf numFmtId="0" fontId="6" fillId="3" borderId="5" xfId="0" applyFont="1" applyFill="1" applyBorder="1" applyAlignment="1">
      <alignment horizontal="left" vertical="center" indent="1"/>
    </xf>
    <xf numFmtId="0" fontId="6" fillId="3" borderId="14" xfId="0" applyFont="1" applyFill="1" applyBorder="1" applyAlignment="1">
      <alignment horizontal="left" vertical="center" indent="1"/>
    </xf>
    <xf numFmtId="0" fontId="4" fillId="0" borderId="13" xfId="0" applyFont="1" applyBorder="1" applyAlignment="1">
      <alignment vertical="center" wrapText="1"/>
    </xf>
    <xf numFmtId="0" fontId="4" fillId="0" borderId="0" xfId="0" applyFont="1" applyAlignment="1">
      <alignment vertical="center" wrapText="1"/>
    </xf>
    <xf numFmtId="0" fontId="4" fillId="0" borderId="0" xfId="0" applyFont="1" applyFill="1" applyBorder="1" applyAlignment="1">
      <alignment horizontal="left" vertical="center" wrapText="1"/>
    </xf>
    <xf numFmtId="0" fontId="0" fillId="0" borderId="0" xfId="0" applyAlignment="1">
      <alignment horizontal="left" vertical="center"/>
    </xf>
    <xf numFmtId="42" fontId="3" fillId="0" borderId="4" xfId="0" applyNumberFormat="1" applyFont="1" applyFill="1" applyBorder="1" applyAlignment="1">
      <alignment horizontal="center" vertical="center" wrapText="1"/>
    </xf>
    <xf numFmtId="42" fontId="3" fillId="0" borderId="12" xfId="0" applyNumberFormat="1" applyFont="1" applyFill="1" applyBorder="1" applyAlignment="1">
      <alignment horizontal="center" vertical="center" wrapText="1"/>
    </xf>
    <xf numFmtId="0" fontId="0" fillId="0" borderId="1" xfId="0" applyBorder="1" applyAlignment="1">
      <alignment vertical="center"/>
    </xf>
    <xf numFmtId="0" fontId="4" fillId="0" borderId="8" xfId="0" applyFont="1" applyFill="1" applyBorder="1" applyAlignment="1">
      <alignment horizontal="right" vertical="center"/>
    </xf>
    <xf numFmtId="0" fontId="4" fillId="0" borderId="1" xfId="0" applyFont="1" applyBorder="1" applyAlignment="1">
      <alignment horizontal="right" vertical="center"/>
    </xf>
    <xf numFmtId="0" fontId="4" fillId="0" borderId="7" xfId="0" applyFont="1" applyBorder="1" applyAlignment="1">
      <alignment horizontal="right" vertical="center"/>
    </xf>
    <xf numFmtId="0" fontId="4" fillId="0" borderId="5" xfId="0" applyFont="1" applyFill="1" applyBorder="1" applyAlignment="1">
      <alignment horizontal="center" vertical="center"/>
    </xf>
    <xf numFmtId="0" fontId="0" fillId="0" borderId="14" xfId="0" applyBorder="1" applyAlignment="1">
      <alignment horizontal="center"/>
    </xf>
    <xf numFmtId="0" fontId="0" fillId="0" borderId="6" xfId="0" applyBorder="1" applyAlignment="1">
      <alignment horizontal="center"/>
    </xf>
    <xf numFmtId="0" fontId="5" fillId="3" borderId="10" xfId="0" applyFont="1" applyFill="1" applyBorder="1" applyAlignment="1">
      <alignment horizontal="left" vertical="center" indent="1"/>
    </xf>
    <xf numFmtId="0" fontId="2" fillId="3" borderId="13" xfId="0" applyFont="1" applyFill="1" applyBorder="1" applyAlignment="1">
      <alignment vertical="center"/>
    </xf>
    <xf numFmtId="0" fontId="2" fillId="3" borderId="15" xfId="0" applyFont="1" applyFill="1" applyBorder="1" applyAlignment="1">
      <alignment vertical="center"/>
    </xf>
    <xf numFmtId="0" fontId="0" fillId="0" borderId="1" xfId="0" applyBorder="1" applyAlignment="1">
      <alignment horizontal="right"/>
    </xf>
    <xf numFmtId="0" fontId="0" fillId="0" borderId="7" xfId="0" applyBorder="1" applyAlignment="1">
      <alignment horizontal="right"/>
    </xf>
    <xf numFmtId="0" fontId="4" fillId="0" borderId="9" xfId="0" applyFont="1" applyFill="1" applyBorder="1" applyAlignment="1">
      <alignment horizontal="left" vertical="center" wrapText="1" indent="3"/>
    </xf>
    <xf numFmtId="0" fontId="0" fillId="0" borderId="0" xfId="0" applyBorder="1" applyAlignment="1">
      <alignment horizontal="left" vertical="center" indent="3"/>
    </xf>
    <xf numFmtId="0" fontId="0" fillId="0" borderId="0" xfId="0" applyBorder="1" applyAlignment="1">
      <alignment horizontal="left" vertical="center" inden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2" xfId="0" applyFont="1" applyBorder="1" applyAlignment="1">
      <alignment horizontal="center" vertical="center" wrapText="1"/>
    </xf>
    <xf numFmtId="0" fontId="0" fillId="0" borderId="15" xfId="0" applyBorder="1" applyAlignment="1">
      <alignment horizontal="left" vertical="center" indent="1"/>
    </xf>
    <xf numFmtId="0" fontId="4" fillId="0" borderId="10" xfId="0" applyFont="1" applyBorder="1" applyAlignment="1">
      <alignment horizontal="left" indent="1"/>
    </xf>
    <xf numFmtId="0" fontId="4" fillId="0" borderId="13" xfId="0" applyFont="1" applyBorder="1" applyAlignment="1">
      <alignment horizontal="left" indent="1"/>
    </xf>
    <xf numFmtId="0" fontId="4" fillId="0" borderId="15" xfId="0" applyFont="1" applyBorder="1" applyAlignment="1">
      <alignment horizontal="left" indent="1"/>
    </xf>
    <xf numFmtId="0" fontId="4" fillId="0" borderId="9" xfId="0" applyFont="1" applyBorder="1" applyAlignment="1">
      <alignment horizontal="left" indent="1"/>
    </xf>
    <xf numFmtId="0" fontId="0" fillId="0" borderId="0" xfId="0" applyBorder="1" applyAlignment="1">
      <alignment horizontal="left" indent="1"/>
    </xf>
    <xf numFmtId="0" fontId="0" fillId="0" borderId="11" xfId="0" applyBorder="1" applyAlignment="1">
      <alignment horizontal="left" indent="1"/>
    </xf>
    <xf numFmtId="0" fontId="4" fillId="0" borderId="5" xfId="0" applyFont="1" applyBorder="1" applyAlignment="1">
      <alignment horizontal="left" indent="1"/>
    </xf>
    <xf numFmtId="0" fontId="4" fillId="0" borderId="14" xfId="0" applyFont="1" applyBorder="1" applyAlignment="1">
      <alignment horizontal="left" indent="1"/>
    </xf>
    <xf numFmtId="0" fontId="4" fillId="0" borderId="6" xfId="0" applyFont="1" applyBorder="1" applyAlignment="1">
      <alignment horizontal="left" indent="1"/>
    </xf>
    <xf numFmtId="0" fontId="0" fillId="0" borderId="1" xfId="0" applyBorder="1" applyAlignment="1">
      <alignment horizontal="left" vertical="center" indent="1"/>
    </xf>
    <xf numFmtId="0" fontId="3" fillId="0" borderId="3" xfId="0" applyFont="1" applyFill="1" applyBorder="1" applyAlignment="1">
      <alignment horizontal="center" vertical="center" wrapText="1"/>
    </xf>
    <xf numFmtId="0" fontId="4" fillId="0" borderId="8" xfId="0" applyFont="1" applyFill="1" applyBorder="1" applyAlignment="1">
      <alignment horizontal="left" vertical="center" indent="1"/>
    </xf>
    <xf numFmtId="0" fontId="0" fillId="0" borderId="7" xfId="0" applyBorder="1" applyAlignment="1">
      <alignment horizontal="left" vertical="center" indent="1"/>
    </xf>
    <xf numFmtId="0" fontId="4" fillId="0" borderId="9" xfId="0" applyFont="1" applyFill="1" applyBorder="1" applyAlignment="1">
      <alignment horizontal="left" vertical="center" wrapText="1" indent="5"/>
    </xf>
    <xf numFmtId="0" fontId="0" fillId="0" borderId="0" xfId="0" applyBorder="1" applyAlignment="1">
      <alignment horizontal="left" vertical="center" indent="5"/>
    </xf>
    <xf numFmtId="0" fontId="4" fillId="0" borderId="5" xfId="0" applyFont="1" applyFill="1" applyBorder="1" applyAlignment="1">
      <alignment horizontal="left" vertical="center" wrapText="1" indent="3"/>
    </xf>
    <xf numFmtId="0" fontId="0" fillId="0" borderId="14" xfId="0" applyBorder="1" applyAlignment="1">
      <alignment horizontal="left" vertical="center" indent="3"/>
    </xf>
    <xf numFmtId="0" fontId="4" fillId="0" borderId="0" xfId="0" applyFont="1" applyFill="1" applyBorder="1" applyAlignment="1">
      <alignment horizontal="left" vertical="center"/>
    </xf>
    <xf numFmtId="0" fontId="4" fillId="0" borderId="0" xfId="0" applyFont="1" applyFill="1" applyBorder="1" applyAlignment="1">
      <alignment vertical="top"/>
    </xf>
    <xf numFmtId="0" fontId="4" fillId="0" borderId="0" xfId="0" applyFont="1" applyFill="1" applyBorder="1" applyAlignment="1">
      <alignment horizontal="left" vertical="center" wrapText="1" indent="2"/>
    </xf>
    <xf numFmtId="0" fontId="0" fillId="0" borderId="0" xfId="0" applyAlignment="1">
      <alignment horizontal="left" vertical="center" indent="2"/>
    </xf>
    <xf numFmtId="0" fontId="4" fillId="0" borderId="3" xfId="0" applyFont="1" applyFill="1" applyBorder="1" applyAlignment="1">
      <alignment horizontal="center" vertical="center"/>
    </xf>
    <xf numFmtId="0" fontId="0" fillId="0" borderId="4" xfId="0" applyBorder="1" applyAlignment="1">
      <alignment horizontal="center" vertical="center"/>
    </xf>
    <xf numFmtId="0" fontId="4" fillId="0" borderId="10" xfId="0" applyFont="1" applyFill="1" applyBorder="1" applyAlignment="1">
      <alignment horizontal="left" vertical="top" indent="1"/>
    </xf>
    <xf numFmtId="0" fontId="0" fillId="0" borderId="13" xfId="0" applyBorder="1" applyAlignment="1">
      <alignment vertical="top"/>
    </xf>
    <xf numFmtId="0" fontId="0" fillId="0" borderId="15" xfId="0" applyBorder="1" applyAlignment="1">
      <alignment vertical="top"/>
    </xf>
    <xf numFmtId="0" fontId="0" fillId="0" borderId="1" xfId="0" applyBorder="1" applyAlignment="1">
      <alignment horizontal="right" vertical="center"/>
    </xf>
    <xf numFmtId="0" fontId="0" fillId="0" borderId="0" xfId="0" applyAlignment="1">
      <alignment horizontal="left" vertical="top" indent="1"/>
    </xf>
    <xf numFmtId="0" fontId="4" fillId="0" borderId="14" xfId="0" applyFont="1" applyFill="1" applyBorder="1" applyAlignment="1">
      <alignment horizontal="center" vertical="center"/>
    </xf>
    <xf numFmtId="0" fontId="0" fillId="0" borderId="14" xfId="0" applyBorder="1" applyAlignment="1">
      <alignment horizontal="center" vertical="center"/>
    </xf>
    <xf numFmtId="0" fontId="0" fillId="0" borderId="6" xfId="0"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xf>
    <xf numFmtId="0" fontId="0" fillId="0" borderId="13" xfId="0" applyBorder="1" applyAlignment="1">
      <alignment horizontal="left" vertical="top" indent="1"/>
    </xf>
    <xf numFmtId="0" fontId="4" fillId="0" borderId="0" xfId="0" applyFont="1" applyFill="1" applyBorder="1" applyAlignment="1">
      <alignment wrapText="1"/>
    </xf>
    <xf numFmtId="0" fontId="0" fillId="0" borderId="15" xfId="0" applyBorder="1" applyAlignment="1">
      <alignment vertical="center" wrapText="1"/>
    </xf>
    <xf numFmtId="0" fontId="0" fillId="0" borderId="13" xfId="0" applyBorder="1" applyAlignment="1">
      <alignment vertical="center"/>
    </xf>
    <xf numFmtId="0" fontId="0" fillId="0" borderId="7" xfId="0" applyBorder="1" applyAlignment="1">
      <alignment horizontal="right" vertical="center"/>
    </xf>
    <xf numFmtId="0" fontId="4" fillId="0" borderId="0" xfId="0" applyFont="1" applyFill="1" applyBorder="1" applyAlignment="1">
      <alignment vertical="center"/>
    </xf>
    <xf numFmtId="0" fontId="4" fillId="0" borderId="11" xfId="0" applyFont="1" applyFill="1" applyBorder="1" applyAlignment="1">
      <alignment vertical="center"/>
    </xf>
    <xf numFmtId="0" fontId="4" fillId="0" borderId="9" xfId="0" applyFont="1" applyFill="1" applyBorder="1" applyAlignment="1">
      <alignment horizontal="left" wrapText="1" indent="2"/>
    </xf>
    <xf numFmtId="0" fontId="0" fillId="0" borderId="0" xfId="0" applyBorder="1" applyAlignment="1">
      <alignment horizontal="left" wrapText="1" indent="2"/>
    </xf>
    <xf numFmtId="0" fontId="4" fillId="0" borderId="5" xfId="0" applyFont="1" applyFill="1" applyBorder="1" applyAlignment="1">
      <alignment horizontal="left" wrapText="1" indent="2"/>
    </xf>
    <xf numFmtId="0" fontId="0" fillId="0" borderId="14" xfId="0" applyBorder="1" applyAlignment="1">
      <alignment horizontal="left" wrapText="1" indent="2"/>
    </xf>
    <xf numFmtId="0" fontId="0" fillId="3" borderId="13" xfId="0" applyFill="1" applyBorder="1" applyAlignment="1">
      <alignment horizontal="left" vertical="center" indent="1"/>
    </xf>
    <xf numFmtId="0" fontId="0" fillId="3" borderId="15" xfId="0" applyFill="1" applyBorder="1" applyAlignment="1">
      <alignment horizontal="left" vertical="center" indent="1"/>
    </xf>
    <xf numFmtId="0" fontId="0" fillId="3" borderId="5" xfId="0" applyFill="1" applyBorder="1" applyAlignment="1">
      <alignment horizontal="left" vertical="center" indent="1"/>
    </xf>
    <xf numFmtId="0" fontId="0" fillId="3" borderId="14" xfId="0" applyFill="1" applyBorder="1" applyAlignment="1">
      <alignment horizontal="left" vertical="center" indent="1"/>
    </xf>
    <xf numFmtId="0" fontId="0" fillId="3" borderId="6" xfId="0" applyFill="1" applyBorder="1" applyAlignment="1">
      <alignment horizontal="left" vertical="center" indent="1"/>
    </xf>
    <xf numFmtId="0" fontId="4" fillId="0" borderId="9" xfId="0" applyFont="1" applyFill="1" applyBorder="1" applyAlignment="1">
      <alignment horizontal="left" vertical="center" wrapText="1" indent="2"/>
    </xf>
    <xf numFmtId="0" fontId="0" fillId="0" borderId="0" xfId="0" applyBorder="1" applyAlignment="1">
      <alignment horizontal="left" vertical="center" wrapText="1" indent="2"/>
    </xf>
    <xf numFmtId="0" fontId="0" fillId="0" borderId="11" xfId="0" applyBorder="1" applyAlignment="1">
      <alignment horizontal="left" vertical="center" wrapText="1" indent="2"/>
    </xf>
    <xf numFmtId="0" fontId="3" fillId="0" borderId="8" xfId="0" applyFont="1" applyFill="1" applyBorder="1" applyAlignment="1">
      <alignment horizontal="right" vertical="center" wrapText="1"/>
    </xf>
    <xf numFmtId="0" fontId="8" fillId="0" borderId="1" xfId="0" applyFont="1" applyBorder="1" applyAlignment="1">
      <alignment horizontal="right" vertical="center" wrapText="1"/>
    </xf>
    <xf numFmtId="0" fontId="8" fillId="0" borderId="7" xfId="0" applyFont="1" applyBorder="1" applyAlignment="1">
      <alignment horizontal="right" vertical="center" wrapText="1"/>
    </xf>
    <xf numFmtId="0" fontId="4" fillId="0" borderId="13" xfId="0" applyFont="1" applyBorder="1" applyAlignment="1">
      <alignment vertical="center"/>
    </xf>
    <xf numFmtId="0" fontId="0" fillId="3" borderId="0" xfId="0" applyFill="1" applyBorder="1" applyAlignment="1">
      <alignment horizontal="left" vertical="center" indent="1"/>
    </xf>
    <xf numFmtId="0" fontId="0" fillId="3" borderId="0" xfId="0" applyFill="1" applyAlignment="1">
      <alignment vertical="center"/>
    </xf>
    <xf numFmtId="0" fontId="0" fillId="3" borderId="14" xfId="0" applyFill="1" applyBorder="1" applyAlignment="1">
      <alignment vertical="center"/>
    </xf>
    <xf numFmtId="0" fontId="4" fillId="0" borderId="0" xfId="0" applyFont="1" applyFill="1" applyBorder="1" applyAlignment="1">
      <alignment horizontal="center" vertical="center" wrapText="1"/>
    </xf>
    <xf numFmtId="0" fontId="9" fillId="0" borderId="4" xfId="0" applyFont="1" applyBorder="1" applyAlignment="1">
      <alignment horizontal="center" vertical="center" wrapText="1"/>
    </xf>
    <xf numFmtId="0" fontId="3" fillId="0" borderId="0" xfId="0" applyFont="1" applyAlignment="1">
      <alignment horizontal="center"/>
    </xf>
    <xf numFmtId="0" fontId="3" fillId="0" borderId="0" xfId="0" applyFont="1" applyAlignment="1"/>
    <xf numFmtId="0" fontId="4" fillId="0" borderId="0" xfId="0" applyFont="1" applyAlignment="1"/>
    <xf numFmtId="0" fontId="3" fillId="0" borderId="14" xfId="0" applyFont="1" applyBorder="1" applyAlignment="1">
      <alignment wrapText="1"/>
    </xf>
    <xf numFmtId="0" fontId="11" fillId="3" borderId="2" xfId="0" applyFont="1" applyFill="1" applyBorder="1" applyAlignment="1">
      <alignment horizontal="center" vertical="center"/>
    </xf>
    <xf numFmtId="0" fontId="11" fillId="3" borderId="2" xfId="0" applyFont="1" applyFill="1" applyBorder="1" applyAlignment="1">
      <alignment vertical="center"/>
    </xf>
    <xf numFmtId="0" fontId="10" fillId="3" borderId="2" xfId="0" applyFont="1" applyFill="1" applyBorder="1" applyAlignment="1">
      <alignment vertic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3"/>
  <sheetViews>
    <sheetView topLeftCell="A40" zoomScaleNormal="100" workbookViewId="0">
      <selection activeCell="A53" sqref="A53:H53"/>
    </sheetView>
  </sheetViews>
  <sheetFormatPr defaultColWidth="9.109375" defaultRowHeight="10.199999999999999" x14ac:dyDescent="0.25"/>
  <cols>
    <col min="1" max="1" width="16.44140625" style="2" customWidth="1"/>
    <col min="2" max="2" width="6.6640625" style="1" customWidth="1"/>
    <col min="3" max="3" width="12.33203125" style="2" customWidth="1"/>
    <col min="4" max="4" width="12.44140625" style="2" customWidth="1"/>
    <col min="5" max="5" width="13" style="2" customWidth="1"/>
    <col min="6" max="6" width="12.6640625" style="2" customWidth="1"/>
    <col min="7" max="7" width="15.5546875" style="2" customWidth="1"/>
    <col min="8" max="8" width="15" style="2" bestFit="1" customWidth="1"/>
    <col min="9" max="9" width="14.44140625" style="2" bestFit="1" customWidth="1"/>
    <col min="10" max="16384" width="9.109375" style="2"/>
  </cols>
  <sheetData>
    <row r="3" spans="1:16" ht="23.25" customHeight="1" x14ac:dyDescent="0.25">
      <c r="A3" s="3" t="s">
        <v>20</v>
      </c>
      <c r="B3" s="204" t="s">
        <v>175</v>
      </c>
      <c r="C3" s="205"/>
      <c r="D3" s="205"/>
      <c r="E3" s="205"/>
      <c r="F3" s="205"/>
      <c r="G3" s="205"/>
      <c r="H3" s="205"/>
    </row>
    <row r="4" spans="1:16" ht="20.25" customHeight="1" x14ac:dyDescent="0.25">
      <c r="A4" s="3" t="s">
        <v>19</v>
      </c>
      <c r="B4" s="258" t="s">
        <v>143</v>
      </c>
      <c r="C4" s="259"/>
      <c r="D4" s="259"/>
      <c r="E4" s="259"/>
      <c r="F4" s="205"/>
      <c r="G4" s="205"/>
    </row>
    <row r="5" spans="1:16" ht="24" customHeight="1" x14ac:dyDescent="0.25">
      <c r="A5" s="3" t="s">
        <v>21</v>
      </c>
      <c r="B5" s="258" t="s">
        <v>86</v>
      </c>
      <c r="C5" s="259"/>
      <c r="D5" s="259"/>
      <c r="E5" s="259"/>
      <c r="F5" s="259"/>
      <c r="G5" s="259"/>
      <c r="H5" s="259"/>
      <c r="I5" s="1"/>
    </row>
    <row r="6" spans="1:16" x14ac:dyDescent="0.25">
      <c r="B6" s="259"/>
      <c r="C6" s="259"/>
      <c r="D6" s="259"/>
      <c r="E6" s="259"/>
      <c r="F6" s="259"/>
      <c r="G6" s="259"/>
      <c r="H6" s="259"/>
      <c r="I6" s="1"/>
    </row>
    <row r="7" spans="1:16" x14ac:dyDescent="0.25">
      <c r="B7" s="259"/>
      <c r="C7" s="259"/>
      <c r="D7" s="259"/>
      <c r="E7" s="259"/>
      <c r="F7" s="259"/>
      <c r="G7" s="259"/>
      <c r="H7" s="259"/>
      <c r="I7" s="1"/>
    </row>
    <row r="8" spans="1:16" x14ac:dyDescent="0.25">
      <c r="B8" s="259"/>
      <c r="C8" s="259"/>
      <c r="D8" s="259"/>
      <c r="E8" s="259"/>
      <c r="F8" s="259"/>
      <c r="G8" s="259"/>
      <c r="H8" s="259"/>
      <c r="I8" s="1"/>
    </row>
    <row r="9" spans="1:16" x14ac:dyDescent="0.25">
      <c r="B9" s="259"/>
      <c r="C9" s="259"/>
      <c r="D9" s="259"/>
      <c r="E9" s="259"/>
      <c r="F9" s="259"/>
      <c r="G9" s="259"/>
      <c r="H9" s="259"/>
      <c r="I9" s="1"/>
    </row>
    <row r="10" spans="1:16" ht="27" customHeight="1" x14ac:dyDescent="0.25">
      <c r="B10" s="259"/>
      <c r="C10" s="259"/>
      <c r="D10" s="259"/>
      <c r="E10" s="259"/>
      <c r="F10" s="259"/>
      <c r="G10" s="259"/>
      <c r="H10" s="259"/>
      <c r="I10" s="1"/>
    </row>
    <row r="11" spans="1:16" x14ac:dyDescent="0.25">
      <c r="A11" s="265" t="s">
        <v>8</v>
      </c>
      <c r="B11" s="266"/>
      <c r="C11" s="266"/>
      <c r="D11" s="266"/>
      <c r="E11" s="266"/>
      <c r="F11" s="266"/>
      <c r="G11" s="266"/>
      <c r="H11" s="266"/>
      <c r="I11" s="266"/>
      <c r="L11" s="4"/>
      <c r="M11" s="4"/>
      <c r="N11" s="4"/>
      <c r="O11" s="4"/>
      <c r="P11" s="4"/>
    </row>
    <row r="12" spans="1:16" x14ac:dyDescent="0.25">
      <c r="A12" s="267"/>
      <c r="B12" s="268"/>
      <c r="C12" s="268"/>
      <c r="D12" s="268"/>
      <c r="E12" s="268"/>
      <c r="F12" s="268"/>
      <c r="G12" s="268"/>
      <c r="H12" s="268"/>
      <c r="I12" s="268"/>
      <c r="J12" s="5"/>
      <c r="K12" s="5"/>
      <c r="L12" s="4"/>
      <c r="M12" s="4"/>
      <c r="N12" s="4"/>
      <c r="O12" s="4"/>
      <c r="P12" s="4"/>
    </row>
    <row r="13" spans="1:16" ht="39.75" customHeight="1" x14ac:dyDescent="0.25">
      <c r="A13" s="54" t="s">
        <v>9</v>
      </c>
      <c r="B13" s="250" t="s">
        <v>57</v>
      </c>
      <c r="C13" s="275"/>
      <c r="D13" s="275"/>
      <c r="E13" s="275"/>
      <c r="F13" s="7" t="s">
        <v>14</v>
      </c>
      <c r="G13" s="7" t="s">
        <v>90</v>
      </c>
      <c r="H13" s="7" t="s">
        <v>36</v>
      </c>
      <c r="I13" s="7" t="s">
        <v>35</v>
      </c>
      <c r="L13" s="4"/>
      <c r="M13" s="4"/>
      <c r="N13" s="4"/>
      <c r="O13" s="4"/>
      <c r="P13" s="4"/>
    </row>
    <row r="14" spans="1:16" s="39" customFormat="1" ht="14.1" customHeight="1" x14ac:dyDescent="0.25">
      <c r="A14" s="218" t="s">
        <v>10</v>
      </c>
      <c r="B14" s="229" t="s">
        <v>11</v>
      </c>
      <c r="C14" s="230"/>
      <c r="D14" s="230"/>
      <c r="E14" s="63">
        <v>31191</v>
      </c>
      <c r="F14" s="117"/>
      <c r="G14" s="261"/>
      <c r="H14" s="263"/>
      <c r="I14" s="273"/>
      <c r="L14" s="118"/>
      <c r="M14" s="118"/>
      <c r="N14" s="118"/>
      <c r="O14" s="118"/>
      <c r="P14" s="118"/>
    </row>
    <row r="15" spans="1:16" s="39" customFormat="1" ht="14.1" customHeight="1" x14ac:dyDescent="0.25">
      <c r="A15" s="218"/>
      <c r="B15" s="213" t="s">
        <v>12</v>
      </c>
      <c r="C15" s="224"/>
      <c r="D15" s="224"/>
      <c r="E15" s="78">
        <f xml:space="preserve"> 48.2%</f>
        <v>0.48200000000000004</v>
      </c>
      <c r="F15" s="117"/>
      <c r="G15" s="261"/>
      <c r="H15" s="263"/>
      <c r="I15" s="273"/>
      <c r="L15" s="118"/>
      <c r="M15" s="118"/>
      <c r="N15" s="118"/>
      <c r="O15" s="118"/>
      <c r="P15" s="118"/>
    </row>
    <row r="16" spans="1:16" s="39" customFormat="1" ht="14.1" customHeight="1" x14ac:dyDescent="0.25">
      <c r="A16" s="218"/>
      <c r="B16" s="213" t="s">
        <v>13</v>
      </c>
      <c r="C16" s="224"/>
      <c r="D16" s="224"/>
      <c r="E16" s="69">
        <v>2080</v>
      </c>
      <c r="F16" s="117"/>
      <c r="G16" s="261"/>
      <c r="H16" s="263"/>
      <c r="I16" s="273"/>
      <c r="L16" s="118"/>
      <c r="M16" s="118"/>
      <c r="N16" s="118"/>
      <c r="O16" s="118"/>
      <c r="P16" s="118"/>
    </row>
    <row r="17" spans="1:9" ht="16.5" customHeight="1" x14ac:dyDescent="0.25">
      <c r="A17" s="219"/>
      <c r="B17" s="279" t="s">
        <v>6</v>
      </c>
      <c r="C17" s="280"/>
      <c r="D17" s="280"/>
      <c r="E17" s="281"/>
      <c r="F17" s="52">
        <f>E14*(1+E15)/E16</f>
        <v>22.223587500000001</v>
      </c>
      <c r="G17" s="262"/>
      <c r="H17" s="264"/>
      <c r="I17" s="274"/>
    </row>
    <row r="18" spans="1:9" ht="23.25" customHeight="1" x14ac:dyDescent="0.2">
      <c r="A18" s="206" t="s">
        <v>88</v>
      </c>
      <c r="B18" s="215" t="s">
        <v>91</v>
      </c>
      <c r="C18" s="269"/>
      <c r="D18" s="269"/>
      <c r="E18" s="269"/>
      <c r="F18" s="8"/>
      <c r="G18" s="14">
        <v>1318402.83</v>
      </c>
      <c r="H18" s="114"/>
      <c r="I18" s="115"/>
    </row>
    <row r="19" spans="1:9" ht="36" customHeight="1" x14ac:dyDescent="0.2">
      <c r="A19" s="218"/>
      <c r="B19" s="223" t="s">
        <v>93</v>
      </c>
      <c r="C19" s="270"/>
      <c r="D19" s="270"/>
      <c r="E19" s="270"/>
      <c r="F19" s="10"/>
      <c r="G19" s="15">
        <f>G18*0.1694</f>
        <v>223337.43940200002</v>
      </c>
      <c r="H19" s="114"/>
      <c r="I19" s="115"/>
    </row>
    <row r="20" spans="1:9" ht="16.5" customHeight="1" x14ac:dyDescent="0.2">
      <c r="A20" s="218"/>
      <c r="B20" s="220" t="s">
        <v>18</v>
      </c>
      <c r="C20" s="260"/>
      <c r="D20" s="260"/>
      <c r="E20" s="260"/>
      <c r="F20" s="10"/>
      <c r="G20" s="15">
        <f>SUM(G18:G19)</f>
        <v>1541740.2694020001</v>
      </c>
      <c r="H20" s="114"/>
      <c r="I20" s="115"/>
    </row>
    <row r="21" spans="1:9" ht="16.5" customHeight="1" x14ac:dyDescent="0.25">
      <c r="A21" s="219"/>
      <c r="B21" s="276" t="s">
        <v>17</v>
      </c>
      <c r="C21" s="277"/>
      <c r="D21" s="277"/>
      <c r="E21" s="278"/>
      <c r="F21" s="64"/>
      <c r="G21" s="7"/>
      <c r="H21" s="18">
        <f>F17*G20</f>
        <v>34262999.77932892</v>
      </c>
      <c r="I21" s="115"/>
    </row>
    <row r="22" spans="1:9" ht="16.5" customHeight="1" x14ac:dyDescent="0.25">
      <c r="A22" s="206" t="s">
        <v>87</v>
      </c>
      <c r="B22" s="229" t="s">
        <v>89</v>
      </c>
      <c r="C22" s="230"/>
      <c r="D22" s="230"/>
      <c r="E22" s="231"/>
      <c r="F22" s="116"/>
      <c r="G22" s="119">
        <v>270389</v>
      </c>
      <c r="H22" s="114"/>
      <c r="I22" s="115"/>
    </row>
    <row r="23" spans="1:9" ht="25.5" customHeight="1" x14ac:dyDescent="0.25">
      <c r="A23" s="218"/>
      <c r="B23" s="223" t="s">
        <v>92</v>
      </c>
      <c r="C23" s="224"/>
      <c r="D23" s="224"/>
      <c r="E23" s="225"/>
      <c r="F23" s="116"/>
      <c r="G23" s="119">
        <f>G22*0.1694</f>
        <v>45803.8966</v>
      </c>
      <c r="H23" s="114"/>
      <c r="I23" s="115"/>
    </row>
    <row r="24" spans="1:9" ht="16.5" customHeight="1" x14ac:dyDescent="0.25">
      <c r="A24" s="218"/>
      <c r="B24" s="213" t="s">
        <v>94</v>
      </c>
      <c r="C24" s="224"/>
      <c r="D24" s="224"/>
      <c r="E24" s="225"/>
      <c r="F24" s="116"/>
      <c r="G24" s="119">
        <f>G22+G23</f>
        <v>316192.89659999998</v>
      </c>
      <c r="H24" s="114"/>
      <c r="I24" s="115"/>
    </row>
    <row r="25" spans="1:9" ht="16.5" customHeight="1" x14ac:dyDescent="0.25">
      <c r="A25" s="218"/>
      <c r="B25" s="213" t="s">
        <v>95</v>
      </c>
      <c r="C25" s="224"/>
      <c r="D25" s="224"/>
      <c r="E25" s="225"/>
      <c r="F25" s="116"/>
      <c r="G25" s="121">
        <f>G20/G24</f>
        <v>4.8759484668385182</v>
      </c>
      <c r="H25" s="114"/>
      <c r="I25" s="115"/>
    </row>
    <row r="26" spans="1:9" ht="16.5" customHeight="1" x14ac:dyDescent="0.25">
      <c r="A26" s="219"/>
      <c r="B26" s="220" t="s">
        <v>144</v>
      </c>
      <c r="C26" s="221"/>
      <c r="D26" s="221"/>
      <c r="E26" s="222"/>
      <c r="F26" s="116"/>
      <c r="G26" s="120">
        <f>H21/G24</f>
        <v>108.36106739827666</v>
      </c>
      <c r="H26" s="114"/>
      <c r="I26" s="115"/>
    </row>
    <row r="27" spans="1:9" ht="17.25" customHeight="1" x14ac:dyDescent="0.25">
      <c r="A27" s="54" t="s">
        <v>22</v>
      </c>
      <c r="B27" s="239" t="s">
        <v>37</v>
      </c>
      <c r="C27" s="240"/>
      <c r="D27" s="240"/>
      <c r="E27" s="241"/>
      <c r="F27" s="19"/>
      <c r="G27" s="19"/>
      <c r="H27" s="18"/>
      <c r="I27" s="20">
        <f>SUM(H21:H21)</f>
        <v>34262999.77932892</v>
      </c>
    </row>
    <row r="28" spans="1:9" ht="17.25" customHeight="1" x14ac:dyDescent="0.25">
      <c r="A28" s="56"/>
      <c r="B28" s="57"/>
      <c r="C28" s="58"/>
      <c r="D28" s="58"/>
      <c r="E28" s="58"/>
      <c r="F28" s="39"/>
      <c r="G28" s="39"/>
      <c r="H28" s="59"/>
      <c r="I28" s="60"/>
    </row>
    <row r="30" spans="1:9" ht="22.5" customHeight="1" x14ac:dyDescent="0.25">
      <c r="A30" s="226" t="s">
        <v>163</v>
      </c>
      <c r="B30" s="227"/>
      <c r="C30" s="227"/>
      <c r="D30" s="227"/>
      <c r="E30" s="227"/>
      <c r="F30" s="227"/>
      <c r="G30" s="227"/>
      <c r="H30" s="227"/>
      <c r="I30" s="228"/>
    </row>
    <row r="31" spans="1:9" x14ac:dyDescent="0.25">
      <c r="A31" s="237" t="s">
        <v>27</v>
      </c>
      <c r="B31" s="245" t="s">
        <v>28</v>
      </c>
      <c r="C31" s="217"/>
      <c r="D31" s="217"/>
      <c r="E31" s="217"/>
      <c r="F31" s="246"/>
      <c r="G31" s="17"/>
      <c r="H31" s="21" t="s">
        <v>26</v>
      </c>
      <c r="I31" s="22"/>
    </row>
    <row r="32" spans="1:9" x14ac:dyDescent="0.25">
      <c r="A32" s="238"/>
      <c r="B32" s="247"/>
      <c r="C32" s="248"/>
      <c r="D32" s="248"/>
      <c r="E32" s="248"/>
      <c r="F32" s="249"/>
      <c r="G32" s="23" t="s">
        <v>23</v>
      </c>
      <c r="H32" s="25" t="s">
        <v>24</v>
      </c>
      <c r="I32" s="24" t="s">
        <v>25</v>
      </c>
    </row>
    <row r="33" spans="1:9" ht="17.25" customHeight="1" x14ac:dyDescent="0.25">
      <c r="A33" s="206" t="s">
        <v>166</v>
      </c>
      <c r="B33" s="215" t="s">
        <v>98</v>
      </c>
      <c r="C33" s="216"/>
      <c r="D33" s="216"/>
      <c r="E33" s="217"/>
      <c r="F33" s="122"/>
      <c r="G33" s="8"/>
      <c r="H33" s="8"/>
      <c r="I33" s="8"/>
    </row>
    <row r="34" spans="1:9" ht="13.2" x14ac:dyDescent="0.25">
      <c r="A34" s="207"/>
      <c r="B34" s="210" t="s">
        <v>96</v>
      </c>
      <c r="C34" s="211"/>
      <c r="D34" s="211"/>
      <c r="E34" s="212"/>
      <c r="F34" s="5"/>
      <c r="G34" s="28">
        <v>5</v>
      </c>
      <c r="H34" s="28">
        <v>5</v>
      </c>
      <c r="I34" s="28">
        <v>5</v>
      </c>
    </row>
    <row r="35" spans="1:9" ht="13.2" x14ac:dyDescent="0.25">
      <c r="A35" s="207"/>
      <c r="B35" s="210" t="s">
        <v>97</v>
      </c>
      <c r="C35" s="211"/>
      <c r="D35" s="211"/>
      <c r="E35" s="212"/>
      <c r="F35" s="5"/>
      <c r="G35" s="28">
        <v>0</v>
      </c>
      <c r="H35" s="28">
        <v>0</v>
      </c>
      <c r="I35" s="28">
        <v>0</v>
      </c>
    </row>
    <row r="36" spans="1:9" ht="13.2" x14ac:dyDescent="0.25">
      <c r="A36" s="207"/>
      <c r="B36" s="210" t="s">
        <v>112</v>
      </c>
      <c r="C36" s="211"/>
      <c r="D36" s="211"/>
      <c r="E36" s="212"/>
      <c r="F36" s="5"/>
      <c r="G36" s="28">
        <v>15</v>
      </c>
      <c r="H36" s="28">
        <v>10</v>
      </c>
      <c r="I36" s="28">
        <v>5</v>
      </c>
    </row>
    <row r="37" spans="1:9" ht="13.2" x14ac:dyDescent="0.25">
      <c r="A37" s="207"/>
      <c r="B37" s="210" t="s">
        <v>113</v>
      </c>
      <c r="C37" s="211"/>
      <c r="D37" s="211"/>
      <c r="E37" s="212"/>
      <c r="F37" s="5"/>
      <c r="G37" s="28">
        <v>50</v>
      </c>
      <c r="H37" s="28">
        <v>35</v>
      </c>
      <c r="I37" s="28">
        <v>20</v>
      </c>
    </row>
    <row r="38" spans="1:9" ht="13.2" x14ac:dyDescent="0.25">
      <c r="A38" s="207"/>
      <c r="B38" s="210" t="s">
        <v>114</v>
      </c>
      <c r="C38" s="211"/>
      <c r="D38" s="211"/>
      <c r="E38" s="212"/>
      <c r="F38" s="5"/>
      <c r="G38" s="28">
        <v>5</v>
      </c>
      <c r="H38" s="28">
        <v>5</v>
      </c>
      <c r="I38" s="28">
        <v>5</v>
      </c>
    </row>
    <row r="39" spans="1:9" ht="25.5" customHeight="1" x14ac:dyDescent="0.25">
      <c r="A39" s="207"/>
      <c r="B39" s="210" t="s">
        <v>115</v>
      </c>
      <c r="C39" s="211"/>
      <c r="D39" s="211"/>
      <c r="E39" s="212"/>
      <c r="F39" s="5"/>
      <c r="G39" s="28">
        <v>5</v>
      </c>
      <c r="H39" s="28">
        <v>5</v>
      </c>
      <c r="I39" s="28">
        <v>5</v>
      </c>
    </row>
    <row r="40" spans="1:9" ht="13.2" x14ac:dyDescent="0.25">
      <c r="A40" s="207"/>
      <c r="B40" s="256" t="s">
        <v>168</v>
      </c>
      <c r="C40" s="257"/>
      <c r="D40" s="257"/>
      <c r="E40" s="257"/>
      <c r="F40" s="5"/>
      <c r="G40" s="184">
        <f>SUM(G34:G39)</f>
        <v>80</v>
      </c>
      <c r="H40" s="184">
        <f>SUM(H34:H39)</f>
        <v>60</v>
      </c>
      <c r="I40" s="184">
        <f>SUM(I34:I39)</f>
        <v>40</v>
      </c>
    </row>
    <row r="41" spans="1:9" ht="13.2" x14ac:dyDescent="0.25">
      <c r="A41" s="207"/>
      <c r="B41" s="208" t="s">
        <v>169</v>
      </c>
      <c r="C41" s="209"/>
      <c r="D41" s="209"/>
      <c r="E41" s="209"/>
      <c r="F41" s="183"/>
      <c r="G41" s="185">
        <f>(G25-(G40/60))/G25</f>
        <v>0.72654892839795671</v>
      </c>
      <c r="H41" s="185">
        <f>(G25-(H40/60))/G25</f>
        <v>0.79491169629846747</v>
      </c>
      <c r="I41" s="185">
        <f>(G25-(I40/60))/G25</f>
        <v>0.86327446419897824</v>
      </c>
    </row>
    <row r="42" spans="1:9" s="39" customFormat="1" ht="15" customHeight="1" x14ac:dyDescent="0.25">
      <c r="A42" s="206" t="s">
        <v>165</v>
      </c>
      <c r="B42" s="213" t="s">
        <v>99</v>
      </c>
      <c r="C42" s="214"/>
      <c r="D42" s="214"/>
      <c r="E42" s="214"/>
      <c r="F42" s="69">
        <f>G24</f>
        <v>316192.89659999998</v>
      </c>
      <c r="G42" s="123"/>
      <c r="H42" s="124"/>
      <c r="I42" s="123"/>
    </row>
    <row r="43" spans="1:9" ht="15" customHeight="1" x14ac:dyDescent="0.25">
      <c r="A43" s="207"/>
      <c r="B43" s="213" t="s">
        <v>100</v>
      </c>
      <c r="C43" s="214"/>
      <c r="D43" s="214"/>
      <c r="E43" s="214"/>
      <c r="F43" s="91">
        <f>F17</f>
        <v>22.223587500000001</v>
      </c>
      <c r="G43" s="32"/>
      <c r="H43" s="31"/>
      <c r="I43" s="32"/>
    </row>
    <row r="44" spans="1:9" ht="15" customHeight="1" x14ac:dyDescent="0.25">
      <c r="A44" s="207"/>
      <c r="B44" s="213" t="s">
        <v>170</v>
      </c>
      <c r="C44" s="214"/>
      <c r="D44" s="214"/>
      <c r="E44" s="214"/>
      <c r="F44" s="12"/>
      <c r="G44" s="33">
        <f>I27-(G40/60*F42*F43)</f>
        <v>24893745.773370851</v>
      </c>
      <c r="H44" s="33">
        <f>I27-(H40/60*F42*F43)</f>
        <v>27236059.274860367</v>
      </c>
      <c r="I44" s="33">
        <f>I27-(I40/60*F42*F43)</f>
        <v>29578372.776349887</v>
      </c>
    </row>
    <row r="45" spans="1:9" ht="18" customHeight="1" x14ac:dyDescent="0.25">
      <c r="A45" s="54" t="s">
        <v>30</v>
      </c>
      <c r="B45" s="53"/>
      <c r="C45" s="242" t="s">
        <v>167</v>
      </c>
      <c r="D45" s="243"/>
      <c r="E45" s="243"/>
      <c r="F45" s="244"/>
      <c r="G45" s="35">
        <f>SUM(G44:G44)</f>
        <v>24893745.773370851</v>
      </c>
      <c r="H45" s="35">
        <f>SUM(H44:H44)</f>
        <v>27236059.274860367</v>
      </c>
      <c r="I45" s="44">
        <f>SUM(I44:I44)</f>
        <v>29578372.776349887</v>
      </c>
    </row>
    <row r="46" spans="1:9" ht="18" customHeight="1" x14ac:dyDescent="0.25">
      <c r="A46" s="45"/>
      <c r="B46" s="46"/>
      <c r="G46" s="47"/>
      <c r="H46" s="48"/>
      <c r="I46" s="47"/>
    </row>
    <row r="48" spans="1:9" ht="21.75" customHeight="1" x14ac:dyDescent="0.25">
      <c r="A48" s="282" t="s">
        <v>33</v>
      </c>
      <c r="B48" s="283"/>
      <c r="C48" s="283"/>
      <c r="D48" s="283"/>
      <c r="E48" s="283"/>
      <c r="F48" s="283"/>
      <c r="G48" s="283"/>
      <c r="H48" s="283"/>
      <c r="I48" s="284"/>
    </row>
    <row r="49" spans="1:10" s="39" customFormat="1" ht="14.25" customHeight="1" x14ac:dyDescent="0.25">
      <c r="A49" s="223" t="s">
        <v>101</v>
      </c>
      <c r="B49" s="232"/>
      <c r="C49" s="232"/>
      <c r="D49" s="232"/>
      <c r="E49" s="232"/>
      <c r="F49" s="232"/>
      <c r="G49" s="232"/>
      <c r="H49" s="232"/>
      <c r="I49" s="37"/>
      <c r="J49" s="38"/>
    </row>
    <row r="50" spans="1:10" x14ac:dyDescent="0.25">
      <c r="A50" s="233"/>
      <c r="B50" s="234"/>
      <c r="C50" s="234"/>
      <c r="D50" s="234"/>
      <c r="E50" s="234"/>
      <c r="F50" s="234"/>
      <c r="G50" s="234"/>
      <c r="H50" s="234"/>
      <c r="I50" s="16"/>
      <c r="J50" s="1"/>
    </row>
    <row r="51" spans="1:10" ht="13.2" x14ac:dyDescent="0.25">
      <c r="A51" s="36"/>
      <c r="B51" s="36"/>
      <c r="C51" s="36"/>
      <c r="D51" s="36"/>
      <c r="E51" s="36"/>
      <c r="F51" s="36"/>
      <c r="G51" s="36"/>
      <c r="H51" s="36"/>
      <c r="J51" s="1"/>
    </row>
    <row r="52" spans="1:10" ht="13.2" x14ac:dyDescent="0.25">
      <c r="J52" s="49"/>
    </row>
    <row r="53" spans="1:10" ht="22.5" customHeight="1" x14ac:dyDescent="0.25">
      <c r="A53" s="226" t="s">
        <v>164</v>
      </c>
      <c r="B53" s="252"/>
      <c r="C53" s="252"/>
      <c r="D53" s="252"/>
      <c r="E53" s="252"/>
      <c r="F53" s="252"/>
      <c r="G53" s="252"/>
      <c r="H53" s="253"/>
      <c r="I53" s="49"/>
      <c r="J53" s="49"/>
    </row>
    <row r="54" spans="1:10" ht="16.5" customHeight="1" x14ac:dyDescent="0.25">
      <c r="A54" s="250" t="s">
        <v>32</v>
      </c>
      <c r="B54" s="251"/>
      <c r="C54" s="40" t="s">
        <v>0</v>
      </c>
      <c r="D54" s="40" t="s">
        <v>1</v>
      </c>
      <c r="E54" s="40" t="s">
        <v>2</v>
      </c>
      <c r="F54" s="40" t="s">
        <v>3</v>
      </c>
      <c r="G54" s="40" t="s">
        <v>4</v>
      </c>
      <c r="H54" s="40" t="s">
        <v>31</v>
      </c>
      <c r="I54" s="49"/>
      <c r="J54" s="49"/>
    </row>
    <row r="55" spans="1:10" ht="25.5" customHeight="1" x14ac:dyDescent="0.25">
      <c r="A55" s="254" t="s">
        <v>39</v>
      </c>
      <c r="B55" s="255"/>
      <c r="C55" s="66">
        <f>'Benefit Pct Calculation'!C23</f>
        <v>2.9925177130472904E-2</v>
      </c>
      <c r="D55" s="66">
        <f>'Benefit Pct Calculation'!D23</f>
        <v>0.42991292956041915</v>
      </c>
      <c r="E55" s="66">
        <f>'Benefit Pct Calculation'!E23</f>
        <v>0.53438567430851602</v>
      </c>
      <c r="F55" s="66">
        <f>'Benefit Pct Calculation'!F23</f>
        <v>1</v>
      </c>
      <c r="G55" s="66">
        <f>'Benefit Pct Calculation'!G23</f>
        <v>1</v>
      </c>
      <c r="H55" s="40"/>
      <c r="I55" s="49"/>
      <c r="J55" s="49"/>
    </row>
    <row r="56" spans="1:10" ht="16.5" customHeight="1" x14ac:dyDescent="0.25">
      <c r="A56" s="235" t="s">
        <v>23</v>
      </c>
      <c r="B56" s="236"/>
      <c r="C56" s="41">
        <f>$G$45*C55</f>
        <v>744949.75170908391</v>
      </c>
      <c r="D56" s="41">
        <f>$G$45*D55</f>
        <v>10702143.173162164</v>
      </c>
      <c r="E56" s="41">
        <f>$G$45*E55</f>
        <v>13302861.121167554</v>
      </c>
      <c r="F56" s="41">
        <f>$G$45*F55</f>
        <v>24893745.773370851</v>
      </c>
      <c r="G56" s="41">
        <f>$G$45*G55</f>
        <v>24893745.773370851</v>
      </c>
      <c r="H56" s="42">
        <f>SUM(C56:G56)</f>
        <v>74537445.592780501</v>
      </c>
      <c r="I56" s="49"/>
      <c r="J56" s="49"/>
    </row>
    <row r="57" spans="1:10" ht="16.5" customHeight="1" x14ac:dyDescent="0.25">
      <c r="A57" s="235" t="s">
        <v>24</v>
      </c>
      <c r="B57" s="236"/>
      <c r="C57" s="41">
        <f>$H$45*C55</f>
        <v>815043.89813625591</v>
      </c>
      <c r="D57" s="41">
        <f>$H$45*D55</f>
        <v>11709134.032536445</v>
      </c>
      <c r="E57" s="41">
        <f>$H$45*E55</f>
        <v>14554559.901102969</v>
      </c>
      <c r="F57" s="41">
        <f>$H$45*F55</f>
        <v>27236059.274860367</v>
      </c>
      <c r="G57" s="41">
        <f>$H$45*G55</f>
        <v>27236059.274860367</v>
      </c>
      <c r="H57" s="42">
        <f>SUM(C57:G57)</f>
        <v>81550856.3814964</v>
      </c>
      <c r="I57" s="49"/>
      <c r="J57" s="49"/>
    </row>
    <row r="58" spans="1:10" ht="15.75" customHeight="1" x14ac:dyDescent="0.25">
      <c r="A58" s="235" t="s">
        <v>25</v>
      </c>
      <c r="B58" s="236"/>
      <c r="C58" s="42">
        <f>$I$45*C55</f>
        <v>885138.04456342803</v>
      </c>
      <c r="D58" s="42">
        <f>$I$45*D55</f>
        <v>12716124.891910728</v>
      </c>
      <c r="E58" s="42">
        <f>$I$45*E55</f>
        <v>15806258.681038387</v>
      </c>
      <c r="F58" s="42">
        <f>$I$45*F55</f>
        <v>29578372.776349887</v>
      </c>
      <c r="G58" s="42">
        <f>$I$45*G55</f>
        <v>29578372.776349887</v>
      </c>
      <c r="H58" s="42">
        <f>SUM(C58:G58)</f>
        <v>88564267.170212314</v>
      </c>
      <c r="I58" s="49"/>
      <c r="J58" s="49"/>
    </row>
    <row r="62" spans="1:10" ht="15.75" customHeight="1" x14ac:dyDescent="0.25">
      <c r="A62" s="190" t="s">
        <v>158</v>
      </c>
    </row>
    <row r="63" spans="1:10" ht="25.5" customHeight="1" x14ac:dyDescent="0.25">
      <c r="A63" s="271" t="s">
        <v>180</v>
      </c>
      <c r="B63" s="272"/>
      <c r="C63" s="272"/>
      <c r="D63" s="272"/>
      <c r="E63" s="272"/>
      <c r="F63" s="272"/>
      <c r="G63" s="272"/>
      <c r="H63" s="272"/>
    </row>
  </sheetData>
  <mergeCells count="52">
    <mergeCell ref="A63:H63"/>
    <mergeCell ref="I14:I17"/>
    <mergeCell ref="B13:E13"/>
    <mergeCell ref="A18:A21"/>
    <mergeCell ref="B21:E21"/>
    <mergeCell ref="B14:D14"/>
    <mergeCell ref="B15:D15"/>
    <mergeCell ref="B16:D16"/>
    <mergeCell ref="B17:E17"/>
    <mergeCell ref="A48:I48"/>
    <mergeCell ref="B4:G4"/>
    <mergeCell ref="B5:H10"/>
    <mergeCell ref="B20:E20"/>
    <mergeCell ref="G14:G17"/>
    <mergeCell ref="H14:H17"/>
    <mergeCell ref="A11:I12"/>
    <mergeCell ref="A14:A17"/>
    <mergeCell ref="B18:E18"/>
    <mergeCell ref="B19:E19"/>
    <mergeCell ref="A58:B58"/>
    <mergeCell ref="A57:B57"/>
    <mergeCell ref="A54:B54"/>
    <mergeCell ref="A53:H53"/>
    <mergeCell ref="A55:B55"/>
    <mergeCell ref="B39:E39"/>
    <mergeCell ref="B40:E40"/>
    <mergeCell ref="B42:E42"/>
    <mergeCell ref="B43:E43"/>
    <mergeCell ref="A49:H50"/>
    <mergeCell ref="A56:B56"/>
    <mergeCell ref="A31:A32"/>
    <mergeCell ref="B27:E27"/>
    <mergeCell ref="C45:F45"/>
    <mergeCell ref="B37:E37"/>
    <mergeCell ref="B31:F32"/>
    <mergeCell ref="B36:E36"/>
    <mergeCell ref="B26:E26"/>
    <mergeCell ref="B23:E23"/>
    <mergeCell ref="A30:I30"/>
    <mergeCell ref="B25:E25"/>
    <mergeCell ref="B22:E22"/>
    <mergeCell ref="B24:E24"/>
    <mergeCell ref="B3:H3"/>
    <mergeCell ref="A33:A41"/>
    <mergeCell ref="A42:A44"/>
    <mergeCell ref="B41:E41"/>
    <mergeCell ref="B34:E34"/>
    <mergeCell ref="B44:E44"/>
    <mergeCell ref="B35:E35"/>
    <mergeCell ref="B38:E38"/>
    <mergeCell ref="B33:E33"/>
    <mergeCell ref="A22:A26"/>
  </mergeCells>
  <phoneticPr fontId="0" type="noConversion"/>
  <pageMargins left="0.75" right="0.75" top="1" bottom="0.75" header="0.5" footer="0.5"/>
  <pageSetup scale="99" orientation="landscape" r:id="rId1"/>
  <headerFooter alignWithMargins="0">
    <oddHeader>&amp;L&amp;9State of South Carolina
Enterprise Information System&amp;C&amp;"Arial,Bold"&amp;9Appendix A.2-1
PURCHASING AND INVENTORY MANAGEMENT SAVINGS
Processing Purchase Orders&amp;R&amp;9Business Case Study
Draft Report</oddHeader>
    <oddFooter>&amp;L&amp;9BearingPoint, Inc.&amp;C&amp;9&amp;D&amp;R&amp;9&amp;P</oddFooter>
  </headerFooter>
  <rowBreaks count="1" manualBreakCount="1">
    <brk id="27"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8"/>
  <sheetViews>
    <sheetView topLeftCell="A29" zoomScaleNormal="100" workbookViewId="0">
      <selection activeCell="G51" sqref="G51"/>
    </sheetView>
  </sheetViews>
  <sheetFormatPr defaultColWidth="9.109375" defaultRowHeight="10.199999999999999" x14ac:dyDescent="0.25"/>
  <cols>
    <col min="1" max="1" width="16.44140625" style="2" customWidth="1"/>
    <col min="2" max="2" width="6.6640625" style="1" customWidth="1"/>
    <col min="3" max="3" width="12.33203125" style="2" customWidth="1"/>
    <col min="4" max="4" width="12.44140625" style="2" customWidth="1"/>
    <col min="5" max="5" width="13" style="2" customWidth="1"/>
    <col min="6" max="6" width="13.88671875" style="2" customWidth="1"/>
    <col min="7" max="7" width="15" style="2" customWidth="1"/>
    <col min="8" max="8" width="15" style="2" bestFit="1" customWidth="1"/>
    <col min="9" max="9" width="14.44140625" style="2" bestFit="1" customWidth="1"/>
    <col min="10" max="16384" width="9.109375" style="2"/>
  </cols>
  <sheetData>
    <row r="3" spans="1:9" ht="19.5" customHeight="1" x14ac:dyDescent="0.25">
      <c r="A3" s="3" t="s">
        <v>20</v>
      </c>
      <c r="B3" s="204" t="s">
        <v>175</v>
      </c>
      <c r="C3" s="205"/>
      <c r="D3" s="205"/>
      <c r="E3" s="205"/>
    </row>
    <row r="4" spans="1:9" ht="22.5" customHeight="1" x14ac:dyDescent="0.25">
      <c r="A4" s="3" t="s">
        <v>19</v>
      </c>
      <c r="B4" s="258" t="s">
        <v>127</v>
      </c>
      <c r="C4" s="259"/>
      <c r="D4" s="259"/>
      <c r="E4" s="259"/>
    </row>
    <row r="5" spans="1:9" ht="24" customHeight="1" x14ac:dyDescent="0.25">
      <c r="A5" s="3" t="s">
        <v>21</v>
      </c>
      <c r="B5" s="258" t="s">
        <v>128</v>
      </c>
      <c r="C5" s="259"/>
      <c r="D5" s="259"/>
      <c r="E5" s="259"/>
      <c r="F5" s="259"/>
      <c r="G5" s="259"/>
      <c r="H5" s="259"/>
      <c r="I5" s="1"/>
    </row>
    <row r="6" spans="1:9" x14ac:dyDescent="0.25">
      <c r="B6" s="259"/>
      <c r="C6" s="259"/>
      <c r="D6" s="259"/>
      <c r="E6" s="259"/>
      <c r="F6" s="259"/>
      <c r="G6" s="259"/>
      <c r="H6" s="259"/>
      <c r="I6" s="1"/>
    </row>
    <row r="7" spans="1:9" x14ac:dyDescent="0.25">
      <c r="B7" s="113"/>
      <c r="C7" s="113"/>
      <c r="D7" s="113"/>
      <c r="E7" s="113"/>
      <c r="F7" s="113"/>
      <c r="G7" s="113"/>
      <c r="H7" s="113"/>
      <c r="I7" s="1"/>
    </row>
    <row r="8" spans="1:9" ht="22.5" customHeight="1" x14ac:dyDescent="0.25">
      <c r="A8" s="226" t="s">
        <v>117</v>
      </c>
      <c r="B8" s="227"/>
      <c r="C8" s="227"/>
      <c r="D8" s="227"/>
      <c r="E8" s="227"/>
      <c r="F8" s="227"/>
      <c r="G8" s="227"/>
      <c r="H8" s="227"/>
      <c r="I8" s="228"/>
    </row>
    <row r="9" spans="1:9" ht="17.25" customHeight="1" x14ac:dyDescent="0.25">
      <c r="A9" s="304" t="s">
        <v>119</v>
      </c>
      <c r="B9" s="245" t="s">
        <v>57</v>
      </c>
      <c r="C9" s="217"/>
      <c r="D9" s="217"/>
      <c r="E9" s="217"/>
      <c r="F9" s="246"/>
      <c r="G9" s="17"/>
      <c r="H9" s="128" t="s">
        <v>124</v>
      </c>
      <c r="I9" s="22"/>
    </row>
    <row r="10" spans="1:9" ht="13.5" customHeight="1" x14ac:dyDescent="0.25">
      <c r="A10" s="238"/>
      <c r="B10" s="247"/>
      <c r="C10" s="248"/>
      <c r="D10" s="248"/>
      <c r="E10" s="248"/>
      <c r="F10" s="249"/>
      <c r="G10" s="23" t="s">
        <v>25</v>
      </c>
      <c r="H10" s="25" t="s">
        <v>118</v>
      </c>
      <c r="I10" s="24" t="s">
        <v>23</v>
      </c>
    </row>
    <row r="11" spans="1:9" s="39" customFormat="1" ht="14.1" customHeight="1" x14ac:dyDescent="0.25">
      <c r="A11" s="206" t="s">
        <v>171</v>
      </c>
      <c r="B11" s="223" t="s">
        <v>172</v>
      </c>
      <c r="C11" s="289"/>
      <c r="D11" s="289"/>
      <c r="E11" s="289"/>
      <c r="F11" s="45"/>
      <c r="G11" s="129"/>
      <c r="H11" s="129"/>
      <c r="I11" s="130"/>
    </row>
    <row r="12" spans="1:9" s="39" customFormat="1" ht="14.1" customHeight="1" x14ac:dyDescent="0.25">
      <c r="A12" s="218"/>
      <c r="B12" s="287" t="s">
        <v>106</v>
      </c>
      <c r="C12" s="288"/>
      <c r="D12" s="288"/>
      <c r="E12" s="288"/>
      <c r="F12" s="45"/>
      <c r="G12" s="129"/>
      <c r="H12" s="129"/>
      <c r="I12" s="130"/>
    </row>
    <row r="13" spans="1:9" s="39" customFormat="1" ht="14.1" customHeight="1" x14ac:dyDescent="0.25">
      <c r="A13" s="218"/>
      <c r="B13" s="307" t="s">
        <v>107</v>
      </c>
      <c r="C13" s="308"/>
      <c r="D13" s="308"/>
      <c r="E13" s="308"/>
      <c r="F13" s="132">
        <v>8584649</v>
      </c>
      <c r="G13" s="129"/>
      <c r="H13" s="129"/>
      <c r="I13" s="130"/>
    </row>
    <row r="14" spans="1:9" s="39" customFormat="1" ht="14.1" customHeight="1" x14ac:dyDescent="0.25">
      <c r="A14" s="218"/>
      <c r="B14" s="307" t="s">
        <v>108</v>
      </c>
      <c r="C14" s="308"/>
      <c r="D14" s="308"/>
      <c r="E14" s="308"/>
      <c r="F14" s="132">
        <v>8006714</v>
      </c>
      <c r="G14" s="129"/>
      <c r="H14" s="129"/>
      <c r="I14" s="130"/>
    </row>
    <row r="15" spans="1:9" s="39" customFormat="1" ht="14.1" customHeight="1" x14ac:dyDescent="0.25">
      <c r="A15" s="218"/>
      <c r="B15" s="307" t="s">
        <v>110</v>
      </c>
      <c r="C15" s="308"/>
      <c r="D15" s="308"/>
      <c r="E15" s="308"/>
      <c r="F15" s="132">
        <f>AVERAGE(F13:F14)</f>
        <v>8295681.5</v>
      </c>
      <c r="G15" s="129"/>
      <c r="H15" s="129"/>
      <c r="I15" s="130"/>
    </row>
    <row r="16" spans="1:9" s="39" customFormat="1" ht="14.1" customHeight="1" x14ac:dyDescent="0.25">
      <c r="A16" s="218"/>
      <c r="B16" s="287" t="s">
        <v>109</v>
      </c>
      <c r="C16" s="288"/>
      <c r="D16" s="288"/>
      <c r="E16" s="288"/>
      <c r="F16" s="45"/>
      <c r="G16" s="126"/>
      <c r="H16" s="126"/>
      <c r="I16" s="127"/>
    </row>
    <row r="17" spans="1:9" s="39" customFormat="1" ht="14.1" customHeight="1" x14ac:dyDescent="0.25">
      <c r="A17" s="218"/>
      <c r="B17" s="307" t="s">
        <v>107</v>
      </c>
      <c r="C17" s="308"/>
      <c r="D17" s="308"/>
      <c r="E17" s="308"/>
      <c r="F17" s="132">
        <v>20217865.789999999</v>
      </c>
      <c r="G17" s="126"/>
      <c r="H17" s="126"/>
      <c r="I17" s="127"/>
    </row>
    <row r="18" spans="1:9" s="39" customFormat="1" ht="14.1" customHeight="1" x14ac:dyDescent="0.25">
      <c r="A18" s="218"/>
      <c r="B18" s="307" t="s">
        <v>108</v>
      </c>
      <c r="C18" s="308"/>
      <c r="D18" s="308"/>
      <c r="E18" s="308"/>
      <c r="F18" s="132">
        <v>31161030</v>
      </c>
      <c r="G18" s="72"/>
      <c r="H18" s="72"/>
      <c r="I18" s="73"/>
    </row>
    <row r="19" spans="1:9" s="39" customFormat="1" ht="14.1" customHeight="1" x14ac:dyDescent="0.25">
      <c r="A19" s="218"/>
      <c r="B19" s="307" t="s">
        <v>111</v>
      </c>
      <c r="C19" s="308"/>
      <c r="D19" s="308"/>
      <c r="E19" s="308"/>
      <c r="F19" s="133">
        <f>AVERAGE(F17:F18)</f>
        <v>25689447.895</v>
      </c>
      <c r="G19" s="74"/>
      <c r="H19" s="74"/>
      <c r="I19" s="75"/>
    </row>
    <row r="20" spans="1:9" s="39" customFormat="1" ht="14.1" customHeight="1" x14ac:dyDescent="0.25">
      <c r="A20" s="218"/>
      <c r="B20" s="287" t="s">
        <v>173</v>
      </c>
      <c r="C20" s="288"/>
      <c r="D20" s="288"/>
      <c r="E20" s="288"/>
      <c r="F20" s="143">
        <f>F15+F19</f>
        <v>33985129.394999996</v>
      </c>
      <c r="G20" s="74"/>
      <c r="H20" s="74"/>
      <c r="I20" s="75"/>
    </row>
    <row r="21" spans="1:9" s="39" customFormat="1" ht="26.25" customHeight="1" x14ac:dyDescent="0.25">
      <c r="A21" s="169" t="s">
        <v>145</v>
      </c>
      <c r="B21" s="305" t="s">
        <v>146</v>
      </c>
      <c r="C21" s="303"/>
      <c r="D21" s="303"/>
      <c r="E21" s="303"/>
      <c r="F21" s="306"/>
      <c r="G21" s="144">
        <v>9</v>
      </c>
      <c r="H21" s="144">
        <v>6</v>
      </c>
      <c r="I21" s="145">
        <v>3</v>
      </c>
    </row>
    <row r="22" spans="1:9" s="39" customFormat="1" ht="16.5" customHeight="1" x14ac:dyDescent="0.25">
      <c r="A22" s="206" t="s">
        <v>183</v>
      </c>
      <c r="B22" s="215" t="s">
        <v>187</v>
      </c>
      <c r="C22" s="230"/>
      <c r="D22" s="230"/>
      <c r="E22" s="230"/>
      <c r="F22" s="68"/>
      <c r="G22" s="139"/>
      <c r="H22" s="139"/>
      <c r="I22" s="140"/>
    </row>
    <row r="23" spans="1:9" s="39" customFormat="1" ht="15" customHeight="1" x14ac:dyDescent="0.25">
      <c r="A23" s="218"/>
      <c r="B23" s="287" t="s">
        <v>116</v>
      </c>
      <c r="C23" s="288"/>
      <c r="D23" s="288"/>
      <c r="E23" s="288"/>
      <c r="G23" s="72">
        <v>0.09</v>
      </c>
      <c r="H23" s="72">
        <v>0.13500000000000001</v>
      </c>
      <c r="I23" s="73">
        <v>0.18</v>
      </c>
    </row>
    <row r="24" spans="1:9" s="39" customFormat="1" ht="15" customHeight="1" x14ac:dyDescent="0.25">
      <c r="A24" s="219"/>
      <c r="B24" s="309" t="s">
        <v>188</v>
      </c>
      <c r="C24" s="310"/>
      <c r="D24" s="310"/>
      <c r="E24" s="310"/>
      <c r="F24" s="146"/>
      <c r="G24" s="147">
        <f>G23*F20</f>
        <v>3058661.6455499995</v>
      </c>
      <c r="H24" s="147">
        <f>H23*F20</f>
        <v>4587992.4683249993</v>
      </c>
      <c r="I24" s="148">
        <f>I23*F20</f>
        <v>6117323.2910999991</v>
      </c>
    </row>
    <row r="25" spans="1:9" s="39" customFormat="1" ht="41.25" customHeight="1" x14ac:dyDescent="0.25">
      <c r="A25" s="150" t="s">
        <v>174</v>
      </c>
      <c r="B25" s="254" t="s">
        <v>147</v>
      </c>
      <c r="C25" s="303"/>
      <c r="D25" s="303"/>
      <c r="E25" s="303"/>
      <c r="F25" s="149"/>
      <c r="G25" s="137">
        <f>F20-G24</f>
        <v>30926467.749449998</v>
      </c>
      <c r="H25" s="137">
        <f>F20-H24</f>
        <v>29397136.926674996</v>
      </c>
      <c r="I25" s="137">
        <f>F20-I24</f>
        <v>27867806.103899997</v>
      </c>
    </row>
    <row r="26" spans="1:9" s="39" customFormat="1" ht="15" customHeight="1" x14ac:dyDescent="0.25">
      <c r="A26" s="2"/>
      <c r="B26" s="141"/>
      <c r="C26" s="131"/>
      <c r="D26" s="131"/>
      <c r="E26" s="131"/>
      <c r="G26" s="142"/>
      <c r="H26" s="142"/>
      <c r="I26" s="142"/>
    </row>
    <row r="28" spans="1:9" ht="22.5" customHeight="1" x14ac:dyDescent="0.25">
      <c r="A28" s="226" t="s">
        <v>163</v>
      </c>
      <c r="B28" s="227"/>
      <c r="C28" s="227"/>
      <c r="D28" s="227"/>
      <c r="E28" s="227"/>
      <c r="F28" s="227"/>
      <c r="G28" s="227"/>
      <c r="H28" s="227"/>
      <c r="I28" s="228"/>
    </row>
    <row r="29" spans="1:9" ht="17.25" customHeight="1" x14ac:dyDescent="0.25">
      <c r="A29" s="237" t="s">
        <v>27</v>
      </c>
      <c r="B29" s="245" t="s">
        <v>28</v>
      </c>
      <c r="C29" s="217"/>
      <c r="D29" s="217"/>
      <c r="E29" s="217"/>
      <c r="F29" s="246"/>
      <c r="G29" s="17"/>
      <c r="H29" s="128" t="s">
        <v>26</v>
      </c>
      <c r="I29" s="22"/>
    </row>
    <row r="30" spans="1:9" ht="13.5" customHeight="1" x14ac:dyDescent="0.25">
      <c r="A30" s="238"/>
      <c r="B30" s="247"/>
      <c r="C30" s="248"/>
      <c r="D30" s="248"/>
      <c r="E30" s="248"/>
      <c r="F30" s="249"/>
      <c r="G30" s="23" t="s">
        <v>23</v>
      </c>
      <c r="H30" s="25" t="s">
        <v>24</v>
      </c>
      <c r="I30" s="24" t="s">
        <v>25</v>
      </c>
    </row>
    <row r="31" spans="1:9" ht="15.6" customHeight="1" x14ac:dyDescent="0.2">
      <c r="A31" s="290" t="s">
        <v>185</v>
      </c>
      <c r="B31" s="294" t="s">
        <v>186</v>
      </c>
      <c r="C31" s="295"/>
      <c r="D31" s="295"/>
      <c r="E31" s="295"/>
      <c r="F31" s="296"/>
      <c r="G31" s="191">
        <v>3058661.6455499995</v>
      </c>
      <c r="H31" s="191">
        <v>4587992.4683249993</v>
      </c>
      <c r="I31" s="192">
        <v>6117323.2910999991</v>
      </c>
    </row>
    <row r="32" spans="1:9" ht="15.6" customHeight="1" x14ac:dyDescent="0.25">
      <c r="A32" s="291"/>
      <c r="B32" s="297" t="s">
        <v>182</v>
      </c>
      <c r="C32" s="298"/>
      <c r="D32" s="298"/>
      <c r="E32" s="298"/>
      <c r="F32" s="299"/>
      <c r="G32" s="193">
        <v>0.6</v>
      </c>
      <c r="H32" s="193">
        <v>0.5</v>
      </c>
      <c r="I32" s="194">
        <v>0.4</v>
      </c>
    </row>
    <row r="33" spans="1:10" ht="15.6" customHeight="1" x14ac:dyDescent="0.2">
      <c r="A33" s="292"/>
      <c r="B33" s="300" t="s">
        <v>184</v>
      </c>
      <c r="C33" s="301"/>
      <c r="D33" s="301"/>
      <c r="E33" s="301"/>
      <c r="F33" s="302"/>
      <c r="G33" s="195">
        <f>G32*G31</f>
        <v>1835196.9873299997</v>
      </c>
      <c r="H33" s="195">
        <f>H32*H31</f>
        <v>2293996.2341624997</v>
      </c>
      <c r="I33" s="196">
        <f>I32*I31</f>
        <v>2446929.3164399997</v>
      </c>
    </row>
    <row r="34" spans="1:10" s="39" customFormat="1" ht="26.25" customHeight="1" x14ac:dyDescent="0.25">
      <c r="A34" s="290" t="s">
        <v>189</v>
      </c>
      <c r="B34" s="215" t="s">
        <v>120</v>
      </c>
      <c r="C34" s="230"/>
      <c r="D34" s="230"/>
      <c r="E34" s="230"/>
      <c r="F34" s="293"/>
      <c r="G34" s="129">
        <v>10</v>
      </c>
      <c r="H34" s="129">
        <v>10</v>
      </c>
      <c r="I34" s="130">
        <v>10</v>
      </c>
    </row>
    <row r="35" spans="1:10" s="39" customFormat="1" ht="26.25" customHeight="1" x14ac:dyDescent="0.25">
      <c r="A35" s="291"/>
      <c r="B35" s="223" t="s">
        <v>148</v>
      </c>
      <c r="C35" s="289"/>
      <c r="D35" s="289"/>
      <c r="E35" s="289"/>
      <c r="G35" s="136">
        <f>G21/G34*G25</f>
        <v>27833820.974505</v>
      </c>
      <c r="H35" s="136">
        <f>H21/H34*H25</f>
        <v>17638282.156004995</v>
      </c>
      <c r="I35" s="138">
        <f>I21/I34*I25</f>
        <v>8360341.8311699983</v>
      </c>
    </row>
    <row r="36" spans="1:10" s="39" customFormat="1" ht="25.5" customHeight="1" x14ac:dyDescent="0.25">
      <c r="A36" s="292"/>
      <c r="B36" s="223" t="s">
        <v>121</v>
      </c>
      <c r="C36" s="289"/>
      <c r="D36" s="289"/>
      <c r="E36" s="289"/>
      <c r="G36" s="136">
        <f>G25-G35</f>
        <v>3092646.7749449983</v>
      </c>
      <c r="H36" s="136">
        <f>H25-H35</f>
        <v>11758854.77067</v>
      </c>
      <c r="I36" s="138">
        <f>I25-I35</f>
        <v>19507464.27273</v>
      </c>
    </row>
    <row r="37" spans="1:10" s="39" customFormat="1" ht="25.5" customHeight="1" x14ac:dyDescent="0.25">
      <c r="A37" s="290" t="s">
        <v>122</v>
      </c>
      <c r="B37" s="215" t="s">
        <v>125</v>
      </c>
      <c r="C37" s="230"/>
      <c r="D37" s="230"/>
      <c r="E37" s="230"/>
      <c r="F37" s="68"/>
      <c r="G37" s="139"/>
      <c r="H37" s="139"/>
      <c r="I37" s="140"/>
    </row>
    <row r="38" spans="1:10" s="39" customFormat="1" ht="15" customHeight="1" x14ac:dyDescent="0.25">
      <c r="A38" s="291"/>
      <c r="B38" s="287" t="s">
        <v>126</v>
      </c>
      <c r="C38" s="288"/>
      <c r="D38" s="288"/>
      <c r="E38" s="288"/>
      <c r="G38" s="152">
        <v>1.2E-2</v>
      </c>
      <c r="H38" s="152">
        <v>1.2E-2</v>
      </c>
      <c r="I38" s="153">
        <v>1.2E-2</v>
      </c>
    </row>
    <row r="39" spans="1:10" s="39" customFormat="1" ht="15" customHeight="1" x14ac:dyDescent="0.25">
      <c r="A39" s="292"/>
      <c r="B39" s="287" t="s">
        <v>123</v>
      </c>
      <c r="C39" s="288"/>
      <c r="D39" s="288"/>
      <c r="E39" s="288"/>
      <c r="G39" s="136">
        <f>G36*G38</f>
        <v>37111.761299339982</v>
      </c>
      <c r="H39" s="136">
        <f>H36*H38</f>
        <v>141106.25724804</v>
      </c>
      <c r="I39" s="138">
        <f>I36*I38</f>
        <v>234089.57127276002</v>
      </c>
    </row>
    <row r="40" spans="1:10" ht="18" customHeight="1" x14ac:dyDescent="0.25">
      <c r="A40" s="54" t="s">
        <v>30</v>
      </c>
      <c r="B40" s="239" t="s">
        <v>167</v>
      </c>
      <c r="C40" s="285"/>
      <c r="D40" s="285"/>
      <c r="E40" s="285"/>
      <c r="F40" s="286"/>
      <c r="G40" s="134">
        <f>G39</f>
        <v>37111.761299339982</v>
      </c>
      <c r="H40" s="134">
        <f>H39</f>
        <v>141106.25724804</v>
      </c>
      <c r="I40" s="137">
        <f>I39</f>
        <v>234089.57127276002</v>
      </c>
    </row>
    <row r="41" spans="1:10" ht="18" customHeight="1" x14ac:dyDescent="0.25">
      <c r="A41" s="45"/>
      <c r="B41" s="46"/>
      <c r="G41" s="47"/>
      <c r="H41" s="48"/>
      <c r="I41" s="47"/>
    </row>
    <row r="42" spans="1:10" ht="13.2" x14ac:dyDescent="0.25">
      <c r="J42" s="49"/>
    </row>
    <row r="43" spans="1:10" ht="22.5" customHeight="1" x14ac:dyDescent="0.25">
      <c r="A43" s="226" t="s">
        <v>164</v>
      </c>
      <c r="B43" s="252"/>
      <c r="C43" s="252"/>
      <c r="D43" s="252"/>
      <c r="E43" s="252"/>
      <c r="F43" s="252"/>
      <c r="G43" s="252"/>
      <c r="H43" s="253"/>
      <c r="I43" s="49"/>
      <c r="J43" s="49"/>
    </row>
    <row r="44" spans="1:10" ht="16.5" customHeight="1" x14ac:dyDescent="0.25">
      <c r="A44" s="250" t="s">
        <v>32</v>
      </c>
      <c r="B44" s="251"/>
      <c r="C44" s="40" t="s">
        <v>0</v>
      </c>
      <c r="D44" s="40" t="s">
        <v>1</v>
      </c>
      <c r="E44" s="40" t="s">
        <v>2</v>
      </c>
      <c r="F44" s="40" t="s">
        <v>3</v>
      </c>
      <c r="G44" s="40" t="s">
        <v>4</v>
      </c>
      <c r="H44" s="40" t="s">
        <v>31</v>
      </c>
      <c r="I44" s="49"/>
      <c r="J44" s="49"/>
    </row>
    <row r="45" spans="1:10" ht="25.5" customHeight="1" x14ac:dyDescent="0.25">
      <c r="A45" s="254" t="s">
        <v>39</v>
      </c>
      <c r="B45" s="255"/>
      <c r="C45" s="66">
        <f>'Benefit Pct Calculation'!C23</f>
        <v>2.9925177130472904E-2</v>
      </c>
      <c r="D45" s="66">
        <f>'Benefit Pct Calculation'!D23</f>
        <v>0.42991292956041915</v>
      </c>
      <c r="E45" s="66">
        <f>'Benefit Pct Calculation'!E23</f>
        <v>0.53438567430851602</v>
      </c>
      <c r="F45" s="66">
        <f>'Benefit Pct Calculation'!F23</f>
        <v>1</v>
      </c>
      <c r="G45" s="66">
        <f>'Benefit Pct Calculation'!G23</f>
        <v>1</v>
      </c>
      <c r="H45" s="40"/>
      <c r="I45" s="49"/>
      <c r="J45" s="49"/>
    </row>
    <row r="46" spans="1:10" ht="16.5" customHeight="1" x14ac:dyDescent="0.25">
      <c r="A46" s="235" t="s">
        <v>23</v>
      </c>
      <c r="B46" s="236"/>
      <c r="C46" s="41">
        <f>C45*G40</f>
        <v>1110.5760305065783</v>
      </c>
      <c r="D46" s="41">
        <f>D45*G40</f>
        <v>15954.82602134624</v>
      </c>
      <c r="E46" s="41">
        <f>G40*E45</f>
        <v>19831.993586724486</v>
      </c>
      <c r="F46" s="134">
        <f>(G33+G36+G40)*F45</f>
        <v>4964955.5235743383</v>
      </c>
      <c r="G46" s="41">
        <f>G40*G45</f>
        <v>37111.761299339982</v>
      </c>
      <c r="H46" s="18">
        <f>SUM(C46:G46)</f>
        <v>5038964.680512256</v>
      </c>
      <c r="I46" s="49"/>
      <c r="J46" s="49"/>
    </row>
    <row r="47" spans="1:10" ht="16.5" customHeight="1" x14ac:dyDescent="0.25">
      <c r="A47" s="235" t="s">
        <v>24</v>
      </c>
      <c r="B47" s="236"/>
      <c r="C47" s="41">
        <f>C45*H40</f>
        <v>4222.6297423656733</v>
      </c>
      <c r="D47" s="41">
        <f>D45*H40</f>
        <v>60663.404432811003</v>
      </c>
      <c r="E47" s="41">
        <f>E45*H40</f>
        <v>75405.162428644777</v>
      </c>
      <c r="F47" s="135">
        <f>(H33+H40+H36)*F45</f>
        <v>14193957.262080539</v>
      </c>
      <c r="G47" s="41">
        <f>G45*H40</f>
        <v>141106.25724804</v>
      </c>
      <c r="H47" s="18">
        <f>SUM(C47:G47)</f>
        <v>14475354.715932401</v>
      </c>
      <c r="I47" s="49"/>
      <c r="J47" s="49"/>
    </row>
    <row r="48" spans="1:10" ht="15.75" customHeight="1" x14ac:dyDescent="0.25">
      <c r="A48" s="235" t="s">
        <v>25</v>
      </c>
      <c r="B48" s="236"/>
      <c r="C48" s="42">
        <f>C45*I40</f>
        <v>7005.1718847338052</v>
      </c>
      <c r="D48" s="42">
        <f>D45*I40</f>
        <v>100638.1333654148</v>
      </c>
      <c r="E48" s="42">
        <f>E45*I40</f>
        <v>125094.11339318528</v>
      </c>
      <c r="F48" s="18">
        <f>(I33+I36+I40)*F45</f>
        <v>22188483.160442762</v>
      </c>
      <c r="G48" s="42">
        <f>G45*I40</f>
        <v>234089.57127276002</v>
      </c>
      <c r="H48" s="18">
        <f>SUM(C48:G48)</f>
        <v>22655310.150358856</v>
      </c>
      <c r="I48" s="49"/>
      <c r="J48" s="49"/>
    </row>
    <row r="52" spans="1:8" ht="15" customHeight="1" x14ac:dyDescent="0.25">
      <c r="A52" s="190" t="s">
        <v>158</v>
      </c>
    </row>
    <row r="53" spans="1:8" ht="35.25" customHeight="1" x14ac:dyDescent="0.25">
      <c r="A53" s="271" t="s">
        <v>176</v>
      </c>
      <c r="B53" s="272"/>
      <c r="C53" s="272"/>
      <c r="D53" s="272"/>
      <c r="E53" s="272"/>
      <c r="F53" s="272"/>
      <c r="G53" s="272"/>
      <c r="H53" s="272"/>
    </row>
    <row r="54" spans="1:8" ht="17.25" customHeight="1" x14ac:dyDescent="0.25">
      <c r="A54" s="271" t="s">
        <v>177</v>
      </c>
      <c r="B54" s="272"/>
      <c r="C54" s="272"/>
      <c r="D54" s="272"/>
      <c r="E54" s="272"/>
      <c r="F54" s="272"/>
      <c r="G54" s="272"/>
      <c r="H54" s="272"/>
    </row>
    <row r="55" spans="1:8" ht="14.1" customHeight="1" x14ac:dyDescent="0.25">
      <c r="A55" s="313" t="s">
        <v>160</v>
      </c>
      <c r="B55" s="314"/>
      <c r="C55" s="314"/>
      <c r="D55" s="314"/>
      <c r="E55" s="314"/>
      <c r="F55" s="314"/>
      <c r="G55" s="314"/>
      <c r="H55" s="314"/>
    </row>
    <row r="56" spans="1:8" ht="14.1" customHeight="1" x14ac:dyDescent="0.25">
      <c r="A56" s="313" t="s">
        <v>161</v>
      </c>
      <c r="B56" s="314"/>
      <c r="C56" s="314"/>
      <c r="D56" s="314"/>
      <c r="E56" s="314"/>
      <c r="F56" s="314"/>
      <c r="G56" s="314"/>
      <c r="H56" s="314"/>
    </row>
    <row r="57" spans="1:8" ht="14.25" customHeight="1" x14ac:dyDescent="0.25">
      <c r="A57" s="311" t="s">
        <v>159</v>
      </c>
      <c r="B57" s="311"/>
      <c r="C57" s="311"/>
      <c r="D57" s="311"/>
      <c r="E57" s="311"/>
      <c r="F57" s="311"/>
      <c r="G57" s="311"/>
      <c r="H57" s="311"/>
    </row>
    <row r="58" spans="1:8" ht="13.2" x14ac:dyDescent="0.25">
      <c r="A58" s="312" t="s">
        <v>162</v>
      </c>
      <c r="B58" s="205"/>
      <c r="C58" s="205"/>
      <c r="D58" s="205"/>
      <c r="E58" s="205"/>
      <c r="F58" s="205"/>
      <c r="G58" s="205"/>
      <c r="H58" s="205"/>
    </row>
  </sheetData>
  <mergeCells count="51">
    <mergeCell ref="A53:H53"/>
    <mergeCell ref="A57:H57"/>
    <mergeCell ref="A58:H58"/>
    <mergeCell ref="A54:H54"/>
    <mergeCell ref="A55:H55"/>
    <mergeCell ref="A56:H56"/>
    <mergeCell ref="B24:E24"/>
    <mergeCell ref="A11:A20"/>
    <mergeCell ref="A22:A24"/>
    <mergeCell ref="B18:E18"/>
    <mergeCell ref="B19:E19"/>
    <mergeCell ref="B20:E20"/>
    <mergeCell ref="B22:E22"/>
    <mergeCell ref="B14:E14"/>
    <mergeCell ref="B15:E15"/>
    <mergeCell ref="B16:E16"/>
    <mergeCell ref="B17:E17"/>
    <mergeCell ref="B11:E11"/>
    <mergeCell ref="B12:E12"/>
    <mergeCell ref="B13:E13"/>
    <mergeCell ref="B23:E23"/>
    <mergeCell ref="A37:A39"/>
    <mergeCell ref="B4:E4"/>
    <mergeCell ref="B5:H6"/>
    <mergeCell ref="B36:E36"/>
    <mergeCell ref="B37:E37"/>
    <mergeCell ref="B25:E25"/>
    <mergeCell ref="A8:I8"/>
    <mergeCell ref="A9:A10"/>
    <mergeCell ref="B9:F10"/>
    <mergeCell ref="B21:F21"/>
    <mergeCell ref="A28:I28"/>
    <mergeCell ref="A29:A30"/>
    <mergeCell ref="B29:F30"/>
    <mergeCell ref="B35:E35"/>
    <mergeCell ref="A34:A36"/>
    <mergeCell ref="B34:F34"/>
    <mergeCell ref="A31:A33"/>
    <mergeCell ref="B31:F31"/>
    <mergeCell ref="B32:F32"/>
    <mergeCell ref="B33:F33"/>
    <mergeCell ref="B3:E3"/>
    <mergeCell ref="A46:B46"/>
    <mergeCell ref="A47:B47"/>
    <mergeCell ref="A48:B48"/>
    <mergeCell ref="B40:F40"/>
    <mergeCell ref="A43:H43"/>
    <mergeCell ref="A44:B44"/>
    <mergeCell ref="A45:B45"/>
    <mergeCell ref="B38:E38"/>
    <mergeCell ref="B39:E39"/>
  </mergeCells>
  <phoneticPr fontId="0" type="noConversion"/>
  <pageMargins left="0.75" right="0.75" top="1" bottom="1" header="0.5" footer="0.5"/>
  <pageSetup orientation="landscape" r:id="rId1"/>
  <headerFooter alignWithMargins="0">
    <oddHeader>&amp;L&amp;9State of South Carolina
Enterprise Information System&amp;C&amp;"Arial,Bold"&amp;9Appendix A.2-2
PURCHASING AND INVENTORY MANAGEMENT SAVINGS
Inventory Management&amp;R&amp;9Business Case Study
Draft Report</oddHeader>
    <oddFooter>&amp;L&amp;9BearingPoint, Inc.&amp;C&amp;9&amp;D&amp;R&amp;9&amp;P</oddFooter>
  </headerFooter>
  <rowBreaks count="2" manualBreakCount="2">
    <brk id="25" max="16383" man="1"/>
    <brk id="5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3"/>
  <sheetViews>
    <sheetView topLeftCell="A20" zoomScaleNormal="100" workbookViewId="0">
      <selection activeCell="A33" sqref="A33:H33"/>
    </sheetView>
  </sheetViews>
  <sheetFormatPr defaultColWidth="9.109375" defaultRowHeight="10.199999999999999" x14ac:dyDescent="0.25"/>
  <cols>
    <col min="1" max="1" width="16.44140625" style="2" customWidth="1"/>
    <col min="2" max="2" width="6.6640625" style="1" customWidth="1"/>
    <col min="3" max="3" width="12.33203125" style="2" customWidth="1"/>
    <col min="4" max="4" width="12.44140625" style="2" customWidth="1"/>
    <col min="5" max="5" width="13" style="2" customWidth="1"/>
    <col min="6" max="6" width="12.6640625" style="2" customWidth="1"/>
    <col min="7" max="7" width="15" style="2" customWidth="1"/>
    <col min="8" max="8" width="15" style="2" bestFit="1" customWidth="1"/>
    <col min="9" max="9" width="14.44140625" style="2" bestFit="1" customWidth="1"/>
    <col min="10" max="16384" width="9.109375" style="2"/>
  </cols>
  <sheetData>
    <row r="3" spans="1:16" ht="18.75" customHeight="1" x14ac:dyDescent="0.25">
      <c r="A3" s="3" t="s">
        <v>20</v>
      </c>
      <c r="B3" s="204" t="s">
        <v>175</v>
      </c>
      <c r="C3" s="205"/>
      <c r="D3" s="205"/>
      <c r="E3" s="205"/>
      <c r="F3" s="205"/>
      <c r="G3" s="205"/>
      <c r="H3" s="205"/>
    </row>
    <row r="4" spans="1:16" ht="17.25" customHeight="1" x14ac:dyDescent="0.25">
      <c r="A4" s="3" t="s">
        <v>19</v>
      </c>
      <c r="B4" s="258" t="s">
        <v>134</v>
      </c>
      <c r="C4" s="259"/>
      <c r="D4" s="259"/>
      <c r="E4" s="259"/>
    </row>
    <row r="5" spans="1:16" ht="25.5" customHeight="1" x14ac:dyDescent="0.25">
      <c r="A5" s="3" t="s">
        <v>21</v>
      </c>
      <c r="B5" s="258" t="s">
        <v>149</v>
      </c>
      <c r="C5" s="259"/>
      <c r="D5" s="259"/>
      <c r="E5" s="259"/>
      <c r="F5" s="259"/>
      <c r="G5" s="259"/>
      <c r="H5" s="259"/>
      <c r="I5" s="1"/>
    </row>
    <row r="6" spans="1:16" x14ac:dyDescent="0.25">
      <c r="L6" s="4"/>
      <c r="M6" s="4"/>
      <c r="N6" s="4"/>
      <c r="O6" s="4"/>
      <c r="P6" s="4"/>
    </row>
    <row r="7" spans="1:16" x14ac:dyDescent="0.25">
      <c r="A7" s="265" t="s">
        <v>8</v>
      </c>
      <c r="B7" s="266"/>
      <c r="C7" s="266"/>
      <c r="D7" s="266"/>
      <c r="E7" s="266"/>
      <c r="F7" s="266"/>
      <c r="G7" s="266"/>
      <c r="H7" s="266"/>
      <c r="I7" s="266"/>
      <c r="L7" s="4"/>
      <c r="M7" s="4"/>
      <c r="N7" s="4"/>
      <c r="O7" s="4"/>
      <c r="P7" s="4"/>
    </row>
    <row r="8" spans="1:16" x14ac:dyDescent="0.25">
      <c r="A8" s="267"/>
      <c r="B8" s="268"/>
      <c r="C8" s="268"/>
      <c r="D8" s="268"/>
      <c r="E8" s="268"/>
      <c r="F8" s="268"/>
      <c r="G8" s="268"/>
      <c r="H8" s="268"/>
      <c r="I8" s="268"/>
      <c r="J8" s="5"/>
      <c r="K8" s="5"/>
      <c r="L8" s="4"/>
      <c r="M8" s="4"/>
      <c r="N8" s="4"/>
      <c r="O8" s="4"/>
      <c r="P8" s="4"/>
    </row>
    <row r="9" spans="1:16" ht="39.75" customHeight="1" x14ac:dyDescent="0.25">
      <c r="A9" s="54" t="s">
        <v>9</v>
      </c>
      <c r="B9" s="250" t="s">
        <v>57</v>
      </c>
      <c r="C9" s="275"/>
      <c r="D9" s="275"/>
      <c r="E9" s="275"/>
      <c r="F9" s="7" t="s">
        <v>14</v>
      </c>
      <c r="G9" s="7" t="s">
        <v>138</v>
      </c>
      <c r="H9" s="7" t="s">
        <v>15</v>
      </c>
      <c r="I9" s="7" t="s">
        <v>16</v>
      </c>
      <c r="L9" s="4"/>
      <c r="M9" s="4"/>
      <c r="N9" s="4"/>
      <c r="O9" s="4"/>
      <c r="P9" s="4"/>
    </row>
    <row r="10" spans="1:16" ht="13.2" x14ac:dyDescent="0.25">
      <c r="A10" s="206" t="s">
        <v>10</v>
      </c>
      <c r="B10" s="317" t="s">
        <v>11</v>
      </c>
      <c r="C10" s="327"/>
      <c r="D10" s="327"/>
      <c r="E10" s="9">
        <v>31191</v>
      </c>
      <c r="F10" s="10"/>
      <c r="G10" s="261"/>
      <c r="H10" s="263"/>
      <c r="I10" s="273"/>
      <c r="L10" s="4"/>
      <c r="M10" s="4"/>
      <c r="N10" s="4"/>
      <c r="O10" s="4"/>
      <c r="P10" s="4"/>
    </row>
    <row r="11" spans="1:16" ht="13.2" x14ac:dyDescent="0.25">
      <c r="A11" s="218"/>
      <c r="B11" s="256" t="s">
        <v>12</v>
      </c>
      <c r="C11" s="321"/>
      <c r="D11" s="321"/>
      <c r="E11" s="11">
        <v>0.48199999999999998</v>
      </c>
      <c r="F11" s="10"/>
      <c r="G11" s="261"/>
      <c r="H11" s="263"/>
      <c r="I11" s="273"/>
      <c r="L11" s="4"/>
      <c r="M11" s="4"/>
      <c r="N11" s="4"/>
      <c r="O11" s="4"/>
      <c r="P11" s="4"/>
    </row>
    <row r="12" spans="1:16" ht="13.2" x14ac:dyDescent="0.25">
      <c r="A12" s="218"/>
      <c r="B12" s="256" t="s">
        <v>13</v>
      </c>
      <c r="C12" s="321"/>
      <c r="D12" s="321"/>
      <c r="E12" s="12">
        <v>2080</v>
      </c>
      <c r="F12" s="10"/>
      <c r="G12" s="261"/>
      <c r="H12" s="263"/>
      <c r="I12" s="273"/>
      <c r="L12" s="4"/>
      <c r="M12" s="4"/>
      <c r="N12" s="4"/>
      <c r="O12" s="4"/>
      <c r="P12" s="4"/>
    </row>
    <row r="13" spans="1:16" ht="16.5" customHeight="1" x14ac:dyDescent="0.25">
      <c r="A13" s="219"/>
      <c r="B13" s="13"/>
      <c r="C13" s="322" t="s">
        <v>6</v>
      </c>
      <c r="D13" s="323"/>
      <c r="E13" s="324"/>
      <c r="F13" s="52">
        <f>E10*(1+E11)/E12</f>
        <v>22.223587500000001</v>
      </c>
      <c r="G13" s="262"/>
      <c r="H13" s="264"/>
      <c r="I13" s="274"/>
    </row>
    <row r="14" spans="1:16" ht="26.25" customHeight="1" x14ac:dyDescent="0.25">
      <c r="A14" s="206" t="s">
        <v>135</v>
      </c>
      <c r="B14" s="215" t="s">
        <v>136</v>
      </c>
      <c r="C14" s="269"/>
      <c r="D14" s="269"/>
      <c r="E14" s="269"/>
      <c r="F14" s="116"/>
      <c r="G14" s="162">
        <v>60</v>
      </c>
      <c r="H14" s="114"/>
      <c r="I14" s="115"/>
    </row>
    <row r="15" spans="1:16" ht="25.5" customHeight="1" x14ac:dyDescent="0.25">
      <c r="A15" s="218"/>
      <c r="B15" s="223" t="s">
        <v>137</v>
      </c>
      <c r="C15" s="270"/>
      <c r="D15" s="270"/>
      <c r="E15" s="270"/>
      <c r="F15" s="116"/>
      <c r="G15" s="162">
        <f>0.1694*G14</f>
        <v>10.164</v>
      </c>
      <c r="H15" s="114"/>
      <c r="I15" s="115"/>
    </row>
    <row r="16" spans="1:16" ht="16.5" customHeight="1" x14ac:dyDescent="0.25">
      <c r="A16" s="219"/>
      <c r="B16" s="220" t="s">
        <v>18</v>
      </c>
      <c r="C16" s="260"/>
      <c r="D16" s="260"/>
      <c r="E16" s="260"/>
      <c r="F16" s="116"/>
      <c r="G16" s="162">
        <f>SUM(G14:G15)</f>
        <v>70.164000000000001</v>
      </c>
      <c r="H16" s="114"/>
      <c r="I16" s="115"/>
    </row>
    <row r="17" spans="1:10" ht="24.75" customHeight="1" x14ac:dyDescent="0.25">
      <c r="A17" s="206" t="s">
        <v>133</v>
      </c>
      <c r="B17" s="215" t="s">
        <v>150</v>
      </c>
      <c r="C17" s="269"/>
      <c r="D17" s="269"/>
      <c r="E17" s="269"/>
      <c r="F17" s="154"/>
      <c r="G17" s="155">
        <v>9296</v>
      </c>
      <c r="H17" s="156"/>
      <c r="I17" s="157"/>
    </row>
    <row r="18" spans="1:10" ht="36" customHeight="1" x14ac:dyDescent="0.25">
      <c r="A18" s="218"/>
      <c r="B18" s="223" t="s">
        <v>151</v>
      </c>
      <c r="C18" s="270"/>
      <c r="D18" s="270"/>
      <c r="E18" s="270"/>
      <c r="F18" s="117"/>
      <c r="G18" s="158">
        <f>0.1694*G17</f>
        <v>1574.7423999999999</v>
      </c>
      <c r="H18" s="159"/>
      <c r="I18" s="160"/>
    </row>
    <row r="19" spans="1:10" ht="19.5" customHeight="1" x14ac:dyDescent="0.25">
      <c r="A19" s="218"/>
      <c r="B19" s="220" t="s">
        <v>18</v>
      </c>
      <c r="C19" s="260"/>
      <c r="D19" s="260"/>
      <c r="E19" s="260"/>
      <c r="F19" s="117"/>
      <c r="G19" s="158">
        <f>SUM(G17:G18)</f>
        <v>10870.742399999999</v>
      </c>
      <c r="H19" s="159">
        <f>G19*F13</f>
        <v>241586.89491635998</v>
      </c>
      <c r="I19" s="160"/>
    </row>
    <row r="20" spans="1:10" ht="17.25" customHeight="1" x14ac:dyDescent="0.25">
      <c r="A20" s="54" t="s">
        <v>22</v>
      </c>
      <c r="B20" s="239" t="s">
        <v>7</v>
      </c>
      <c r="C20" s="320"/>
      <c r="D20" s="320"/>
      <c r="E20" s="6"/>
      <c r="F20" s="19"/>
      <c r="G20" s="19"/>
      <c r="H20" s="18"/>
      <c r="I20" s="20">
        <f>H19</f>
        <v>241586.89491635998</v>
      </c>
    </row>
    <row r="21" spans="1:10" ht="17.25" customHeight="1" x14ac:dyDescent="0.25">
      <c r="A21" s="56"/>
      <c r="B21" s="57"/>
      <c r="C21" s="161"/>
      <c r="D21" s="161"/>
      <c r="E21" s="39"/>
      <c r="F21" s="39"/>
      <c r="G21" s="39"/>
      <c r="H21" s="59"/>
      <c r="I21" s="60"/>
    </row>
    <row r="22" spans="1:10" ht="17.25" customHeight="1" x14ac:dyDescent="0.25">
      <c r="A22" s="56"/>
      <c r="B22" s="57"/>
      <c r="C22" s="161"/>
      <c r="D22" s="161"/>
      <c r="E22" s="39"/>
      <c r="F22" s="39"/>
      <c r="G22" s="39"/>
      <c r="H22" s="59"/>
      <c r="I22" s="60"/>
    </row>
    <row r="24" spans="1:10" ht="22.5" customHeight="1" x14ac:dyDescent="0.25">
      <c r="A24" s="226" t="s">
        <v>163</v>
      </c>
      <c r="B24" s="227"/>
      <c r="C24" s="227"/>
      <c r="D24" s="227"/>
      <c r="E24" s="227"/>
      <c r="F24" s="227"/>
      <c r="G24" s="227"/>
      <c r="H24" s="227"/>
      <c r="I24" s="228"/>
    </row>
    <row r="25" spans="1:10" x14ac:dyDescent="0.25">
      <c r="A25" s="237" t="s">
        <v>27</v>
      </c>
      <c r="B25" s="245" t="s">
        <v>28</v>
      </c>
      <c r="C25" s="217"/>
      <c r="D25" s="217"/>
      <c r="E25" s="217"/>
      <c r="F25" s="246"/>
      <c r="G25" s="17"/>
      <c r="H25" s="21" t="s">
        <v>26</v>
      </c>
      <c r="I25" s="22"/>
    </row>
    <row r="26" spans="1:10" x14ac:dyDescent="0.25">
      <c r="A26" s="238"/>
      <c r="B26" s="247"/>
      <c r="C26" s="248"/>
      <c r="D26" s="248"/>
      <c r="E26" s="248"/>
      <c r="F26" s="249"/>
      <c r="G26" s="23" t="s">
        <v>23</v>
      </c>
      <c r="H26" s="25" t="s">
        <v>24</v>
      </c>
      <c r="I26" s="24" t="s">
        <v>25</v>
      </c>
    </row>
    <row r="27" spans="1:10" ht="14.1" customHeight="1" x14ac:dyDescent="0.25">
      <c r="A27" s="315" t="s">
        <v>5</v>
      </c>
      <c r="B27" s="317" t="s">
        <v>132</v>
      </c>
      <c r="C27" s="318"/>
      <c r="D27" s="318"/>
      <c r="E27" s="318"/>
      <c r="F27" s="319"/>
      <c r="G27" s="29"/>
      <c r="H27" s="29"/>
      <c r="I27" s="30"/>
    </row>
    <row r="28" spans="1:10" ht="14.1" customHeight="1" x14ac:dyDescent="0.25">
      <c r="A28" s="316"/>
      <c r="C28" s="1" t="s">
        <v>34</v>
      </c>
      <c r="G28" s="26">
        <v>0.65</v>
      </c>
      <c r="H28" s="26">
        <v>0.75</v>
      </c>
      <c r="I28" s="27">
        <v>0.85</v>
      </c>
    </row>
    <row r="29" spans="1:10" ht="14.1" customHeight="1" x14ac:dyDescent="0.25">
      <c r="A29" s="316"/>
      <c r="C29" s="1" t="s">
        <v>29</v>
      </c>
      <c r="G29" s="34">
        <f>G28*I20</f>
        <v>157031.48169563399</v>
      </c>
      <c r="H29" s="34">
        <f>H28*I20</f>
        <v>181190.17118726997</v>
      </c>
      <c r="I29" s="43">
        <f>I28*I20</f>
        <v>205348.86067890597</v>
      </c>
    </row>
    <row r="30" spans="1:10" ht="18" customHeight="1" x14ac:dyDescent="0.25">
      <c r="A30" s="54" t="s">
        <v>30</v>
      </c>
      <c r="B30" s="239" t="s">
        <v>167</v>
      </c>
      <c r="C30" s="285"/>
      <c r="D30" s="285"/>
      <c r="E30" s="285"/>
      <c r="F30" s="286"/>
      <c r="G30" s="35">
        <f>G29</f>
        <v>157031.48169563399</v>
      </c>
      <c r="H30" s="35">
        <f>H29</f>
        <v>181190.17118726997</v>
      </c>
      <c r="I30" s="44">
        <f>I29</f>
        <v>205348.86067890597</v>
      </c>
    </row>
    <row r="31" spans="1:10" ht="18" customHeight="1" x14ac:dyDescent="0.25">
      <c r="A31" s="45"/>
      <c r="B31" s="46"/>
      <c r="G31" s="47"/>
      <c r="H31" s="48"/>
      <c r="I31" s="47"/>
    </row>
    <row r="32" spans="1:10" ht="13.2" x14ac:dyDescent="0.25">
      <c r="J32" s="49"/>
    </row>
    <row r="33" spans="1:10" ht="22.5" customHeight="1" x14ac:dyDescent="0.25">
      <c r="A33" s="226" t="s">
        <v>164</v>
      </c>
      <c r="B33" s="252"/>
      <c r="C33" s="252"/>
      <c r="D33" s="252"/>
      <c r="E33" s="252"/>
      <c r="F33" s="252"/>
      <c r="G33" s="252"/>
      <c r="H33" s="253"/>
      <c r="I33" s="49"/>
      <c r="J33" s="49"/>
    </row>
    <row r="34" spans="1:10" ht="16.5" customHeight="1" x14ac:dyDescent="0.25">
      <c r="A34" s="250" t="s">
        <v>32</v>
      </c>
      <c r="B34" s="251"/>
      <c r="C34" s="40" t="s">
        <v>0</v>
      </c>
      <c r="D34" s="40" t="s">
        <v>1</v>
      </c>
      <c r="E34" s="40" t="s">
        <v>2</v>
      </c>
      <c r="F34" s="40" t="s">
        <v>3</v>
      </c>
      <c r="G34" s="40" t="s">
        <v>4</v>
      </c>
      <c r="H34" s="40" t="s">
        <v>31</v>
      </c>
      <c r="I34" s="49"/>
      <c r="J34" s="49"/>
    </row>
    <row r="35" spans="1:10" ht="25.5" customHeight="1" x14ac:dyDescent="0.25">
      <c r="A35" s="254" t="s">
        <v>39</v>
      </c>
      <c r="B35" s="255"/>
      <c r="C35" s="66">
        <f>'Benefit Pct Calculation'!C23</f>
        <v>2.9925177130472904E-2</v>
      </c>
      <c r="D35" s="66">
        <f>'Benefit Pct Calculation'!D23</f>
        <v>0.42991292956041915</v>
      </c>
      <c r="E35" s="66">
        <f>'Benefit Pct Calculation'!E23</f>
        <v>0.53438567430851602</v>
      </c>
      <c r="F35" s="66">
        <f>'Benefit Pct Calculation'!F23</f>
        <v>1</v>
      </c>
      <c r="G35" s="66">
        <f>'Benefit Pct Calculation'!G23</f>
        <v>1</v>
      </c>
      <c r="H35" s="40"/>
      <c r="I35" s="49"/>
      <c r="J35" s="49"/>
    </row>
    <row r="36" spans="1:10" ht="16.5" customHeight="1" x14ac:dyDescent="0.25">
      <c r="A36" s="235" t="s">
        <v>23</v>
      </c>
      <c r="B36" s="236"/>
      <c r="C36" s="41">
        <f>G30*C35</f>
        <v>4699.1949048024608</v>
      </c>
      <c r="D36" s="41">
        <f>G30*D35</f>
        <v>67509.864328983342</v>
      </c>
      <c r="E36" s="41">
        <f>E35*G30</f>
        <v>83915.374233586757</v>
      </c>
      <c r="F36" s="41">
        <f>F35*G30</f>
        <v>157031.48169563399</v>
      </c>
      <c r="G36" s="41">
        <f>G35*G30</f>
        <v>157031.48169563399</v>
      </c>
      <c r="H36" s="42">
        <f>SUM(C36:G36)</f>
        <v>470187.39685864048</v>
      </c>
      <c r="I36" s="49"/>
      <c r="J36" s="49"/>
    </row>
    <row r="37" spans="1:10" ht="16.5" customHeight="1" x14ac:dyDescent="0.25">
      <c r="A37" s="235" t="s">
        <v>24</v>
      </c>
      <c r="B37" s="236"/>
      <c r="C37" s="41">
        <f>C35*H30</f>
        <v>5422.1479670797617</v>
      </c>
      <c r="D37" s="41">
        <f>D35*H30</f>
        <v>77895.997302673088</v>
      </c>
      <c r="E37" s="41">
        <f>E35*H30</f>
        <v>96825.431807984714</v>
      </c>
      <c r="F37" s="41">
        <f>F35*H30</f>
        <v>181190.17118726997</v>
      </c>
      <c r="G37" s="41">
        <f>G35*H30</f>
        <v>181190.17118726997</v>
      </c>
      <c r="H37" s="42">
        <f>SUM(C37:G37)</f>
        <v>542523.91945227748</v>
      </c>
      <c r="I37" s="49"/>
      <c r="J37" s="49"/>
    </row>
    <row r="38" spans="1:10" ht="15.75" customHeight="1" x14ac:dyDescent="0.25">
      <c r="A38" s="235" t="s">
        <v>25</v>
      </c>
      <c r="B38" s="236"/>
      <c r="C38" s="42">
        <f>C35*I30</f>
        <v>6145.1010293570635</v>
      </c>
      <c r="D38" s="42">
        <f>D35*I30</f>
        <v>88282.130276362834</v>
      </c>
      <c r="E38" s="42">
        <f>E35*I30</f>
        <v>109735.48938238267</v>
      </c>
      <c r="F38" s="42">
        <f>F35*I30</f>
        <v>205348.86067890597</v>
      </c>
      <c r="G38" s="42">
        <f>G35*I30</f>
        <v>205348.86067890597</v>
      </c>
      <c r="H38" s="42">
        <f>SUM(C38:G38)</f>
        <v>614860.44204591447</v>
      </c>
      <c r="I38" s="49"/>
      <c r="J38" s="49"/>
    </row>
    <row r="41" spans="1:10" x14ac:dyDescent="0.25">
      <c r="A41" s="190" t="s">
        <v>158</v>
      </c>
    </row>
    <row r="42" spans="1:10" ht="15" customHeight="1" x14ac:dyDescent="0.25">
      <c r="A42" s="325"/>
      <c r="B42" s="326"/>
      <c r="C42" s="326"/>
      <c r="D42" s="326"/>
      <c r="E42" s="326"/>
      <c r="F42" s="326"/>
      <c r="G42" s="326"/>
      <c r="H42" s="326"/>
    </row>
    <row r="43" spans="1:10" ht="25.5" customHeight="1" x14ac:dyDescent="0.25">
      <c r="A43" s="325"/>
      <c r="B43" s="326"/>
      <c r="C43" s="326"/>
      <c r="D43" s="326"/>
      <c r="E43" s="326"/>
      <c r="F43" s="326"/>
      <c r="G43" s="326"/>
      <c r="H43" s="326"/>
    </row>
  </sheetData>
  <mergeCells count="36">
    <mergeCell ref="B4:E4"/>
    <mergeCell ref="B5:H5"/>
    <mergeCell ref="A7:I8"/>
    <mergeCell ref="B9:E9"/>
    <mergeCell ref="A10:A13"/>
    <mergeCell ref="B10:D10"/>
    <mergeCell ref="G10:G13"/>
    <mergeCell ref="H10:H13"/>
    <mergeCell ref="I10:I13"/>
    <mergeCell ref="B11:D11"/>
    <mergeCell ref="B12:D12"/>
    <mergeCell ref="C13:E13"/>
    <mergeCell ref="A43:H43"/>
    <mergeCell ref="A42:H42"/>
    <mergeCell ref="A17:A19"/>
    <mergeCell ref="B17:E17"/>
    <mergeCell ref="B19:E19"/>
    <mergeCell ref="A34:B34"/>
    <mergeCell ref="B20:D20"/>
    <mergeCell ref="B18:E18"/>
    <mergeCell ref="A35:B35"/>
    <mergeCell ref="A24:I24"/>
    <mergeCell ref="A25:A26"/>
    <mergeCell ref="B25:F26"/>
    <mergeCell ref="A27:A29"/>
    <mergeCell ref="B27:F27"/>
    <mergeCell ref="B3:H3"/>
    <mergeCell ref="A36:B36"/>
    <mergeCell ref="A37:B37"/>
    <mergeCell ref="A38:B38"/>
    <mergeCell ref="A14:A16"/>
    <mergeCell ref="B14:E14"/>
    <mergeCell ref="B15:E15"/>
    <mergeCell ref="B16:E16"/>
    <mergeCell ref="B30:F30"/>
    <mergeCell ref="A33:H33"/>
  </mergeCells>
  <phoneticPr fontId="0" type="noConversion"/>
  <pageMargins left="0.75" right="0.75" top="1" bottom="1" header="0.5" footer="0.5"/>
  <pageSetup orientation="landscape" r:id="rId1"/>
  <headerFooter alignWithMargins="0">
    <oddHeader>&amp;L&amp;9State of South Carolina
Enterprise Information System&amp;C&amp;"Arial,Bold"&amp;9Appendix A.2-3
PURCHASING AND INVENTORY MANAGEMENT SAVINGS
Maintaining Vendor Information Files&amp;R&amp;9Business Case Study
Draft Report</oddHeader>
    <oddFooter>&amp;L&amp;9BearingPoint, Inc.&amp;C&amp;9&amp;D&amp;R&amp;9&amp;P</oddFooter>
  </headerFooter>
  <rowBreaks count="1" manualBreakCount="1">
    <brk id="2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6"/>
  <sheetViews>
    <sheetView topLeftCell="A29" workbookViewId="0">
      <selection activeCell="E33" sqref="E33"/>
    </sheetView>
  </sheetViews>
  <sheetFormatPr defaultColWidth="9.109375" defaultRowHeight="10.199999999999999" x14ac:dyDescent="0.25"/>
  <cols>
    <col min="1" max="1" width="16.44140625" style="2" customWidth="1"/>
    <col min="2" max="2" width="5" style="1" customWidth="1"/>
    <col min="3" max="3" width="13.88671875" style="2" customWidth="1"/>
    <col min="4" max="4" width="14.33203125" style="2" customWidth="1"/>
    <col min="5" max="5" width="13.5546875" style="2" customWidth="1"/>
    <col min="6" max="6" width="14.6640625" style="2" customWidth="1"/>
    <col min="7" max="7" width="15.109375" style="2" customWidth="1"/>
    <col min="8" max="8" width="15" style="2" bestFit="1" customWidth="1"/>
    <col min="9" max="9" width="14.44140625" style="2" bestFit="1" customWidth="1"/>
    <col min="10" max="16384" width="9.109375" style="2"/>
  </cols>
  <sheetData>
    <row r="2" spans="1:16" ht="18" customHeight="1" x14ac:dyDescent="0.25">
      <c r="A2" s="3" t="s">
        <v>20</v>
      </c>
      <c r="B2" s="204" t="s">
        <v>175</v>
      </c>
      <c r="C2" s="205"/>
      <c r="D2" s="205"/>
      <c r="E2" s="205"/>
      <c r="F2" s="205"/>
      <c r="G2" s="205"/>
      <c r="H2" s="205"/>
    </row>
    <row r="3" spans="1:16" ht="19.5" customHeight="1" x14ac:dyDescent="0.25">
      <c r="A3" s="3" t="s">
        <v>19</v>
      </c>
      <c r="B3" s="258" t="s">
        <v>129</v>
      </c>
      <c r="C3" s="259"/>
      <c r="D3" s="259"/>
      <c r="E3" s="259"/>
      <c r="F3" s="205"/>
      <c r="G3" s="205"/>
    </row>
    <row r="4" spans="1:16" ht="24" customHeight="1" x14ac:dyDescent="0.25">
      <c r="A4" s="3" t="s">
        <v>21</v>
      </c>
      <c r="B4" s="258" t="s">
        <v>157</v>
      </c>
      <c r="C4" s="259"/>
      <c r="D4" s="259"/>
      <c r="E4" s="259"/>
      <c r="F4" s="259"/>
      <c r="G4" s="259"/>
      <c r="H4" s="259"/>
      <c r="I4" s="1"/>
    </row>
    <row r="5" spans="1:16" x14ac:dyDescent="0.25">
      <c r="L5" s="4"/>
      <c r="M5" s="4"/>
      <c r="N5" s="4"/>
      <c r="O5" s="4"/>
      <c r="P5" s="4"/>
    </row>
    <row r="6" spans="1:16" ht="13.2" x14ac:dyDescent="0.25">
      <c r="A6" s="282" t="s">
        <v>152</v>
      </c>
      <c r="B6" s="338"/>
      <c r="C6" s="338"/>
      <c r="D6" s="338"/>
      <c r="E6" s="338"/>
      <c r="F6" s="338"/>
      <c r="G6" s="339"/>
      <c r="H6" s="88"/>
      <c r="I6" s="49"/>
      <c r="L6" s="4"/>
      <c r="M6" s="4"/>
      <c r="N6" s="4"/>
      <c r="O6" s="4"/>
      <c r="P6" s="4"/>
    </row>
    <row r="7" spans="1:16" ht="13.2" x14ac:dyDescent="0.25">
      <c r="A7" s="340"/>
      <c r="B7" s="341"/>
      <c r="C7" s="341"/>
      <c r="D7" s="341"/>
      <c r="E7" s="341"/>
      <c r="F7" s="341"/>
      <c r="G7" s="342"/>
      <c r="H7" s="88"/>
      <c r="I7" s="82"/>
      <c r="J7" s="5"/>
      <c r="K7" s="5"/>
      <c r="L7" s="4"/>
      <c r="M7" s="4"/>
      <c r="N7" s="4"/>
      <c r="O7" s="4"/>
      <c r="P7" s="4"/>
    </row>
    <row r="8" spans="1:16" ht="39.75" customHeight="1" x14ac:dyDescent="0.25">
      <c r="A8" s="250" t="s">
        <v>57</v>
      </c>
      <c r="B8" s="303"/>
      <c r="C8" s="303"/>
      <c r="D8" s="303"/>
      <c r="E8" s="86" t="s">
        <v>76</v>
      </c>
      <c r="F8" s="86" t="s">
        <v>74</v>
      </c>
      <c r="G8" s="87" t="s">
        <v>75</v>
      </c>
      <c r="I8" s="83"/>
      <c r="L8" s="4"/>
      <c r="M8" s="4"/>
      <c r="N8" s="4"/>
      <c r="O8" s="4"/>
      <c r="P8" s="4"/>
    </row>
    <row r="9" spans="1:16" ht="13.2" x14ac:dyDescent="0.25">
      <c r="A9" s="229" t="s">
        <v>58</v>
      </c>
      <c r="B9" s="230"/>
      <c r="C9" s="230"/>
      <c r="D9" s="293"/>
      <c r="E9" s="65"/>
      <c r="F9" s="65"/>
      <c r="G9" s="65"/>
      <c r="I9" s="83"/>
      <c r="L9" s="4"/>
      <c r="M9" s="4"/>
      <c r="N9" s="4"/>
      <c r="O9" s="4"/>
      <c r="P9" s="4"/>
    </row>
    <row r="10" spans="1:16" ht="25.5" customHeight="1" x14ac:dyDescent="0.25">
      <c r="A10" s="334" t="s">
        <v>104</v>
      </c>
      <c r="B10" s="335"/>
      <c r="C10" s="335"/>
      <c r="D10" s="125">
        <v>2.1749999999999998</v>
      </c>
      <c r="E10" s="61"/>
      <c r="F10" s="61"/>
      <c r="G10" s="61"/>
      <c r="I10" s="83"/>
      <c r="L10" s="4"/>
      <c r="M10" s="4"/>
      <c r="N10" s="4"/>
      <c r="O10" s="4"/>
      <c r="P10" s="4"/>
    </row>
    <row r="11" spans="1:16" ht="25.5" customHeight="1" x14ac:dyDescent="0.25">
      <c r="A11" s="336" t="s">
        <v>105</v>
      </c>
      <c r="B11" s="337"/>
      <c r="C11" s="337"/>
      <c r="D11" s="89">
        <v>3.8759999999999999</v>
      </c>
      <c r="E11" s="62"/>
      <c r="F11" s="62"/>
      <c r="G11" s="62"/>
      <c r="I11" s="83"/>
      <c r="L11" s="4"/>
      <c r="M11" s="4"/>
      <c r="N11" s="4"/>
      <c r="O11" s="4"/>
      <c r="P11" s="4"/>
    </row>
    <row r="12" spans="1:16" ht="14.1" customHeight="1" x14ac:dyDescent="0.25">
      <c r="A12" s="229" t="s">
        <v>130</v>
      </c>
      <c r="B12" s="230"/>
      <c r="C12" s="230"/>
      <c r="D12" s="293"/>
      <c r="E12" s="61"/>
      <c r="F12" s="61"/>
      <c r="G12" s="61"/>
      <c r="I12" s="83"/>
      <c r="L12" s="4"/>
      <c r="M12" s="4"/>
      <c r="N12" s="4"/>
      <c r="O12" s="4"/>
      <c r="P12" s="4"/>
    </row>
    <row r="13" spans="1:16" ht="14.1" customHeight="1" x14ac:dyDescent="0.25">
      <c r="A13" s="343" t="s">
        <v>102</v>
      </c>
      <c r="B13" s="344"/>
      <c r="C13" s="344"/>
      <c r="D13" s="345"/>
      <c r="E13" s="176">
        <v>164249</v>
      </c>
      <c r="F13" s="170">
        <f>E13*D10</f>
        <v>357241.57499999995</v>
      </c>
      <c r="G13" s="176">
        <f>SUM(E13:F13)</f>
        <v>521490.57499999995</v>
      </c>
      <c r="I13" s="83"/>
      <c r="L13" s="4"/>
      <c r="M13" s="4"/>
      <c r="N13" s="4"/>
      <c r="O13" s="4"/>
      <c r="P13" s="4"/>
    </row>
    <row r="14" spans="1:16" ht="14.1" customHeight="1" x14ac:dyDescent="0.25">
      <c r="A14" s="343" t="s">
        <v>103</v>
      </c>
      <c r="B14" s="344"/>
      <c r="C14" s="344"/>
      <c r="D14" s="345"/>
      <c r="E14" s="175">
        <v>270389</v>
      </c>
      <c r="F14" s="171">
        <f>E14*D11</f>
        <v>1048027.764</v>
      </c>
      <c r="G14" s="175">
        <f>SUM(E14:F14)</f>
        <v>1318416.764</v>
      </c>
      <c r="I14" s="83"/>
      <c r="L14" s="4"/>
      <c r="M14" s="4"/>
      <c r="N14" s="4"/>
      <c r="O14" s="4"/>
      <c r="P14" s="4"/>
    </row>
    <row r="15" spans="1:16" ht="25.5" customHeight="1" x14ac:dyDescent="0.25">
      <c r="A15" s="215" t="s">
        <v>131</v>
      </c>
      <c r="B15" s="230"/>
      <c r="C15" s="230"/>
      <c r="D15" s="293"/>
      <c r="E15" s="177"/>
      <c r="F15" s="172"/>
      <c r="G15" s="172"/>
      <c r="I15" s="83"/>
      <c r="L15" s="4"/>
      <c r="M15" s="4"/>
      <c r="N15" s="4"/>
      <c r="O15" s="4"/>
      <c r="P15" s="4"/>
    </row>
    <row r="16" spans="1:16" s="39" customFormat="1" ht="15" customHeight="1" x14ac:dyDescent="0.25">
      <c r="A16" s="343" t="s">
        <v>102</v>
      </c>
      <c r="B16" s="344"/>
      <c r="C16" s="344"/>
      <c r="D16" s="345"/>
      <c r="E16" s="176">
        <f>E13*0.1694</f>
        <v>27823.780599999998</v>
      </c>
      <c r="F16" s="173">
        <f>E16*D10</f>
        <v>60516.72280499999</v>
      </c>
      <c r="G16" s="176">
        <f>SUM(E16:F16)</f>
        <v>88340.503404999996</v>
      </c>
      <c r="I16" s="84"/>
    </row>
    <row r="17" spans="1:9" s="39" customFormat="1" ht="12.9" customHeight="1" x14ac:dyDescent="0.25">
      <c r="A17" s="343" t="s">
        <v>103</v>
      </c>
      <c r="B17" s="344"/>
      <c r="C17" s="344"/>
      <c r="D17" s="345"/>
      <c r="E17" s="175">
        <f>0.1694*E14</f>
        <v>45803.8966</v>
      </c>
      <c r="F17" s="174">
        <f>E17*D11</f>
        <v>177535.90322159999</v>
      </c>
      <c r="G17" s="175">
        <f>SUM(E17:F17)</f>
        <v>223339.7998216</v>
      </c>
      <c r="I17" s="84"/>
    </row>
    <row r="18" spans="1:9" s="39" customFormat="1" ht="25.5" customHeight="1" x14ac:dyDescent="0.25">
      <c r="A18" s="346" t="s">
        <v>153</v>
      </c>
      <c r="B18" s="347"/>
      <c r="C18" s="347"/>
      <c r="D18" s="348"/>
      <c r="E18" s="175">
        <f>SUM(E13:E17)</f>
        <v>508265.67719999998</v>
      </c>
      <c r="F18" s="175">
        <f>SUM(F13:F17)</f>
        <v>1643321.9650265998</v>
      </c>
      <c r="G18" s="175">
        <f>SUM(G13:G17)</f>
        <v>2151587.6422266001</v>
      </c>
      <c r="I18" s="84"/>
    </row>
    <row r="19" spans="1:9" s="39" customFormat="1" ht="12.9" customHeight="1" x14ac:dyDescent="0.25">
      <c r="A19" s="353"/>
      <c r="B19" s="232"/>
      <c r="C19" s="232"/>
      <c r="D19" s="232"/>
      <c r="E19" s="85"/>
      <c r="F19" s="85"/>
      <c r="G19" s="80"/>
      <c r="H19" s="80"/>
      <c r="I19" s="84"/>
    </row>
    <row r="20" spans="1:9" s="39" customFormat="1" ht="12.9" customHeight="1" x14ac:dyDescent="0.25">
      <c r="A20" s="353"/>
      <c r="B20" s="232"/>
      <c r="C20" s="232"/>
      <c r="D20" s="232"/>
      <c r="E20" s="85"/>
      <c r="F20" s="85"/>
      <c r="G20" s="80"/>
      <c r="H20" s="80"/>
      <c r="I20" s="84"/>
    </row>
    <row r="21" spans="1:9" ht="17.25" customHeight="1" x14ac:dyDescent="0.25">
      <c r="A21" s="56"/>
      <c r="B21" s="57"/>
      <c r="C21" s="58"/>
      <c r="D21" s="58"/>
      <c r="E21" s="58"/>
      <c r="F21" s="45"/>
      <c r="G21" s="45"/>
      <c r="H21" s="59"/>
      <c r="I21" s="60"/>
    </row>
    <row r="22" spans="1:9" ht="17.25" customHeight="1" x14ac:dyDescent="0.25">
      <c r="A22" s="56"/>
      <c r="B22" s="57"/>
      <c r="C22" s="58"/>
      <c r="D22" s="58"/>
      <c r="E22" s="58"/>
      <c r="F22" s="45"/>
      <c r="G22" s="45"/>
      <c r="H22" s="59"/>
      <c r="I22" s="60"/>
    </row>
    <row r="23" spans="1:9" ht="17.25" customHeight="1" x14ac:dyDescent="0.25">
      <c r="A23" s="265" t="s">
        <v>8</v>
      </c>
      <c r="B23" s="350"/>
      <c r="C23" s="350"/>
      <c r="D23" s="350"/>
      <c r="E23" s="350"/>
      <c r="F23" s="350"/>
      <c r="G23" s="351"/>
      <c r="H23" s="80"/>
      <c r="I23" s="80"/>
    </row>
    <row r="24" spans="1:9" ht="11.25" customHeight="1" x14ac:dyDescent="0.25">
      <c r="A24" s="340"/>
      <c r="B24" s="341"/>
      <c r="C24" s="341"/>
      <c r="D24" s="341"/>
      <c r="E24" s="341"/>
      <c r="F24" s="341"/>
      <c r="G24" s="352"/>
      <c r="H24" s="80"/>
      <c r="I24" s="80"/>
    </row>
    <row r="25" spans="1:9" ht="28.5" customHeight="1" x14ac:dyDescent="0.25">
      <c r="A25" s="54" t="s">
        <v>9</v>
      </c>
      <c r="B25" s="250" t="s">
        <v>57</v>
      </c>
      <c r="C25" s="275"/>
      <c r="D25" s="275"/>
      <c r="E25" s="275"/>
      <c r="F25" s="7" t="s">
        <v>65</v>
      </c>
      <c r="G25" s="7" t="s">
        <v>85</v>
      </c>
      <c r="H25" s="80"/>
      <c r="I25" s="80"/>
    </row>
    <row r="26" spans="1:9" s="39" customFormat="1" ht="12.9" customHeight="1" x14ac:dyDescent="0.25">
      <c r="A26" s="206" t="s">
        <v>10</v>
      </c>
      <c r="B26" s="229" t="s">
        <v>59</v>
      </c>
      <c r="C26" s="349"/>
      <c r="D26" s="349"/>
      <c r="E26" s="349"/>
      <c r="F26" s="50"/>
      <c r="G26" s="50"/>
      <c r="H26" s="70"/>
      <c r="I26" s="70"/>
    </row>
    <row r="27" spans="1:9" s="39" customFormat="1" ht="12.9" customHeight="1" x14ac:dyDescent="0.25">
      <c r="A27" s="218"/>
      <c r="B27" s="77"/>
      <c r="C27" s="39" t="s">
        <v>60</v>
      </c>
      <c r="E27" s="63">
        <v>31191</v>
      </c>
      <c r="F27" s="51"/>
      <c r="G27" s="51"/>
      <c r="H27" s="70"/>
      <c r="I27" s="70"/>
    </row>
    <row r="28" spans="1:9" s="39" customFormat="1" ht="12.9" customHeight="1" x14ac:dyDescent="0.25">
      <c r="A28" s="218"/>
      <c r="B28" s="77"/>
      <c r="C28" s="39" t="s">
        <v>61</v>
      </c>
      <c r="E28" s="78">
        <v>0.48199999999999998</v>
      </c>
      <c r="F28" s="51"/>
      <c r="G28" s="51"/>
      <c r="H28" s="70"/>
      <c r="I28" s="70"/>
    </row>
    <row r="29" spans="1:9" s="39" customFormat="1" ht="12.9" customHeight="1" x14ac:dyDescent="0.25">
      <c r="A29" s="218"/>
      <c r="B29" s="77"/>
      <c r="C29" s="39" t="s">
        <v>62</v>
      </c>
      <c r="E29" s="69">
        <v>2080</v>
      </c>
      <c r="F29" s="51"/>
      <c r="G29" s="51"/>
      <c r="H29" s="70"/>
      <c r="I29" s="70"/>
    </row>
    <row r="30" spans="1:9" s="39" customFormat="1" ht="17.25" customHeight="1" x14ac:dyDescent="0.25">
      <c r="A30" s="219"/>
      <c r="B30" s="279" t="s">
        <v>56</v>
      </c>
      <c r="C30" s="323"/>
      <c r="D30" s="323"/>
      <c r="E30" s="79">
        <f>E27*(1+E28)/E29</f>
        <v>22.223587500000001</v>
      </c>
      <c r="F30" s="55"/>
      <c r="G30" s="55"/>
      <c r="H30" s="81"/>
      <c r="I30" s="81"/>
    </row>
    <row r="31" spans="1:9" ht="25.5" customHeight="1" x14ac:dyDescent="0.25">
      <c r="A31" s="206" t="s">
        <v>63</v>
      </c>
      <c r="B31" s="215" t="s">
        <v>155</v>
      </c>
      <c r="C31" s="216"/>
      <c r="D31" s="216"/>
      <c r="E31" s="329"/>
      <c r="F31" s="51"/>
      <c r="G31" s="51"/>
      <c r="H31" s="70"/>
      <c r="I31" s="70"/>
    </row>
    <row r="32" spans="1:9" ht="12.9" customHeight="1" x14ac:dyDescent="0.25">
      <c r="A32" s="218"/>
      <c r="B32" s="77"/>
      <c r="C32" s="332" t="s">
        <v>64</v>
      </c>
      <c r="D32" s="332"/>
      <c r="E32" s="90">
        <v>5</v>
      </c>
      <c r="F32" s="51"/>
      <c r="G32" s="51"/>
      <c r="H32" s="70"/>
      <c r="I32" s="70"/>
    </row>
    <row r="33" spans="1:9" ht="12.9" customHeight="1" x14ac:dyDescent="0.25">
      <c r="A33" s="218"/>
      <c r="B33" s="77"/>
      <c r="C33" s="332" t="s">
        <v>79</v>
      </c>
      <c r="D33" s="332"/>
      <c r="E33" s="201">
        <f>E32/60*E30</f>
        <v>1.8519656250000001</v>
      </c>
      <c r="F33" s="51"/>
      <c r="G33" s="51"/>
      <c r="H33" s="70"/>
      <c r="I33" s="70"/>
    </row>
    <row r="34" spans="1:9" ht="18.75" customHeight="1" x14ac:dyDescent="0.25">
      <c r="A34" s="218"/>
      <c r="B34" s="77"/>
      <c r="C34" s="332" t="s">
        <v>68</v>
      </c>
      <c r="D34" s="332"/>
      <c r="E34" s="333"/>
      <c r="F34" s="178">
        <f>G18*E33</f>
        <v>3984666.3525784621</v>
      </c>
      <c r="G34" s="151"/>
      <c r="H34" s="70"/>
      <c r="I34" s="70"/>
    </row>
    <row r="35" spans="1:9" ht="15" customHeight="1" x14ac:dyDescent="0.25">
      <c r="A35" s="218"/>
      <c r="B35" s="215" t="s">
        <v>154</v>
      </c>
      <c r="C35" s="216"/>
      <c r="D35" s="216"/>
      <c r="E35" s="329"/>
      <c r="F35" s="179"/>
      <c r="G35" s="115"/>
      <c r="H35" s="70"/>
      <c r="I35" s="70"/>
    </row>
    <row r="36" spans="1:9" ht="15.75" customHeight="1" x14ac:dyDescent="0.25">
      <c r="A36" s="218"/>
      <c r="B36" s="77"/>
      <c r="C36" s="332" t="s">
        <v>72</v>
      </c>
      <c r="D36" s="332"/>
      <c r="E36" s="91">
        <v>20</v>
      </c>
      <c r="F36" s="179"/>
      <c r="G36" s="115"/>
      <c r="H36" s="70"/>
      <c r="I36" s="70"/>
    </row>
    <row r="37" spans="1:9" ht="22.5" customHeight="1" x14ac:dyDescent="0.2">
      <c r="A37" s="218"/>
      <c r="B37" s="77"/>
      <c r="C37" s="328" t="s">
        <v>73</v>
      </c>
      <c r="D37" s="328"/>
      <c r="E37" s="93">
        <v>0.1</v>
      </c>
      <c r="F37" s="179"/>
      <c r="G37" s="115"/>
      <c r="H37" s="70"/>
      <c r="I37" s="70"/>
    </row>
    <row r="38" spans="1:9" ht="18.75" customHeight="1" x14ac:dyDescent="0.25">
      <c r="A38" s="218"/>
      <c r="B38" s="77"/>
      <c r="C38" s="332" t="s">
        <v>80</v>
      </c>
      <c r="D38" s="332"/>
      <c r="E38" s="333"/>
      <c r="F38" s="178">
        <f>G18*E36*E37</f>
        <v>4303175.2844532002</v>
      </c>
      <c r="G38" s="179"/>
      <c r="H38" s="70"/>
      <c r="I38" s="70"/>
    </row>
    <row r="39" spans="1:9" ht="25.5" customHeight="1" x14ac:dyDescent="0.25">
      <c r="A39" s="218"/>
      <c r="B39" s="215" t="s">
        <v>156</v>
      </c>
      <c r="C39" s="216"/>
      <c r="D39" s="216"/>
      <c r="E39" s="329"/>
      <c r="F39" s="179"/>
      <c r="G39" s="115"/>
      <c r="H39" s="70"/>
      <c r="I39" s="70"/>
    </row>
    <row r="40" spans="1:9" ht="12.9" customHeight="1" x14ac:dyDescent="0.25">
      <c r="A40" s="218"/>
      <c r="B40" s="77"/>
      <c r="C40" s="332" t="s">
        <v>66</v>
      </c>
      <c r="D40" s="332"/>
      <c r="E40" s="92">
        <v>0.05</v>
      </c>
      <c r="F40" s="179"/>
      <c r="G40" s="115"/>
      <c r="H40" s="70"/>
      <c r="I40" s="70"/>
    </row>
    <row r="41" spans="1:9" ht="24.75" customHeight="1" x14ac:dyDescent="0.2">
      <c r="A41" s="218"/>
      <c r="B41" s="77"/>
      <c r="C41" s="328" t="s">
        <v>67</v>
      </c>
      <c r="D41" s="328"/>
      <c r="E41" s="94">
        <v>120</v>
      </c>
      <c r="F41" s="179"/>
      <c r="G41" s="115"/>
      <c r="H41" s="70"/>
      <c r="I41" s="70"/>
    </row>
    <row r="42" spans="1:9" ht="24.75" customHeight="1" x14ac:dyDescent="0.2">
      <c r="A42" s="218"/>
      <c r="B42" s="77"/>
      <c r="C42" s="328" t="s">
        <v>78</v>
      </c>
      <c r="D42" s="328"/>
      <c r="E42" s="93">
        <v>0.1</v>
      </c>
      <c r="F42" s="179"/>
      <c r="G42" s="115"/>
      <c r="H42" s="70"/>
      <c r="I42" s="70"/>
    </row>
    <row r="43" spans="1:9" ht="20.25" customHeight="1" x14ac:dyDescent="0.25">
      <c r="A43" s="354"/>
      <c r="B43" s="77"/>
      <c r="C43" s="332" t="s">
        <v>69</v>
      </c>
      <c r="D43" s="332"/>
      <c r="E43" s="333"/>
      <c r="F43" s="179">
        <f>G18*E40*E41*E42</f>
        <v>1290952.5853359601</v>
      </c>
      <c r="G43" s="179"/>
      <c r="H43" s="81"/>
      <c r="I43" s="81"/>
    </row>
    <row r="44" spans="1:9" ht="17.25" customHeight="1" x14ac:dyDescent="0.25">
      <c r="A44" s="76" t="s">
        <v>70</v>
      </c>
      <c r="B44" s="239" t="s">
        <v>71</v>
      </c>
      <c r="C44" s="320"/>
      <c r="D44" s="320"/>
      <c r="E44" s="331"/>
      <c r="F44" s="180"/>
      <c r="G44" s="181">
        <f>F34+F38+F43</f>
        <v>9578794.222367622</v>
      </c>
      <c r="H44" s="59"/>
      <c r="I44" s="60"/>
    </row>
    <row r="45" spans="1:9" ht="17.25" customHeight="1" x14ac:dyDescent="0.25">
      <c r="A45" s="56"/>
      <c r="B45" s="57"/>
      <c r="C45" s="58"/>
      <c r="D45" s="58"/>
      <c r="E45" s="58"/>
      <c r="F45" s="45"/>
      <c r="G45" s="45"/>
      <c r="H45" s="59"/>
      <c r="I45" s="60"/>
    </row>
    <row r="47" spans="1:9" ht="22.5" customHeight="1" x14ac:dyDescent="0.25">
      <c r="A47" s="226" t="s">
        <v>163</v>
      </c>
      <c r="B47" s="227"/>
      <c r="C47" s="227"/>
      <c r="D47" s="227"/>
      <c r="E47" s="227"/>
      <c r="F47" s="227"/>
      <c r="G47" s="227"/>
      <c r="H47" s="227"/>
      <c r="I47" s="228"/>
    </row>
    <row r="48" spans="1:9" x14ac:dyDescent="0.25">
      <c r="A48" s="237" t="s">
        <v>27</v>
      </c>
      <c r="B48" s="245" t="s">
        <v>28</v>
      </c>
      <c r="C48" s="217"/>
      <c r="D48" s="217"/>
      <c r="E48" s="217"/>
      <c r="F48" s="246"/>
      <c r="G48" s="17"/>
      <c r="H48" s="21" t="s">
        <v>26</v>
      </c>
      <c r="I48" s="22"/>
    </row>
    <row r="49" spans="1:10" x14ac:dyDescent="0.25">
      <c r="A49" s="238"/>
      <c r="B49" s="247"/>
      <c r="C49" s="248"/>
      <c r="D49" s="248"/>
      <c r="E49" s="248"/>
      <c r="F49" s="249"/>
      <c r="G49" s="23" t="s">
        <v>23</v>
      </c>
      <c r="H49" s="25" t="s">
        <v>24</v>
      </c>
      <c r="I49" s="24" t="s">
        <v>25</v>
      </c>
    </row>
    <row r="50" spans="1:10" s="39" customFormat="1" ht="15" customHeight="1" x14ac:dyDescent="0.25">
      <c r="A50" s="315" t="s">
        <v>165</v>
      </c>
      <c r="B50" s="229" t="s">
        <v>77</v>
      </c>
      <c r="C50" s="330"/>
      <c r="D50" s="330"/>
      <c r="E50" s="330"/>
      <c r="F50" s="68"/>
      <c r="G50" s="95"/>
      <c r="H50" s="95"/>
      <c r="I50" s="96"/>
    </row>
    <row r="51" spans="1:10" s="39" customFormat="1" ht="15" customHeight="1" x14ac:dyDescent="0.25">
      <c r="A51" s="316"/>
      <c r="B51" s="38"/>
      <c r="C51" s="38" t="s">
        <v>34</v>
      </c>
      <c r="G51" s="97">
        <v>0.7</v>
      </c>
      <c r="H51" s="97">
        <v>0.8</v>
      </c>
      <c r="I51" s="98">
        <v>0.9</v>
      </c>
    </row>
    <row r="52" spans="1:10" s="39" customFormat="1" ht="15" customHeight="1" x14ac:dyDescent="0.25">
      <c r="A52" s="316"/>
      <c r="B52" s="77"/>
      <c r="C52" s="38" t="s">
        <v>29</v>
      </c>
      <c r="F52" s="37"/>
      <c r="G52" s="136">
        <f>G51*G44</f>
        <v>6705155.955657335</v>
      </c>
      <c r="H52" s="136">
        <f>G44*H51</f>
        <v>7663035.3778940979</v>
      </c>
      <c r="I52" s="138">
        <f>G44*I51</f>
        <v>8620914.8001308609</v>
      </c>
    </row>
    <row r="53" spans="1:10" ht="18" customHeight="1" x14ac:dyDescent="0.25">
      <c r="A53" s="54" t="s">
        <v>30</v>
      </c>
      <c r="B53" s="53"/>
      <c r="C53" s="242" t="s">
        <v>167</v>
      </c>
      <c r="D53" s="243"/>
      <c r="E53" s="243"/>
      <c r="F53" s="244"/>
      <c r="G53" s="134">
        <f>G52</f>
        <v>6705155.955657335</v>
      </c>
      <c r="H53" s="182">
        <f>H52</f>
        <v>7663035.3778940979</v>
      </c>
      <c r="I53" s="137">
        <f>I52</f>
        <v>8620914.8001308609</v>
      </c>
    </row>
    <row r="54" spans="1:10" ht="18" customHeight="1" x14ac:dyDescent="0.25">
      <c r="A54" s="45"/>
      <c r="B54" s="46"/>
      <c r="G54" s="47"/>
      <c r="H54" s="48"/>
      <c r="I54" s="47"/>
    </row>
    <row r="55" spans="1:10" ht="13.2" x14ac:dyDescent="0.25">
      <c r="J55" s="49"/>
    </row>
    <row r="56" spans="1:10" ht="22.5" customHeight="1" x14ac:dyDescent="0.25">
      <c r="A56" s="226" t="s">
        <v>164</v>
      </c>
      <c r="B56" s="252"/>
      <c r="C56" s="252"/>
      <c r="D56" s="252"/>
      <c r="E56" s="252"/>
      <c r="F56" s="252"/>
      <c r="G56" s="252"/>
      <c r="H56" s="253"/>
      <c r="I56" s="49"/>
      <c r="J56" s="49"/>
    </row>
    <row r="57" spans="1:10" ht="16.5" customHeight="1" x14ac:dyDescent="0.25">
      <c r="A57" s="250" t="s">
        <v>32</v>
      </c>
      <c r="B57" s="251"/>
      <c r="C57" s="40" t="s">
        <v>0</v>
      </c>
      <c r="D57" s="40" t="s">
        <v>1</v>
      </c>
      <c r="E57" s="40" t="s">
        <v>2</v>
      </c>
      <c r="F57" s="40" t="s">
        <v>3</v>
      </c>
      <c r="G57" s="40" t="s">
        <v>4</v>
      </c>
      <c r="H57" s="40" t="s">
        <v>31</v>
      </c>
      <c r="I57" s="49"/>
      <c r="J57" s="49"/>
    </row>
    <row r="58" spans="1:10" ht="25.5" customHeight="1" x14ac:dyDescent="0.25">
      <c r="A58" s="254" t="s">
        <v>39</v>
      </c>
      <c r="B58" s="255"/>
      <c r="C58" s="66">
        <f>'Benefit Pct Calculation'!C23</f>
        <v>2.9925177130472904E-2</v>
      </c>
      <c r="D58" s="66">
        <f>'Benefit Pct Calculation'!D23</f>
        <v>0.42991292956041915</v>
      </c>
      <c r="E58" s="66">
        <f>'Benefit Pct Calculation'!E23</f>
        <v>0.53438567430851602</v>
      </c>
      <c r="F58" s="66">
        <f>'Benefit Pct Calculation'!F23</f>
        <v>1</v>
      </c>
      <c r="G58" s="66">
        <f>'Benefit Pct Calculation'!G23</f>
        <v>1</v>
      </c>
      <c r="H58" s="40"/>
      <c r="I58" s="49"/>
      <c r="J58" s="49"/>
    </row>
    <row r="59" spans="1:10" ht="16.5" customHeight="1" x14ac:dyDescent="0.25">
      <c r="A59" s="235" t="s">
        <v>23</v>
      </c>
      <c r="B59" s="236"/>
      <c r="C59" s="41">
        <f>$G$53*C58</f>
        <v>200652.97966049108</v>
      </c>
      <c r="D59" s="41">
        <f>$G$53*D58</f>
        <v>2882633.2400561366</v>
      </c>
      <c r="E59" s="41">
        <f>$G$53*E58</f>
        <v>3583139.2867077072</v>
      </c>
      <c r="F59" s="41">
        <f>$G$53</f>
        <v>6705155.955657335</v>
      </c>
      <c r="G59" s="41">
        <f>$G$53</f>
        <v>6705155.955657335</v>
      </c>
      <c r="H59" s="42">
        <f>SUM(C59:G59)</f>
        <v>20076737.417739004</v>
      </c>
      <c r="I59" s="49"/>
      <c r="J59" s="49"/>
    </row>
    <row r="60" spans="1:10" ht="16.5" customHeight="1" x14ac:dyDescent="0.25">
      <c r="A60" s="235" t="s">
        <v>24</v>
      </c>
      <c r="B60" s="236"/>
      <c r="C60" s="41">
        <f>$H$53*C58</f>
        <v>229317.69104056124</v>
      </c>
      <c r="D60" s="41">
        <f>$H$53*D58</f>
        <v>3294437.9886355852</v>
      </c>
      <c r="E60" s="41">
        <f>$H$53*E58</f>
        <v>4095016.3276659516</v>
      </c>
      <c r="F60" s="41">
        <f>$H$53</f>
        <v>7663035.3778940979</v>
      </c>
      <c r="G60" s="41">
        <f>$H$53</f>
        <v>7663035.3778940979</v>
      </c>
      <c r="H60" s="42">
        <f>SUM(C60:G60)</f>
        <v>22944842.763130292</v>
      </c>
      <c r="I60" s="49"/>
      <c r="J60" s="49"/>
    </row>
    <row r="61" spans="1:10" ht="15.75" customHeight="1" x14ac:dyDescent="0.25">
      <c r="A61" s="235" t="s">
        <v>25</v>
      </c>
      <c r="B61" s="236"/>
      <c r="C61" s="42">
        <f>$I$53*C58</f>
        <v>257982.40242063144</v>
      </c>
      <c r="D61" s="42">
        <f>$I$53*D58</f>
        <v>3706242.7372150337</v>
      </c>
      <c r="E61" s="42">
        <f>$I$53*E58</f>
        <v>4606893.3686241955</v>
      </c>
      <c r="F61" s="42">
        <f>$I$53</f>
        <v>8620914.8001308609</v>
      </c>
      <c r="G61" s="42">
        <f>$I$53</f>
        <v>8620914.8001308609</v>
      </c>
      <c r="H61" s="42">
        <f>SUM(C61:G61)</f>
        <v>25812948.108521581</v>
      </c>
      <c r="I61" s="49"/>
      <c r="J61" s="49"/>
    </row>
    <row r="64" spans="1:10" x14ac:dyDescent="0.25">
      <c r="A64" s="190" t="s">
        <v>158</v>
      </c>
    </row>
    <row r="65" spans="1:8" ht="13.2" x14ac:dyDescent="0.25">
      <c r="A65" s="325" t="s">
        <v>178</v>
      </c>
      <c r="B65" s="326"/>
      <c r="C65" s="326"/>
      <c r="D65" s="326"/>
      <c r="E65" s="326"/>
      <c r="F65" s="326"/>
      <c r="G65" s="326"/>
      <c r="H65" s="326"/>
    </row>
    <row r="66" spans="1:8" ht="24.75" customHeight="1" x14ac:dyDescent="0.25">
      <c r="A66" s="325" t="s">
        <v>179</v>
      </c>
      <c r="B66" s="326"/>
      <c r="C66" s="326"/>
      <c r="D66" s="326"/>
      <c r="E66" s="326"/>
      <c r="F66" s="326"/>
      <c r="G66" s="326"/>
      <c r="H66" s="326"/>
    </row>
  </sheetData>
  <mergeCells count="51">
    <mergeCell ref="A65:H65"/>
    <mergeCell ref="A66:H66"/>
    <mergeCell ref="A15:D15"/>
    <mergeCell ref="A13:D13"/>
    <mergeCell ref="A14:D14"/>
    <mergeCell ref="C32:D32"/>
    <mergeCell ref="A23:G24"/>
    <mergeCell ref="A19:D19"/>
    <mergeCell ref="A20:D20"/>
    <mergeCell ref="A31:A43"/>
    <mergeCell ref="A6:G7"/>
    <mergeCell ref="C33:D33"/>
    <mergeCell ref="C34:E34"/>
    <mergeCell ref="A8:D8"/>
    <mergeCell ref="A16:D16"/>
    <mergeCell ref="A17:D17"/>
    <mergeCell ref="A18:D18"/>
    <mergeCell ref="B26:E26"/>
    <mergeCell ref="B30:D30"/>
    <mergeCell ref="A61:B61"/>
    <mergeCell ref="A58:B58"/>
    <mergeCell ref="C53:F53"/>
    <mergeCell ref="A56:H56"/>
    <mergeCell ref="A57:B57"/>
    <mergeCell ref="A60:B60"/>
    <mergeCell ref="B2:H2"/>
    <mergeCell ref="B3:G3"/>
    <mergeCell ref="A10:C10"/>
    <mergeCell ref="C38:E38"/>
    <mergeCell ref="A12:D12"/>
    <mergeCell ref="A11:C11"/>
    <mergeCell ref="C36:D36"/>
    <mergeCell ref="C37:D37"/>
    <mergeCell ref="B25:E25"/>
    <mergeCell ref="A9:D9"/>
    <mergeCell ref="B4:H4"/>
    <mergeCell ref="A50:A52"/>
    <mergeCell ref="B50:E50"/>
    <mergeCell ref="B44:E44"/>
    <mergeCell ref="B35:E35"/>
    <mergeCell ref="C41:D41"/>
    <mergeCell ref="C43:E43"/>
    <mergeCell ref="B48:F49"/>
    <mergeCell ref="B39:E39"/>
    <mergeCell ref="C40:D40"/>
    <mergeCell ref="C42:D42"/>
    <mergeCell ref="A26:A30"/>
    <mergeCell ref="A59:B59"/>
    <mergeCell ref="B31:E31"/>
    <mergeCell ref="A47:I47"/>
    <mergeCell ref="A48:A49"/>
  </mergeCells>
  <phoneticPr fontId="0" type="noConversion"/>
  <pageMargins left="0.75" right="0.75" top="1" bottom="1" header="0.5" footer="0.5"/>
  <pageSetup orientation="landscape" r:id="rId1"/>
  <headerFooter alignWithMargins="0">
    <oddHeader>&amp;L&amp;9State of South Carolina
SCEIS Business Case Study
January 29, 2003&amp;C&amp;"Arial,Bold"&amp;9Appendix A.2-4
PURCHASING AND INVENTORY MANAGEMENT SAVINGS
Document Management&amp;R&amp;9Business Case Study
Draft Report</oddHeader>
    <oddFooter>&amp;L&amp;9BearingPoint, Inc.&amp;C&amp;9&amp;D&amp;R&amp;9&amp;P</oddFooter>
  </headerFooter>
  <rowBreaks count="2" manualBreakCount="2">
    <brk id="20" max="16383" man="1"/>
    <brk id="4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3"/>
  <sheetViews>
    <sheetView workbookViewId="0">
      <selection activeCell="J23" sqref="J23"/>
    </sheetView>
  </sheetViews>
  <sheetFormatPr defaultColWidth="9.109375" defaultRowHeight="10.199999999999999" x14ac:dyDescent="0.2"/>
  <cols>
    <col min="1" max="1" width="5" style="100" customWidth="1"/>
    <col min="2" max="2" width="26.6640625" style="100" customWidth="1"/>
    <col min="3" max="8" width="13.6640625" style="100" customWidth="1"/>
    <col min="9" max="16384" width="9.109375" style="100"/>
  </cols>
  <sheetData>
    <row r="3" spans="1:9" x14ac:dyDescent="0.2">
      <c r="A3" s="356" t="s">
        <v>81</v>
      </c>
      <c r="B3" s="357"/>
      <c r="C3" s="357"/>
      <c r="D3" s="357"/>
      <c r="E3" s="357"/>
      <c r="F3" s="357"/>
      <c r="G3" s="357"/>
      <c r="H3" s="357"/>
      <c r="I3" s="357"/>
    </row>
    <row r="4" spans="1:9" x14ac:dyDescent="0.2">
      <c r="B4" s="99"/>
      <c r="C4" s="99"/>
      <c r="D4" s="99"/>
      <c r="E4" s="99"/>
      <c r="F4" s="99"/>
      <c r="G4" s="99"/>
      <c r="H4" s="99"/>
      <c r="I4" s="99"/>
    </row>
    <row r="5" spans="1:9" x14ac:dyDescent="0.2">
      <c r="C5" s="355" t="s">
        <v>50</v>
      </c>
      <c r="D5" s="355"/>
      <c r="E5" s="355"/>
      <c r="F5" s="355"/>
      <c r="G5" s="355"/>
    </row>
    <row r="6" spans="1:9" ht="21.75" customHeight="1" x14ac:dyDescent="0.2">
      <c r="A6" s="358" t="s">
        <v>193</v>
      </c>
      <c r="B6" s="358"/>
      <c r="C6" s="101" t="s">
        <v>40</v>
      </c>
      <c r="D6" s="101" t="s">
        <v>41</v>
      </c>
      <c r="E6" s="101" t="s">
        <v>42</v>
      </c>
      <c r="F6" s="101" t="s">
        <v>43</v>
      </c>
      <c r="G6" s="101" t="s">
        <v>190</v>
      </c>
      <c r="H6" s="101" t="s">
        <v>51</v>
      </c>
    </row>
    <row r="7" spans="1:9" x14ac:dyDescent="0.2">
      <c r="A7" s="102"/>
      <c r="C7" s="103"/>
      <c r="D7" s="103"/>
      <c r="E7" s="103" t="s">
        <v>38</v>
      </c>
      <c r="F7" s="103"/>
      <c r="G7" s="103"/>
    </row>
    <row r="8" spans="1:9" ht="15" customHeight="1" x14ac:dyDescent="0.2">
      <c r="A8" s="187">
        <v>0</v>
      </c>
      <c r="B8" s="118" t="s">
        <v>52</v>
      </c>
      <c r="C8" s="105">
        <v>384583122.97000003</v>
      </c>
      <c r="D8" s="105"/>
      <c r="E8" s="105"/>
      <c r="F8" s="105"/>
      <c r="G8" s="105"/>
      <c r="H8" s="198">
        <f>SUM(C8:G8)</f>
        <v>384583122.97000003</v>
      </c>
    </row>
    <row r="9" spans="1:9" ht="24.75" customHeight="1" x14ac:dyDescent="0.2">
      <c r="A9" s="197">
        <v>1</v>
      </c>
      <c r="B9" s="186" t="s">
        <v>191</v>
      </c>
      <c r="C9" s="105">
        <v>30589443.770000003</v>
      </c>
      <c r="D9" s="105" t="s">
        <v>38</v>
      </c>
      <c r="E9" s="105" t="s">
        <v>38</v>
      </c>
      <c r="F9" s="105" t="s">
        <v>38</v>
      </c>
      <c r="G9" s="105" t="s">
        <v>38</v>
      </c>
      <c r="H9" s="198">
        <f>SUM(C9:G9)</f>
        <v>30589443.770000003</v>
      </c>
    </row>
    <row r="10" spans="1:9" ht="15" customHeight="1" x14ac:dyDescent="0.2">
      <c r="A10" s="197">
        <v>2</v>
      </c>
      <c r="B10" s="186" t="s">
        <v>194</v>
      </c>
      <c r="C10" s="105"/>
      <c r="D10" s="105"/>
      <c r="E10" s="105"/>
      <c r="F10" s="105"/>
      <c r="G10" s="105"/>
      <c r="H10" s="198"/>
    </row>
    <row r="11" spans="1:9" x14ac:dyDescent="0.2">
      <c r="A11" s="187">
        <v>3</v>
      </c>
      <c r="B11" s="186" t="s">
        <v>192</v>
      </c>
      <c r="C11" s="105"/>
      <c r="D11" s="105">
        <v>191073696.47999999</v>
      </c>
      <c r="E11" s="105"/>
      <c r="F11" s="105"/>
      <c r="G11" s="105"/>
      <c r="H11" s="198">
        <f t="shared" ref="H11:H18" si="0">SUM(C11:G11)</f>
        <v>191073696.47999999</v>
      </c>
    </row>
    <row r="12" spans="1:9" ht="24" customHeight="1" x14ac:dyDescent="0.2">
      <c r="A12" s="187">
        <v>4</v>
      </c>
      <c r="B12" s="186" t="s">
        <v>82</v>
      </c>
      <c r="C12" s="105"/>
      <c r="D12" s="105">
        <v>299374617.30000001</v>
      </c>
      <c r="E12" s="105"/>
      <c r="F12" s="105"/>
      <c r="G12" s="105"/>
      <c r="H12" s="198">
        <f t="shared" si="0"/>
        <v>299374617.30000001</v>
      </c>
    </row>
    <row r="13" spans="1:9" ht="15" customHeight="1" x14ac:dyDescent="0.2">
      <c r="A13" s="187">
        <v>5</v>
      </c>
      <c r="B13" s="186" t="s">
        <v>44</v>
      </c>
      <c r="C13" s="105"/>
      <c r="D13" s="105">
        <v>478409222.23999995</v>
      </c>
      <c r="E13" s="103"/>
      <c r="F13" s="105"/>
      <c r="G13" s="105"/>
      <c r="H13" s="198">
        <f t="shared" si="0"/>
        <v>478409222.23999995</v>
      </c>
    </row>
    <row r="14" spans="1:9" ht="15" customHeight="1" x14ac:dyDescent="0.2">
      <c r="A14" s="187">
        <v>6</v>
      </c>
      <c r="B14" s="186" t="s">
        <v>47</v>
      </c>
      <c r="C14" s="105"/>
      <c r="D14" s="105">
        <v>145451427.53999999</v>
      </c>
      <c r="E14" s="103"/>
      <c r="F14" s="105"/>
      <c r="G14" s="105"/>
      <c r="H14" s="198">
        <f t="shared" si="0"/>
        <v>145451427.53999999</v>
      </c>
    </row>
    <row r="15" spans="1:9" ht="15" customHeight="1" x14ac:dyDescent="0.2">
      <c r="A15" s="187">
        <v>7</v>
      </c>
      <c r="B15" s="186" t="s">
        <v>45</v>
      </c>
      <c r="C15" s="105"/>
      <c r="D15" s="105">
        <v>4434996262.5</v>
      </c>
      <c r="E15" s="103"/>
      <c r="F15" s="105"/>
      <c r="G15" s="105"/>
      <c r="H15" s="198">
        <f t="shared" si="0"/>
        <v>4434996262.5</v>
      </c>
    </row>
    <row r="16" spans="1:9" ht="15" customHeight="1" x14ac:dyDescent="0.2">
      <c r="A16" s="187">
        <v>8</v>
      </c>
      <c r="B16" s="186" t="s">
        <v>48</v>
      </c>
      <c r="C16" s="105"/>
      <c r="D16" s="105"/>
      <c r="E16" s="105">
        <v>1449422250.7800002</v>
      </c>
      <c r="F16" s="103"/>
      <c r="G16" s="105"/>
      <c r="H16" s="198">
        <f t="shared" si="0"/>
        <v>1449422250.7800002</v>
      </c>
    </row>
    <row r="17" spans="1:8" ht="15" customHeight="1" x14ac:dyDescent="0.2">
      <c r="A17" s="187">
        <v>9</v>
      </c>
      <c r="B17" s="186" t="s">
        <v>49</v>
      </c>
      <c r="C17" s="105"/>
      <c r="D17" s="105"/>
      <c r="E17" s="105"/>
      <c r="F17" s="105">
        <v>4858247429.2399998</v>
      </c>
      <c r="G17" s="105"/>
      <c r="H17" s="198">
        <f t="shared" si="0"/>
        <v>4858247429.2399998</v>
      </c>
    </row>
    <row r="18" spans="1:8" ht="15" customHeight="1" x14ac:dyDescent="0.2">
      <c r="A18" s="188">
        <v>10</v>
      </c>
      <c r="B18" s="189" t="s">
        <v>46</v>
      </c>
      <c r="C18" s="199"/>
      <c r="D18" s="199"/>
      <c r="E18" s="199"/>
      <c r="F18" s="199">
        <v>1601540389.74</v>
      </c>
      <c r="G18" s="199"/>
      <c r="H18" s="200">
        <f t="shared" si="0"/>
        <v>1601540389.74</v>
      </c>
    </row>
    <row r="19" spans="1:8" ht="15" customHeight="1" x14ac:dyDescent="0.2">
      <c r="A19" s="102"/>
      <c r="B19" s="104" t="s">
        <v>53</v>
      </c>
      <c r="C19" s="105">
        <f t="shared" ref="C19:H19" si="1">SUM(C8:C18)</f>
        <v>415172566.74000001</v>
      </c>
      <c r="D19" s="105">
        <f t="shared" si="1"/>
        <v>5549305226.0599995</v>
      </c>
      <c r="E19" s="105">
        <f t="shared" si="1"/>
        <v>1449422250.7800002</v>
      </c>
      <c r="F19" s="105">
        <f t="shared" si="1"/>
        <v>6459787818.9799995</v>
      </c>
      <c r="G19" s="105">
        <f t="shared" si="1"/>
        <v>0</v>
      </c>
      <c r="H19" s="105">
        <f t="shared" si="1"/>
        <v>13873687862.559999</v>
      </c>
    </row>
    <row r="20" spans="1:8" ht="15" customHeight="1" x14ac:dyDescent="0.2">
      <c r="A20" s="102"/>
      <c r="B20" s="104"/>
      <c r="C20" s="105"/>
      <c r="D20" s="105"/>
      <c r="E20" s="105"/>
      <c r="F20" s="105"/>
      <c r="G20" s="105"/>
      <c r="H20" s="105"/>
    </row>
    <row r="21" spans="1:8" ht="15" customHeight="1" x14ac:dyDescent="0.2">
      <c r="A21" s="102"/>
      <c r="B21" s="104" t="s">
        <v>54</v>
      </c>
      <c r="C21" s="105">
        <f>C19</f>
        <v>415172566.74000001</v>
      </c>
      <c r="D21" s="105">
        <f>C19+D19</f>
        <v>5964477792.7999992</v>
      </c>
      <c r="E21" s="105">
        <f>C19+D19+E19</f>
        <v>7413900043.5799999</v>
      </c>
      <c r="F21" s="105">
        <f>C19+D19+E19+F19</f>
        <v>13873687862.559999</v>
      </c>
      <c r="G21" s="105">
        <f>F21</f>
        <v>13873687862.559999</v>
      </c>
      <c r="H21" s="105">
        <f>H19</f>
        <v>13873687862.559999</v>
      </c>
    </row>
    <row r="22" spans="1:8" ht="15" customHeight="1" x14ac:dyDescent="0.2">
      <c r="A22" s="102"/>
      <c r="C22" s="102"/>
      <c r="D22" s="102"/>
      <c r="E22" s="102"/>
      <c r="F22" s="102"/>
      <c r="G22" s="102"/>
    </row>
    <row r="23" spans="1:8" ht="20.399999999999999" x14ac:dyDescent="0.2">
      <c r="A23" s="102"/>
      <c r="B23" s="202" t="s">
        <v>55</v>
      </c>
      <c r="C23" s="203">
        <f>C19/H19</f>
        <v>2.9925177130472904E-2</v>
      </c>
      <c r="D23" s="203">
        <f>SUM(C19:D19)/H19</f>
        <v>0.42991292956041915</v>
      </c>
      <c r="E23" s="203">
        <f>SUM(C19:E19)/H19</f>
        <v>0.53438567430851602</v>
      </c>
      <c r="F23" s="203">
        <f>SUM(C19:F19)/H19</f>
        <v>1</v>
      </c>
      <c r="G23" s="203">
        <v>1</v>
      </c>
      <c r="H23" s="106"/>
    </row>
  </sheetData>
  <mergeCells count="3">
    <mergeCell ref="C5:G5"/>
    <mergeCell ref="A3:I3"/>
    <mergeCell ref="A6:B6"/>
  </mergeCells>
  <phoneticPr fontId="0" type="noConversion"/>
  <pageMargins left="0.75" right="0.75" top="1" bottom="1" header="0.5" footer="0.5"/>
  <pageSetup orientation="landscape" r:id="rId1"/>
  <headerFooter alignWithMargins="0">
    <oddHeader>&amp;L&amp;9State of South Carolina
Enterprise Information System&amp;C&amp;"Arial,Bold"&amp;9Appendix A.2-5
PURCHASING AND INVENTORY MANAGEMENT SAVINGS 
Benefits by Fiscal Year&amp;R&amp;9Business Case Study
Draft Report</oddHeader>
    <oddFooter>&amp;L&amp;9BearingPoint, Inc.&amp;C&amp;9&amp;D&amp;R&amp;9&amp;P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tabSelected="1" workbookViewId="0">
      <selection activeCell="E26" sqref="E26"/>
    </sheetView>
  </sheetViews>
  <sheetFormatPr defaultColWidth="9.109375" defaultRowHeight="11.4" x14ac:dyDescent="0.2"/>
  <cols>
    <col min="1" max="1" width="6" style="71" customWidth="1"/>
    <col min="2" max="2" width="44.88671875" style="71" customWidth="1"/>
    <col min="3" max="5" width="20.6640625" style="71" customWidth="1"/>
    <col min="6" max="16384" width="9.109375" style="71"/>
  </cols>
  <sheetData>
    <row r="3" spans="1:5" s="110" customFormat="1" ht="18" customHeight="1" x14ac:dyDescent="0.25">
      <c r="A3" s="360" t="s">
        <v>142</v>
      </c>
      <c r="B3" s="361"/>
      <c r="C3" s="359" t="s">
        <v>84</v>
      </c>
      <c r="D3" s="359"/>
      <c r="E3" s="359"/>
    </row>
    <row r="4" spans="1:5" s="110" customFormat="1" ht="18" customHeight="1" x14ac:dyDescent="0.25">
      <c r="A4" s="361"/>
      <c r="B4" s="361"/>
      <c r="C4" s="112" t="s">
        <v>23</v>
      </c>
      <c r="D4" s="112" t="s">
        <v>83</v>
      </c>
      <c r="E4" s="112" t="s">
        <v>25</v>
      </c>
    </row>
    <row r="5" spans="1:5" s="110" customFormat="1" ht="21.9" customHeight="1" x14ac:dyDescent="0.25">
      <c r="A5" s="163">
        <v>1</v>
      </c>
      <c r="B5" s="111" t="s">
        <v>139</v>
      </c>
      <c r="C5" s="165">
        <f>'Processing PO''s'!H56</f>
        <v>74537445.592780501</v>
      </c>
      <c r="D5" s="165">
        <f>'Processing PO''s'!H57</f>
        <v>81550856.3814964</v>
      </c>
      <c r="E5" s="165">
        <f>'Processing PO''s'!H58</f>
        <v>88564267.170212314</v>
      </c>
    </row>
    <row r="6" spans="1:5" s="110" customFormat="1" ht="21.9" customHeight="1" x14ac:dyDescent="0.25">
      <c r="A6" s="163">
        <v>2</v>
      </c>
      <c r="B6" s="111" t="s">
        <v>181</v>
      </c>
      <c r="C6" s="166">
        <f>'Inventory Mgt.'!H46</f>
        <v>5038964.680512256</v>
      </c>
      <c r="D6" s="166">
        <f>'Inventory Mgt.'!H47</f>
        <v>14475354.715932401</v>
      </c>
      <c r="E6" s="166">
        <f>'Inventory Mgt.'!H48</f>
        <v>22655310.150358856</v>
      </c>
    </row>
    <row r="7" spans="1:5" s="109" customFormat="1" ht="21.9" customHeight="1" x14ac:dyDescent="0.25">
      <c r="A7" s="107">
        <v>3</v>
      </c>
      <c r="B7" s="108" t="s">
        <v>140</v>
      </c>
      <c r="C7" s="164">
        <f>'Vendor Files'!H36</f>
        <v>470187.39685864048</v>
      </c>
      <c r="D7" s="164">
        <f>'Vendor Files'!H37</f>
        <v>542523.91945227748</v>
      </c>
      <c r="E7" s="164">
        <f>'Vendor Files'!H38</f>
        <v>614860.44204591447</v>
      </c>
    </row>
    <row r="8" spans="1:5" s="67" customFormat="1" ht="21.9" customHeight="1" x14ac:dyDescent="0.2">
      <c r="A8" s="107">
        <v>4</v>
      </c>
      <c r="B8" s="108" t="s">
        <v>141</v>
      </c>
      <c r="C8" s="164">
        <f>'Document Management'!H59</f>
        <v>20076737.417739004</v>
      </c>
      <c r="D8" s="164">
        <f>'Document Management'!H60</f>
        <v>22944842.763130292</v>
      </c>
      <c r="E8" s="164">
        <f>'Document Management'!H61</f>
        <v>25812948.108521581</v>
      </c>
    </row>
    <row r="9" spans="1:5" ht="24" customHeight="1" x14ac:dyDescent="0.2">
      <c r="A9" s="110"/>
      <c r="B9" s="167" t="s">
        <v>51</v>
      </c>
      <c r="C9" s="168">
        <f>SUM(C5:C8)</f>
        <v>100123335.0878904</v>
      </c>
      <c r="D9" s="168">
        <f>SUM(D5:D8)</f>
        <v>119513577.78001137</v>
      </c>
      <c r="E9" s="168">
        <f>SUM(E5:E8)</f>
        <v>137647385.87113866</v>
      </c>
    </row>
  </sheetData>
  <mergeCells count="2">
    <mergeCell ref="C3:E3"/>
    <mergeCell ref="A3:B4"/>
  </mergeCells>
  <phoneticPr fontId="0" type="noConversion"/>
  <pageMargins left="0.75" right="0.75" top="1" bottom="1" header="0.5" footer="0.5"/>
  <pageSetup orientation="landscape" r:id="rId1"/>
  <headerFooter alignWithMargins="0">
    <oddHeader>&amp;L&amp;9State of South Carolina
Enterprise Information System&amp;C&amp;"Arial,Bold"&amp;9Appendix A.2-6
PURCHASING AND INVENTORY MANAGEMENT SAVINGS
5-Year Cost Savings Summary&amp;R&amp;9Business Case Study
Draft Report</oddHeader>
    <oddFooter>&amp;L&amp;9BearingPoint, Inc.&amp;C&amp;9&amp;D&amp;R&amp;9&amp;P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Processing PO's</vt:lpstr>
      <vt:lpstr>Inventory Mgt.</vt:lpstr>
      <vt:lpstr>Vendor Files</vt:lpstr>
      <vt:lpstr>Document Management</vt:lpstr>
      <vt:lpstr>Benefit Pct Calculation</vt:lpstr>
      <vt:lpstr>Cost Savings Summary</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bgroden</dc:creator>
  <cp:lastModifiedBy>Aniket Gupta</cp:lastModifiedBy>
  <cp:lastPrinted>2003-02-18T21:41:09Z</cp:lastPrinted>
  <dcterms:created xsi:type="dcterms:W3CDTF">2002-10-24T13:05:33Z</dcterms:created>
  <dcterms:modified xsi:type="dcterms:W3CDTF">2024-02-03T22:29:04Z</dcterms:modified>
</cp:coreProperties>
</file>