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3A66BEB-C417-4CF5-BC26-480459535F01}" xr6:coauthVersionLast="47" xr6:coauthVersionMax="47" xr10:uidLastSave="{00000000-0000-0000-0000-000000000000}"/>
  <bookViews>
    <workbookView xWindow="3348" yWindow="3348" windowWidth="17280" windowHeight="8880" activeTab="1"/>
  </bookViews>
  <sheets>
    <sheet name="Inventory calculator" sheetId="1" r:id="rId1"/>
    <sheet name="Square of 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 s="1"/>
  <c r="H12" i="1" s="1"/>
  <c r="I12" i="1" s="1"/>
  <c r="J12" i="1" s="1"/>
  <c r="A13" i="1"/>
  <c r="B13" i="1"/>
  <c r="C13" i="1"/>
  <c r="C14" i="1" s="1"/>
  <c r="C15" i="1" s="1"/>
  <c r="C16" i="1" s="1"/>
  <c r="C17" i="1" s="1"/>
  <c r="C18" i="1" s="1"/>
  <c r="C19" i="1" s="1"/>
  <c r="C20" i="1" s="1"/>
  <c r="C21" i="1" s="1"/>
  <c r="D13" i="1"/>
  <c r="E13" i="1" s="1"/>
  <c r="F13" i="1"/>
  <c r="A14" i="1"/>
  <c r="A15" i="1" s="1"/>
  <c r="B14" i="1"/>
  <c r="D14" i="1"/>
  <c r="D15" i="1" s="1"/>
  <c r="D16" i="1" s="1"/>
  <c r="D17" i="1" s="1"/>
  <c r="D18" i="1" s="1"/>
  <c r="D19" i="1" s="1"/>
  <c r="D20" i="1" s="1"/>
  <c r="D21" i="1" s="1"/>
  <c r="B15" i="1"/>
  <c r="B16" i="1" s="1"/>
  <c r="B17" i="1" s="1"/>
  <c r="B18" i="1" s="1"/>
  <c r="B19" i="1" s="1"/>
  <c r="B20" i="1" s="1"/>
  <c r="B21" i="1" s="1"/>
  <c r="C36" i="1"/>
  <c r="D36" i="1"/>
  <c r="H36" i="1" s="1"/>
  <c r="I36" i="1" s="1"/>
  <c r="J36" i="1" s="1"/>
  <c r="E36" i="1"/>
  <c r="F36" i="1"/>
  <c r="G36" i="1"/>
  <c r="A37" i="1"/>
  <c r="C37" i="1" s="1"/>
  <c r="D37" i="1" s="1"/>
  <c r="B37" i="1"/>
  <c r="E37" i="1"/>
  <c r="F37" i="1" s="1"/>
  <c r="B38" i="1"/>
  <c r="B39" i="1" s="1"/>
  <c r="B40" i="1" s="1"/>
  <c r="B41" i="1" s="1"/>
  <c r="B42" i="1" s="1"/>
  <c r="B43" i="1" s="1"/>
  <c r="B44" i="1" s="1"/>
  <c r="B45" i="1" s="1"/>
  <c r="B46" i="1" s="1"/>
  <c r="E38" i="1"/>
  <c r="F38" i="1" s="1"/>
  <c r="E39" i="1"/>
  <c r="F39" i="1"/>
  <c r="E40" i="1"/>
  <c r="F40" i="1"/>
  <c r="E41" i="1"/>
  <c r="F41" i="1" s="1"/>
  <c r="E42" i="1"/>
  <c r="F42" i="1" s="1"/>
  <c r="E43" i="1"/>
  <c r="F43" i="1"/>
  <c r="E44" i="1"/>
  <c r="F44" i="1"/>
  <c r="E45" i="1"/>
  <c r="F45" i="1" s="1"/>
  <c r="E46" i="1"/>
  <c r="F46" i="1" s="1"/>
  <c r="A66" i="1"/>
  <c r="A67" i="1"/>
  <c r="F7" i="2"/>
  <c r="F8" i="2" s="1"/>
  <c r="B16" i="2"/>
  <c r="B17" i="2" s="1"/>
  <c r="D17" i="2" l="1"/>
  <c r="F17" i="2" s="1"/>
  <c r="B18" i="2"/>
  <c r="A16" i="1"/>
  <c r="E15" i="1"/>
  <c r="F15" i="1"/>
  <c r="G15" i="1" s="1"/>
  <c r="H15" i="1" s="1"/>
  <c r="I15" i="1" s="1"/>
  <c r="J15" i="1" s="1"/>
  <c r="H37" i="1"/>
  <c r="I37" i="1" s="1"/>
  <c r="J37" i="1" s="1"/>
  <c r="G13" i="1"/>
  <c r="H13" i="1" s="1"/>
  <c r="I13" i="1" s="1"/>
  <c r="J13" i="1" s="1"/>
  <c r="D16" i="2"/>
  <c r="F16" i="2" s="1"/>
  <c r="D15" i="2"/>
  <c r="F15" i="2" s="1"/>
  <c r="G37" i="1"/>
  <c r="F14" i="1"/>
  <c r="E14" i="1"/>
  <c r="A38" i="1"/>
  <c r="C38" i="1" l="1"/>
  <c r="D38" i="1" s="1"/>
  <c r="A39" i="1"/>
  <c r="G38" i="1"/>
  <c r="G14" i="1"/>
  <c r="H14" i="1" s="1"/>
  <c r="I14" i="1" s="1"/>
  <c r="J14" i="1" s="1"/>
  <c r="F16" i="1"/>
  <c r="A17" i="1"/>
  <c r="E16" i="1"/>
  <c r="D18" i="2"/>
  <c r="F18" i="2" s="1"/>
  <c r="B19" i="2"/>
  <c r="E17" i="1" l="1"/>
  <c r="A18" i="1"/>
  <c r="F17" i="1"/>
  <c r="G17" i="1" s="1"/>
  <c r="H17" i="1" s="1"/>
  <c r="I17" i="1" s="1"/>
  <c r="J17" i="1" s="1"/>
  <c r="G39" i="1"/>
  <c r="C39" i="1"/>
  <c r="D39" i="1" s="1"/>
  <c r="H39" i="1" s="1"/>
  <c r="I39" i="1" s="1"/>
  <c r="J39" i="1" s="1"/>
  <c r="A40" i="1"/>
  <c r="G16" i="1"/>
  <c r="H16" i="1" s="1"/>
  <c r="I16" i="1" s="1"/>
  <c r="J16" i="1" s="1"/>
  <c r="D19" i="2"/>
  <c r="F19" i="2" s="1"/>
  <c r="B20" i="2"/>
  <c r="H38" i="1"/>
  <c r="I38" i="1" s="1"/>
  <c r="J38" i="1" s="1"/>
  <c r="A19" i="1" l="1"/>
  <c r="E18" i="1"/>
  <c r="F18" i="1"/>
  <c r="G18" i="1" s="1"/>
  <c r="H18" i="1" s="1"/>
  <c r="I18" i="1" s="1"/>
  <c r="J18" i="1" s="1"/>
  <c r="G40" i="1"/>
  <c r="A41" i="1"/>
  <c r="C40" i="1"/>
  <c r="D40" i="1" s="1"/>
  <c r="H40" i="1" s="1"/>
  <c r="I40" i="1" s="1"/>
  <c r="J40" i="1" s="1"/>
  <c r="B21" i="2"/>
  <c r="D20" i="2"/>
  <c r="F20" i="2" s="1"/>
  <c r="C41" i="1" l="1"/>
  <c r="D41" i="1" s="1"/>
  <c r="H41" i="1" s="1"/>
  <c r="I41" i="1" s="1"/>
  <c r="J41" i="1" s="1"/>
  <c r="A42" i="1"/>
  <c r="G41" i="1"/>
  <c r="D21" i="2"/>
  <c r="F21" i="2" s="1"/>
  <c r="B22" i="2"/>
  <c r="A20" i="1"/>
  <c r="E19" i="1"/>
  <c r="F19" i="1"/>
  <c r="F20" i="1" l="1"/>
  <c r="A21" i="1"/>
  <c r="E20" i="1"/>
  <c r="G19" i="1"/>
  <c r="H19" i="1" s="1"/>
  <c r="I19" i="1" s="1"/>
  <c r="J19" i="1" s="1"/>
  <c r="D22" i="2"/>
  <c r="F22" i="2" s="1"/>
  <c r="B23" i="2"/>
  <c r="C42" i="1"/>
  <c r="D42" i="1" s="1"/>
  <c r="H42" i="1" s="1"/>
  <c r="I42" i="1" s="1"/>
  <c r="J42" i="1" s="1"/>
  <c r="A43" i="1"/>
  <c r="G42" i="1"/>
  <c r="G43" i="1" l="1"/>
  <c r="C43" i="1"/>
  <c r="D43" i="1" s="1"/>
  <c r="H43" i="1" s="1"/>
  <c r="I43" i="1" s="1"/>
  <c r="J43" i="1" s="1"/>
  <c r="A44" i="1"/>
  <c r="B24" i="2"/>
  <c r="D23" i="2"/>
  <c r="F23" i="2" s="1"/>
  <c r="E21" i="1"/>
  <c r="F21" i="1"/>
  <c r="G21" i="1" s="1"/>
  <c r="H21" i="1" s="1"/>
  <c r="I21" i="1" s="1"/>
  <c r="J21" i="1" s="1"/>
  <c r="G20" i="1"/>
  <c r="H20" i="1" s="1"/>
  <c r="I20" i="1" s="1"/>
  <c r="J20" i="1" s="1"/>
  <c r="D24" i="2" l="1"/>
  <c r="F24" i="2" s="1"/>
  <c r="B25" i="2"/>
  <c r="G44" i="1"/>
  <c r="C44" i="1"/>
  <c r="D44" i="1" s="1"/>
  <c r="H44" i="1" s="1"/>
  <c r="I44" i="1" s="1"/>
  <c r="J44" i="1" s="1"/>
  <c r="A45" i="1"/>
  <c r="C45" i="1" l="1"/>
  <c r="D45" i="1" s="1"/>
  <c r="A46" i="1"/>
  <c r="G45" i="1"/>
  <c r="B26" i="2"/>
  <c r="D25" i="2"/>
  <c r="F25" i="2" s="1"/>
  <c r="B27" i="2" l="1"/>
  <c r="D26" i="2"/>
  <c r="F26" i="2" s="1"/>
  <c r="C46" i="1"/>
  <c r="D46" i="1" s="1"/>
  <c r="G46" i="1"/>
  <c r="H45" i="1"/>
  <c r="I45" i="1" s="1"/>
  <c r="J45" i="1" s="1"/>
  <c r="H46" i="1" l="1"/>
  <c r="I46" i="1" s="1"/>
  <c r="J46" i="1" s="1"/>
  <c r="D27" i="2"/>
  <c r="F27" i="2" s="1"/>
  <c r="B28" i="2"/>
  <c r="B29" i="2" l="1"/>
  <c r="D28" i="2"/>
  <c r="F28" i="2" s="1"/>
  <c r="D29" i="2" l="1"/>
  <c r="F29" i="2" s="1"/>
  <c r="B30" i="2"/>
  <c r="D30" i="2" l="1"/>
  <c r="F30" i="2" s="1"/>
  <c r="B31" i="2"/>
  <c r="B32" i="2" l="1"/>
  <c r="D31" i="2"/>
  <c r="F31" i="2" s="1"/>
  <c r="B33" i="2" l="1"/>
  <c r="D32" i="2"/>
  <c r="F32" i="2" s="1"/>
  <c r="B34" i="2" l="1"/>
  <c r="D34" i="2" s="1"/>
  <c r="F34" i="2" s="1"/>
  <c r="D33" i="2"/>
  <c r="F33" i="2" s="1"/>
</calcChain>
</file>

<file path=xl/sharedStrings.xml><?xml version="1.0" encoding="utf-8"?>
<sst xmlns="http://schemas.openxmlformats.org/spreadsheetml/2006/main" count="72" uniqueCount="48">
  <si>
    <t>Service objective</t>
  </si>
  <si>
    <t xml:space="preserve"> </t>
  </si>
  <si>
    <t>Inventory carrying cost</t>
  </si>
  <si>
    <t>Ordering cost</t>
  </si>
  <si>
    <t>Item price</t>
  </si>
  <si>
    <t>Cycle</t>
  </si>
  <si>
    <t>Std. Dev.</t>
  </si>
  <si>
    <t>Average</t>
  </si>
  <si>
    <t>Demand</t>
  </si>
  <si>
    <t>Time</t>
  </si>
  <si>
    <t>demand</t>
  </si>
  <si>
    <t>Daily</t>
  </si>
  <si>
    <t>Standard</t>
  </si>
  <si>
    <t>during</t>
  </si>
  <si>
    <t>Order</t>
  </si>
  <si>
    <t>Safety</t>
  </si>
  <si>
    <t>Deviation</t>
  </si>
  <si>
    <t>cycle time</t>
  </si>
  <si>
    <t>quantity</t>
  </si>
  <si>
    <t>f(k)</t>
  </si>
  <si>
    <t>k</t>
  </si>
  <si>
    <t>stock</t>
  </si>
  <si>
    <t>Inventory</t>
  </si>
  <si>
    <t>Item cost</t>
  </si>
  <si>
    <t>Stockout cost/day</t>
  </si>
  <si>
    <t>Annual</t>
  </si>
  <si>
    <t>Leadtime</t>
  </si>
  <si>
    <t>leadtime</t>
  </si>
  <si>
    <t>stockout</t>
  </si>
  <si>
    <t>Service</t>
  </si>
  <si>
    <t>Sales</t>
  </si>
  <si>
    <t>time</t>
  </si>
  <si>
    <t>cost</t>
  </si>
  <si>
    <t>level</t>
  </si>
  <si>
    <t>Minimum</t>
  </si>
  <si>
    <t>Maximum</t>
  </si>
  <si>
    <t>Annual Sales</t>
  </si>
  <si>
    <t>Average Inventory</t>
  </si>
  <si>
    <t>Number of stocking locations</t>
  </si>
  <si>
    <t>Typical replenishment cycle (days)</t>
  </si>
  <si>
    <t>Cycle factor</t>
  </si>
  <si>
    <t>Safety stock factor</t>
  </si>
  <si>
    <t>Number of</t>
  </si>
  <si>
    <t>Stocking</t>
  </si>
  <si>
    <t>Locations</t>
  </si>
  <si>
    <t>Projected</t>
  </si>
  <si>
    <t>Total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</si>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</sst>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000"/>
    <numFmt numFmtId="168" formatCode="&quot;$&quot;#,##0"/>
  </numFmts>
  <fonts count="6" x14ac:knownFonts="1">
    <font>
      <sz val="10"/>
      <name val="Arial"/>
    </font>
    <font>
      <sz val="10"/>
      <color indexed="10"/>
      <name val="Arial"/>
    </font>
    <font>
      <b/>
      <sz val="10"/>
      <name val="Arial"/>
    </font>
    <font>
      <sz val="10"/>
      <name val="Arial"/>
    </font>
    <font>
      <sz val="10"/>
      <color indexed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164" fontId="0" fillId="0" borderId="0" xfId="0" applyNumberFormat="1"/>
    <xf numFmtId="164" fontId="4" fillId="0" borderId="0" xfId="0" applyNumberFormat="1" applyFont="1"/>
    <xf numFmtId="10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168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Inventory Projection</a:t>
            </a:r>
          </a:p>
        </c:rich>
      </c:tx>
      <c:layout>
        <c:manualLayout>
          <c:xMode val="edge"/>
          <c:yMode val="edge"/>
          <c:x val="0.29560737862109399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29122906856735"/>
          <c:y val="0.25853081126177774"/>
          <c:w val="0.48848595190577948"/>
          <c:h val="0.485810645338065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'Square of N'!$B$15:$B$34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7C2-B4E3-B306F747A2C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'Square of N'!$C$15:$C$34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D-47C2-B4E3-B306F747A2C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'Square of N'!$D$15:$D$34</c:f>
              <c:numCache>
                <c:formatCode>"$"#,##0</c:formatCode>
                <c:ptCount val="20"/>
                <c:pt idx="0">
                  <c:v>36267.08960249705</c:v>
                </c:pt>
                <c:pt idx="1">
                  <c:v>49246.712963729478</c:v>
                </c:pt>
                <c:pt idx="2">
                  <c:v>59206.328262605297</c:v>
                </c:pt>
                <c:pt idx="3">
                  <c:v>67602.672355679024</c:v>
                </c:pt>
                <c:pt idx="4">
                  <c:v>75000</c:v>
                </c:pt>
                <c:pt idx="5">
                  <c:v>81687.695387367799</c:v>
                </c:pt>
                <c:pt idx="6">
                  <c:v>87837.666001519276</c:v>
                </c:pt>
                <c:pt idx="7">
                  <c:v>93561.919078143896</c:v>
                </c:pt>
                <c:pt idx="8">
                  <c:v>98938.255108861005</c:v>
                </c:pt>
                <c:pt idx="9">
                  <c:v>104023.32015806003</c:v>
                </c:pt>
                <c:pt idx="10">
                  <c:v>108859.87742875154</c:v>
                </c:pt>
                <c:pt idx="11">
                  <c:v>113481.14967589552</c:v>
                </c:pt>
                <c:pt idx="12">
                  <c:v>117913.55721245774</c:v>
                </c:pt>
                <c:pt idx="13">
                  <c:v>122178.52152662454</c:v>
                </c:pt>
                <c:pt idx="14">
                  <c:v>126293.69699609325</c:v>
                </c:pt>
                <c:pt idx="15">
                  <c:v>130273.83786204299</c:v>
                </c:pt>
                <c:pt idx="16">
                  <c:v>134131.42438096745</c:v>
                </c:pt>
                <c:pt idx="17">
                  <c:v>137877.12519255828</c:v>
                </c:pt>
                <c:pt idx="18">
                  <c:v>141520.14540739139</c:v>
                </c:pt>
                <c:pt idx="19">
                  <c:v>145068.49315068492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D-47C2-B4E3-B306F747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52144"/>
        <c:axId val="1"/>
      </c:lineChart>
      <c:catAx>
        <c:axId val="176225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Stocking Locations</a:t>
                </a:r>
              </a:p>
            </c:rich>
          </c:tx>
          <c:layout>
            <c:manualLayout>
              <c:xMode val="edge"/>
              <c:yMode val="edge"/>
              <c:x val="0.32495846586006788"/>
              <c:y val="0.85798137363798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Inventory Level</a:t>
                </a:r>
              </a:p>
            </c:rich>
          </c:tx>
          <c:layout>
            <c:manualLayout>
              <c:xMode val="edge"/>
              <c:yMode val="edge"/>
              <c:x val="3.56406059330397E-2"/>
              <c:y val="0.321032765632756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25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12826821332069"/>
          <c:y val="0.40058070755945785"/>
          <c:w val="0.21384363559823819"/>
          <c:h val="0.21591584237247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35</xdr:row>
      <xdr:rowOff>38100</xdr:rowOff>
    </xdr:from>
    <xdr:to>
      <xdr:col>6</xdr:col>
      <xdr:colOff>137160</xdr:colOff>
      <xdr:row>51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4EBCC73-144A-6270-33E4-810D45FE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workbookViewId="0">
      <selection activeCell="B3" sqref="B3"/>
    </sheetView>
  </sheetViews>
  <sheetFormatPr defaultRowHeight="13.2" x14ac:dyDescent="0.25"/>
  <cols>
    <col min="1" max="1" width="18.6640625" customWidth="1"/>
    <col min="5" max="5" width="10.109375" customWidth="1"/>
    <col min="7" max="7" width="9.33203125" customWidth="1"/>
    <col min="16" max="16" width="9.109375" style="7" customWidth="1"/>
  </cols>
  <sheetData>
    <row r="2" spans="1:16" x14ac:dyDescent="0.25">
      <c r="A2" t="s">
        <v>0</v>
      </c>
      <c r="B2" s="2">
        <v>0.95</v>
      </c>
      <c r="D2" t="s">
        <v>1</v>
      </c>
    </row>
    <row r="3" spans="1:16" x14ac:dyDescent="0.25">
      <c r="A3" t="s">
        <v>2</v>
      </c>
      <c r="B3" s="2">
        <v>0.2</v>
      </c>
    </row>
    <row r="4" spans="1:16" x14ac:dyDescent="0.25">
      <c r="A4" t="s">
        <v>3</v>
      </c>
      <c r="B4" s="3">
        <v>100</v>
      </c>
    </row>
    <row r="5" spans="1:16" x14ac:dyDescent="0.25">
      <c r="A5" t="s">
        <v>4</v>
      </c>
      <c r="B5" s="3">
        <v>20</v>
      </c>
    </row>
    <row r="6" spans="1:16" x14ac:dyDescent="0.25">
      <c r="B6" s="1"/>
    </row>
    <row r="7" spans="1:16" x14ac:dyDescent="0.25">
      <c r="D7" s="8" t="s">
        <v>5</v>
      </c>
      <c r="E7" s="8" t="s">
        <v>6</v>
      </c>
      <c r="F7" s="8"/>
    </row>
    <row r="8" spans="1:16" s="8" customFormat="1" x14ac:dyDescent="0.25">
      <c r="A8" s="8" t="s">
        <v>7</v>
      </c>
      <c r="B8" s="8" t="s">
        <v>8</v>
      </c>
      <c r="C8" s="8" t="s">
        <v>7</v>
      </c>
      <c r="D8" s="8" t="s">
        <v>9</v>
      </c>
      <c r="E8" s="8" t="s">
        <v>10</v>
      </c>
      <c r="P8" s="9"/>
    </row>
    <row r="9" spans="1:16" s="8" customFormat="1" x14ac:dyDescent="0.25">
      <c r="A9" s="8" t="s">
        <v>11</v>
      </c>
      <c r="B9" s="8" t="s">
        <v>12</v>
      </c>
      <c r="C9" s="8" t="s">
        <v>5</v>
      </c>
      <c r="D9" s="8" t="s">
        <v>12</v>
      </c>
      <c r="E9" s="8" t="s">
        <v>13</v>
      </c>
      <c r="F9" s="8" t="s">
        <v>14</v>
      </c>
      <c r="I9" s="8" t="s">
        <v>15</v>
      </c>
      <c r="J9" s="8" t="s">
        <v>7</v>
      </c>
      <c r="P9" s="9"/>
    </row>
    <row r="10" spans="1:16" s="8" customFormat="1" x14ac:dyDescent="0.25">
      <c r="A10" s="8" t="s">
        <v>8</v>
      </c>
      <c r="B10" s="8" t="s">
        <v>16</v>
      </c>
      <c r="C10" s="8" t="s">
        <v>9</v>
      </c>
      <c r="D10" s="8" t="s">
        <v>16</v>
      </c>
      <c r="E10" s="8" t="s">
        <v>17</v>
      </c>
      <c r="F10" s="8" t="s">
        <v>18</v>
      </c>
      <c r="G10" s="8" t="s">
        <v>19</v>
      </c>
      <c r="H10" s="8" t="s">
        <v>20</v>
      </c>
      <c r="I10" s="8" t="s">
        <v>21</v>
      </c>
      <c r="J10" s="8" t="s">
        <v>22</v>
      </c>
      <c r="O10" s="8" t="s">
        <v>19</v>
      </c>
      <c r="P10" s="9" t="s">
        <v>20</v>
      </c>
    </row>
    <row r="12" spans="1:16" x14ac:dyDescent="0.25">
      <c r="A12" s="4">
        <v>100</v>
      </c>
      <c r="B12" s="4">
        <v>20</v>
      </c>
      <c r="C12" s="4">
        <v>5</v>
      </c>
      <c r="D12" s="4">
        <v>2</v>
      </c>
      <c r="E12" s="5">
        <f>SQRT(A12^2*D12^2+C12*B12^2)</f>
        <v>204.93901531919198</v>
      </c>
      <c r="F12" s="6">
        <f>SQRT((2*$B$4*250*A12)/($B$5*$B$3))</f>
        <v>1118.0339887498949</v>
      </c>
      <c r="G12" s="7">
        <f t="shared" ref="G12:G21" si="0">(1-$B$2)*(F12/E12)</f>
        <v>0.27277236279499073</v>
      </c>
      <c r="H12">
        <f t="shared" ref="H12:H21" si="1">VLOOKUP(G12,O12:P41,2)</f>
        <v>0.3</v>
      </c>
      <c r="I12" s="6">
        <f t="shared" ref="I12:I21" si="2">H12*E12</f>
        <v>61.481704595757591</v>
      </c>
      <c r="J12" s="6">
        <f t="shared" ref="J12:J21" si="3">I12+F12/2</f>
        <v>620.49869897070505</v>
      </c>
      <c r="O12">
        <v>5.0000000000000001E-4</v>
      </c>
      <c r="P12" s="7">
        <v>2.9</v>
      </c>
    </row>
    <row r="13" spans="1:16" x14ac:dyDescent="0.25">
      <c r="A13">
        <f t="shared" ref="A13:A21" si="4">A12+1</f>
        <v>101</v>
      </c>
      <c r="B13">
        <f t="shared" ref="B13:B21" si="5">B12</f>
        <v>20</v>
      </c>
      <c r="C13" s="10">
        <f>C12</f>
        <v>5</v>
      </c>
      <c r="D13" s="10">
        <f>D12</f>
        <v>2</v>
      </c>
      <c r="E13" s="5">
        <f t="shared" ref="E13:E21" si="6">SQRT(A13^2*D13^2+C13*B13^2)</f>
        <v>206.89127579480001</v>
      </c>
      <c r="F13" s="6">
        <f t="shared" ref="F13:F21" si="7">SQRT((2*$B$4*250*A13)/($B$5*$B$3))</f>
        <v>1123.6102527122116</v>
      </c>
      <c r="G13" s="7">
        <f t="shared" si="0"/>
        <v>0.27154606891849747</v>
      </c>
      <c r="H13">
        <f t="shared" si="1"/>
        <v>0.3</v>
      </c>
      <c r="I13" s="6">
        <f t="shared" si="2"/>
        <v>62.067382738440003</v>
      </c>
      <c r="J13" s="6">
        <f t="shared" si="3"/>
        <v>623.87250909454576</v>
      </c>
      <c r="O13">
        <v>6.9999999999999999E-4</v>
      </c>
      <c r="P13" s="7">
        <v>2.8</v>
      </c>
    </row>
    <row r="14" spans="1:16" x14ac:dyDescent="0.25">
      <c r="A14">
        <f t="shared" si="4"/>
        <v>102</v>
      </c>
      <c r="B14">
        <f t="shared" si="5"/>
        <v>20</v>
      </c>
      <c r="C14" s="10">
        <f t="shared" ref="C14:C21" si="8">C13</f>
        <v>5</v>
      </c>
      <c r="D14" s="10">
        <f t="shared" ref="D14:D21" si="9">D13</f>
        <v>2</v>
      </c>
      <c r="E14" s="5">
        <f t="shared" si="6"/>
        <v>208.84443971530581</v>
      </c>
      <c r="F14" s="6">
        <f t="shared" si="7"/>
        <v>1129.1589790636215</v>
      </c>
      <c r="G14" s="7">
        <f t="shared" si="0"/>
        <v>0.27033493939385655</v>
      </c>
      <c r="H14">
        <f t="shared" si="1"/>
        <v>0.3</v>
      </c>
      <c r="I14" s="6">
        <f t="shared" si="2"/>
        <v>62.653331914591739</v>
      </c>
      <c r="J14" s="6">
        <f t="shared" si="3"/>
        <v>627.23282144640245</v>
      </c>
      <c r="O14">
        <v>1E-3</v>
      </c>
      <c r="P14" s="7">
        <v>2.7</v>
      </c>
    </row>
    <row r="15" spans="1:16" x14ac:dyDescent="0.25">
      <c r="A15">
        <f t="shared" si="4"/>
        <v>103</v>
      </c>
      <c r="B15">
        <f t="shared" si="5"/>
        <v>20</v>
      </c>
      <c r="C15" s="10">
        <f t="shared" si="8"/>
        <v>5</v>
      </c>
      <c r="D15" s="10">
        <f t="shared" si="9"/>
        <v>2</v>
      </c>
      <c r="E15" s="5">
        <f t="shared" si="6"/>
        <v>210.79848196796863</v>
      </c>
      <c r="F15" s="6">
        <f t="shared" si="7"/>
        <v>1134.6805717910217</v>
      </c>
      <c r="G15" s="7">
        <f t="shared" si="0"/>
        <v>0.2691386961608766</v>
      </c>
      <c r="H15">
        <f t="shared" si="1"/>
        <v>0.3</v>
      </c>
      <c r="I15" s="6">
        <f t="shared" si="2"/>
        <v>63.239544590390587</v>
      </c>
      <c r="J15" s="6">
        <f t="shared" si="3"/>
        <v>630.57983048590143</v>
      </c>
      <c r="O15">
        <v>1.4E-3</v>
      </c>
      <c r="P15" s="7">
        <v>2.6</v>
      </c>
    </row>
    <row r="16" spans="1:16" x14ac:dyDescent="0.25">
      <c r="A16">
        <f t="shared" si="4"/>
        <v>104</v>
      </c>
      <c r="B16">
        <f t="shared" si="5"/>
        <v>20</v>
      </c>
      <c r="C16" s="10">
        <f t="shared" si="8"/>
        <v>5</v>
      </c>
      <c r="D16" s="10">
        <f t="shared" si="9"/>
        <v>2</v>
      </c>
      <c r="E16" s="5">
        <f t="shared" si="6"/>
        <v>212.7533783515552</v>
      </c>
      <c r="F16" s="6">
        <f t="shared" si="7"/>
        <v>1140.175425099138</v>
      </c>
      <c r="G16" s="7">
        <f t="shared" si="0"/>
        <v>0.2679570669884041</v>
      </c>
      <c r="H16">
        <f t="shared" si="1"/>
        <v>0.3</v>
      </c>
      <c r="I16" s="6">
        <f t="shared" si="2"/>
        <v>63.826013505466555</v>
      </c>
      <c r="J16" s="6">
        <f t="shared" si="3"/>
        <v>633.91372605503557</v>
      </c>
      <c r="O16">
        <v>2E-3</v>
      </c>
      <c r="P16" s="7">
        <v>2.5</v>
      </c>
    </row>
    <row r="17" spans="1:16" x14ac:dyDescent="0.25">
      <c r="A17">
        <f t="shared" si="4"/>
        <v>105</v>
      </c>
      <c r="B17">
        <f t="shared" si="5"/>
        <v>20</v>
      </c>
      <c r="C17" s="10">
        <f t="shared" si="8"/>
        <v>5</v>
      </c>
      <c r="D17" s="10">
        <f t="shared" si="9"/>
        <v>2</v>
      </c>
      <c r="E17" s="5">
        <f t="shared" si="6"/>
        <v>214.70910553583889</v>
      </c>
      <c r="F17" s="6">
        <f t="shared" si="7"/>
        <v>1145.64392373896</v>
      </c>
      <c r="G17" s="7">
        <f t="shared" si="0"/>
        <v>0.26678978538889492</v>
      </c>
      <c r="H17">
        <f t="shared" si="1"/>
        <v>0.3</v>
      </c>
      <c r="I17" s="6">
        <f t="shared" si="2"/>
        <v>64.41273166075166</v>
      </c>
      <c r="J17" s="6">
        <f t="shared" si="3"/>
        <v>637.23469353023165</v>
      </c>
      <c r="O17">
        <v>2.7000000000000001E-3</v>
      </c>
      <c r="P17" s="7">
        <v>2.4</v>
      </c>
    </row>
    <row r="18" spans="1:16" x14ac:dyDescent="0.25">
      <c r="A18">
        <f t="shared" si="4"/>
        <v>106</v>
      </c>
      <c r="B18">
        <f t="shared" si="5"/>
        <v>20</v>
      </c>
      <c r="C18" s="10">
        <f t="shared" si="8"/>
        <v>5</v>
      </c>
      <c r="D18" s="10">
        <f t="shared" si="9"/>
        <v>2</v>
      </c>
      <c r="E18" s="5">
        <f t="shared" si="6"/>
        <v>216.66564102321345</v>
      </c>
      <c r="F18" s="6">
        <f t="shared" si="7"/>
        <v>1151.0864433221338</v>
      </c>
      <c r="G18" s="7">
        <f t="shared" si="0"/>
        <v>0.26563659052863114</v>
      </c>
      <c r="H18">
        <f t="shared" si="1"/>
        <v>0.4</v>
      </c>
      <c r="I18" s="6">
        <f t="shared" si="2"/>
        <v>86.666256409285381</v>
      </c>
      <c r="J18" s="6">
        <f t="shared" si="3"/>
        <v>662.20947807035236</v>
      </c>
      <c r="O18">
        <v>3.5999999999999999E-3</v>
      </c>
      <c r="P18" s="7">
        <v>2.2999999999999998</v>
      </c>
    </row>
    <row r="19" spans="1:16" x14ac:dyDescent="0.25">
      <c r="A19">
        <f t="shared" si="4"/>
        <v>107</v>
      </c>
      <c r="B19">
        <f t="shared" si="5"/>
        <v>20</v>
      </c>
      <c r="C19" s="10">
        <f t="shared" si="8"/>
        <v>5</v>
      </c>
      <c r="D19" s="10">
        <f t="shared" si="9"/>
        <v>2</v>
      </c>
      <c r="E19" s="5">
        <f t="shared" si="6"/>
        <v>218.62296311229522</v>
      </c>
      <c r="F19" s="6">
        <f t="shared" si="7"/>
        <v>1156.5033506220377</v>
      </c>
      <c r="G19" s="7">
        <f t="shared" si="0"/>
        <v>0.26449722713437085</v>
      </c>
      <c r="H19">
        <f t="shared" si="1"/>
        <v>0.4</v>
      </c>
      <c r="I19" s="6">
        <f t="shared" si="2"/>
        <v>87.449185244918098</v>
      </c>
      <c r="J19" s="6">
        <f t="shared" si="3"/>
        <v>665.70086055593697</v>
      </c>
      <c r="O19">
        <v>4.7999999999999996E-3</v>
      </c>
      <c r="P19" s="7">
        <v>2.2000000000000002</v>
      </c>
    </row>
    <row r="20" spans="1:16" x14ac:dyDescent="0.25">
      <c r="A20">
        <f t="shared" si="4"/>
        <v>108</v>
      </c>
      <c r="B20">
        <f t="shared" si="5"/>
        <v>20</v>
      </c>
      <c r="C20" s="10">
        <f t="shared" si="8"/>
        <v>5</v>
      </c>
      <c r="D20" s="10">
        <f t="shared" si="9"/>
        <v>2</v>
      </c>
      <c r="E20" s="5">
        <f t="shared" si="6"/>
        <v>220.5810508633958</v>
      </c>
      <c r="F20" s="6">
        <f t="shared" si="7"/>
        <v>1161.8950038622252</v>
      </c>
      <c r="G20" s="7">
        <f t="shared" si="0"/>
        <v>0.26337144539713409</v>
      </c>
      <c r="H20">
        <f t="shared" si="1"/>
        <v>0.4</v>
      </c>
      <c r="I20" s="6">
        <f t="shared" si="2"/>
        <v>88.232420345358321</v>
      </c>
      <c r="J20" s="6">
        <f t="shared" si="3"/>
        <v>669.17992227647096</v>
      </c>
      <c r="O20">
        <v>6.4000000000000003E-3</v>
      </c>
      <c r="P20" s="7">
        <v>2.1</v>
      </c>
    </row>
    <row r="21" spans="1:16" x14ac:dyDescent="0.25">
      <c r="A21">
        <f t="shared" si="4"/>
        <v>109</v>
      </c>
      <c r="B21">
        <f t="shared" si="5"/>
        <v>20</v>
      </c>
      <c r="C21" s="10">
        <f t="shared" si="8"/>
        <v>5</v>
      </c>
      <c r="D21" s="10">
        <f t="shared" si="9"/>
        <v>2</v>
      </c>
      <c r="E21" s="5">
        <f t="shared" si="6"/>
        <v>222.53988406575573</v>
      </c>
      <c r="F21" s="6">
        <f t="shared" si="7"/>
        <v>1167.2617529928752</v>
      </c>
      <c r="G21" s="7">
        <f t="shared" si="0"/>
        <v>0.26225900087374349</v>
      </c>
      <c r="H21">
        <f t="shared" si="1"/>
        <v>0.4</v>
      </c>
      <c r="I21" s="6">
        <f t="shared" si="2"/>
        <v>89.015953626302291</v>
      </c>
      <c r="J21" s="6">
        <f t="shared" si="3"/>
        <v>672.64683012273986</v>
      </c>
      <c r="O21">
        <v>7.4000000000000003E-3</v>
      </c>
      <c r="P21" s="7">
        <v>2</v>
      </c>
    </row>
    <row r="22" spans="1:16" x14ac:dyDescent="0.25">
      <c r="O22">
        <v>8.3999999999999995E-3</v>
      </c>
      <c r="P22" s="7">
        <v>1.9</v>
      </c>
    </row>
    <row r="23" spans="1:16" x14ac:dyDescent="0.25">
      <c r="O23">
        <v>1.0999999999999999E-2</v>
      </c>
      <c r="P23" s="7">
        <v>1.8</v>
      </c>
    </row>
    <row r="24" spans="1:16" x14ac:dyDescent="0.25">
      <c r="O24">
        <v>1.4200000000000001E-2</v>
      </c>
      <c r="P24" s="7">
        <v>1.7</v>
      </c>
    </row>
    <row r="25" spans="1:16" x14ac:dyDescent="0.25">
      <c r="A25" t="s">
        <v>1</v>
      </c>
      <c r="O25">
        <v>2.3199999999999998E-2</v>
      </c>
      <c r="P25" s="7">
        <v>1.6</v>
      </c>
    </row>
    <row r="26" spans="1:16" x14ac:dyDescent="0.25">
      <c r="O26">
        <v>2.93E-2</v>
      </c>
      <c r="P26" s="7">
        <v>1.5</v>
      </c>
    </row>
    <row r="27" spans="1:16" x14ac:dyDescent="0.25">
      <c r="A27" t="s">
        <v>23</v>
      </c>
      <c r="B27" s="12">
        <v>200</v>
      </c>
      <c r="O27">
        <v>3.6600000000000001E-2</v>
      </c>
      <c r="P27" s="7">
        <v>1.4</v>
      </c>
    </row>
    <row r="28" spans="1:16" x14ac:dyDescent="0.25">
      <c r="A28" t="s">
        <v>2</v>
      </c>
      <c r="B28" s="13">
        <v>0.2</v>
      </c>
      <c r="O28">
        <v>4.5499999999999999E-2</v>
      </c>
      <c r="P28" s="7">
        <v>1.3</v>
      </c>
    </row>
    <row r="29" spans="1:16" x14ac:dyDescent="0.25">
      <c r="A29" t="s">
        <v>3</v>
      </c>
      <c r="B29" s="12">
        <v>50</v>
      </c>
      <c r="O29">
        <v>5.6099999999999997E-2</v>
      </c>
      <c r="P29" s="7">
        <v>1.2</v>
      </c>
    </row>
    <row r="30" spans="1:16" x14ac:dyDescent="0.25">
      <c r="A30" t="s">
        <v>24</v>
      </c>
      <c r="B30" s="12">
        <v>100</v>
      </c>
      <c r="O30">
        <v>6.8599999999999994E-2</v>
      </c>
      <c r="P30" s="7">
        <v>1.1000000000000001</v>
      </c>
    </row>
    <row r="31" spans="1:16" x14ac:dyDescent="0.25">
      <c r="O31">
        <v>8.3299999999999999E-2</v>
      </c>
      <c r="P31" s="7">
        <v>1</v>
      </c>
    </row>
    <row r="32" spans="1:16" x14ac:dyDescent="0.25">
      <c r="D32" t="s">
        <v>6</v>
      </c>
      <c r="E32" t="s">
        <v>11</v>
      </c>
      <c r="O32">
        <v>0.1004</v>
      </c>
      <c r="P32" s="7">
        <v>0.9</v>
      </c>
    </row>
    <row r="33" spans="1:16" x14ac:dyDescent="0.25">
      <c r="A33" t="s">
        <v>25</v>
      </c>
      <c r="B33" t="s">
        <v>5</v>
      </c>
      <c r="C33" t="s">
        <v>26</v>
      </c>
      <c r="D33" t="s">
        <v>27</v>
      </c>
      <c r="E33" t="s">
        <v>28</v>
      </c>
      <c r="F33" t="s">
        <v>29</v>
      </c>
      <c r="G33" t="s">
        <v>14</v>
      </c>
      <c r="O33">
        <v>0.1202</v>
      </c>
      <c r="P33" s="7">
        <v>0.8</v>
      </c>
    </row>
    <row r="34" spans="1:16" x14ac:dyDescent="0.25">
      <c r="A34" t="s">
        <v>30</v>
      </c>
      <c r="B34" t="s">
        <v>31</v>
      </c>
      <c r="C34" t="s">
        <v>10</v>
      </c>
      <c r="D34" t="s">
        <v>10</v>
      </c>
      <c r="E34" t="s">
        <v>32</v>
      </c>
      <c r="F34" t="s">
        <v>33</v>
      </c>
      <c r="G34" t="s">
        <v>18</v>
      </c>
      <c r="H34" t="s">
        <v>20</v>
      </c>
      <c r="I34" t="s">
        <v>34</v>
      </c>
      <c r="J34" t="s">
        <v>35</v>
      </c>
      <c r="O34">
        <v>0.14280000000000001</v>
      </c>
      <c r="P34" s="7">
        <v>0.7</v>
      </c>
    </row>
    <row r="35" spans="1:16" x14ac:dyDescent="0.25">
      <c r="O35">
        <v>0.1686</v>
      </c>
      <c r="P35" s="7">
        <v>0.6</v>
      </c>
    </row>
    <row r="36" spans="1:16" x14ac:dyDescent="0.25">
      <c r="A36" s="14">
        <v>20</v>
      </c>
      <c r="B36" s="14">
        <v>30</v>
      </c>
      <c r="C36" s="5">
        <f t="shared" ref="C36:C46" si="10">A36*B36/365</f>
        <v>1.6438356164383561</v>
      </c>
      <c r="D36" s="5">
        <f t="shared" ref="D36:D46" si="11">SQRT(C36)</f>
        <v>1.2821215295120647</v>
      </c>
      <c r="E36" s="11">
        <f t="shared" ref="E36:E46" si="12">$B$30*365/$B$27</f>
        <v>182.5</v>
      </c>
      <c r="F36" s="1">
        <f t="shared" ref="F36:F46" si="13">E36/(E36+$B$28)</f>
        <v>0.99890530925013687</v>
      </c>
      <c r="G36" s="6">
        <f t="shared" ref="G36:G46" si="14">SQRT((2*$B$29*A36)/($B$27*$B$28))</f>
        <v>7.0710678118654755</v>
      </c>
      <c r="H36" s="7">
        <f t="shared" ref="H36:H46" si="15">0.7071*LN(D36/(2*1.4142*G36*(1-F36)))</f>
        <v>2.877951335807559</v>
      </c>
      <c r="I36" s="6">
        <f t="shared" ref="I36:I46" si="16">H36*D36+C36</f>
        <v>5.333718984965234</v>
      </c>
      <c r="J36" s="6">
        <f t="shared" ref="J36:J46" si="17">I36+G36</f>
        <v>12.40478679683071</v>
      </c>
      <c r="O36">
        <v>0.19769999999999999</v>
      </c>
      <c r="P36" s="7">
        <v>0.5</v>
      </c>
    </row>
    <row r="37" spans="1:16" x14ac:dyDescent="0.25">
      <c r="A37">
        <f t="shared" ref="A37:A46" si="18">A36+1</f>
        <v>21</v>
      </c>
      <c r="B37">
        <f t="shared" ref="B37:B46" si="19">B36</f>
        <v>30</v>
      </c>
      <c r="C37" s="5">
        <f t="shared" si="10"/>
        <v>1.726027397260274</v>
      </c>
      <c r="D37" s="5">
        <f t="shared" si="11"/>
        <v>1.3137836188886942</v>
      </c>
      <c r="E37" s="11">
        <f t="shared" si="12"/>
        <v>182.5</v>
      </c>
      <c r="F37" s="1">
        <f t="shared" si="13"/>
        <v>0.99890530925013687</v>
      </c>
      <c r="G37" s="6">
        <f t="shared" si="14"/>
        <v>7.245688373094719</v>
      </c>
      <c r="H37" s="7">
        <f t="shared" si="15"/>
        <v>2.877951335807559</v>
      </c>
      <c r="I37" s="6">
        <f t="shared" si="16"/>
        <v>5.5070327182030807</v>
      </c>
      <c r="J37" s="6">
        <f t="shared" si="17"/>
        <v>12.752721091297801</v>
      </c>
      <c r="O37">
        <v>0.23039999999999999</v>
      </c>
      <c r="P37" s="7">
        <v>0.4</v>
      </c>
    </row>
    <row r="38" spans="1:16" x14ac:dyDescent="0.25">
      <c r="A38">
        <f t="shared" si="18"/>
        <v>22</v>
      </c>
      <c r="B38">
        <f t="shared" si="19"/>
        <v>30</v>
      </c>
      <c r="C38" s="5">
        <f t="shared" si="10"/>
        <v>1.8082191780821917</v>
      </c>
      <c r="D38" s="5">
        <f t="shared" si="11"/>
        <v>1.3447004045817015</v>
      </c>
      <c r="E38" s="11">
        <f t="shared" si="12"/>
        <v>182.5</v>
      </c>
      <c r="F38" s="1">
        <f t="shared" si="13"/>
        <v>0.99890530925013687</v>
      </c>
      <c r="G38" s="6">
        <f t="shared" si="14"/>
        <v>7.416198487095663</v>
      </c>
      <c r="H38" s="7">
        <f t="shared" si="15"/>
        <v>2.877951335807559</v>
      </c>
      <c r="I38" s="6">
        <f t="shared" si="16"/>
        <v>5.6782015037090643</v>
      </c>
      <c r="J38" s="6">
        <f t="shared" si="17"/>
        <v>13.094399990804728</v>
      </c>
      <c r="O38">
        <v>0.26669999999999999</v>
      </c>
      <c r="P38" s="7">
        <v>0.3</v>
      </c>
    </row>
    <row r="39" spans="1:16" x14ac:dyDescent="0.25">
      <c r="A39">
        <f t="shared" si="18"/>
        <v>23</v>
      </c>
      <c r="B39">
        <f t="shared" si="19"/>
        <v>30</v>
      </c>
      <c r="C39" s="5">
        <f t="shared" si="10"/>
        <v>1.8904109589041096</v>
      </c>
      <c r="D39" s="5">
        <f t="shared" si="11"/>
        <v>1.3749221646711896</v>
      </c>
      <c r="E39" s="11">
        <f t="shared" si="12"/>
        <v>182.5</v>
      </c>
      <c r="F39" s="1">
        <f t="shared" si="13"/>
        <v>0.99890530925013687</v>
      </c>
      <c r="G39" s="6">
        <f t="shared" si="14"/>
        <v>7.5828754440515507</v>
      </c>
      <c r="H39" s="7">
        <f t="shared" si="15"/>
        <v>2.877951335807559</v>
      </c>
      <c r="I39" s="6">
        <f t="shared" si="16"/>
        <v>5.84737003935098</v>
      </c>
      <c r="J39" s="6">
        <f t="shared" si="17"/>
        <v>13.43024548340253</v>
      </c>
      <c r="O39">
        <v>0.30680000000000002</v>
      </c>
      <c r="P39" s="7">
        <v>0.2</v>
      </c>
    </row>
    <row r="40" spans="1:16" x14ac:dyDescent="0.25">
      <c r="A40">
        <f t="shared" si="18"/>
        <v>24</v>
      </c>
      <c r="B40">
        <f t="shared" si="19"/>
        <v>30</v>
      </c>
      <c r="C40" s="5">
        <f t="shared" si="10"/>
        <v>1.9726027397260273</v>
      </c>
      <c r="D40" s="5">
        <f t="shared" si="11"/>
        <v>1.4044937663535668</v>
      </c>
      <c r="E40" s="11">
        <f t="shared" si="12"/>
        <v>182.5</v>
      </c>
      <c r="F40" s="1">
        <f t="shared" si="13"/>
        <v>0.99890530925013687</v>
      </c>
      <c r="G40" s="6">
        <f t="shared" si="14"/>
        <v>7.745966692414834</v>
      </c>
      <c r="H40" s="7">
        <f t="shared" si="15"/>
        <v>2.877951335807559</v>
      </c>
      <c r="I40" s="6">
        <f t="shared" si="16"/>
        <v>6.0146674507366642</v>
      </c>
      <c r="J40" s="6">
        <f t="shared" si="17"/>
        <v>13.760634143151499</v>
      </c>
      <c r="O40">
        <v>0.35089999999999999</v>
      </c>
      <c r="P40" s="7">
        <v>0.1</v>
      </c>
    </row>
    <row r="41" spans="1:16" x14ac:dyDescent="0.25">
      <c r="A41">
        <f t="shared" si="18"/>
        <v>25</v>
      </c>
      <c r="B41">
        <f t="shared" si="19"/>
        <v>30</v>
      </c>
      <c r="C41" s="5">
        <f t="shared" si="10"/>
        <v>2.0547945205479454</v>
      </c>
      <c r="D41" s="5">
        <f t="shared" si="11"/>
        <v>1.4334554477024899</v>
      </c>
      <c r="E41" s="11">
        <f t="shared" si="12"/>
        <v>182.5</v>
      </c>
      <c r="F41" s="1">
        <f t="shared" si="13"/>
        <v>0.99890530925013687</v>
      </c>
      <c r="G41" s="6">
        <f t="shared" si="14"/>
        <v>7.9056941504209481</v>
      </c>
      <c r="H41" s="7">
        <f t="shared" si="15"/>
        <v>2.877951335807559</v>
      </c>
      <c r="I41" s="6">
        <f t="shared" si="16"/>
        <v>6.1802095410839488</v>
      </c>
      <c r="J41" s="6">
        <f t="shared" si="17"/>
        <v>14.085903691504896</v>
      </c>
      <c r="O41">
        <v>0.39889999999999998</v>
      </c>
      <c r="P41" s="7">
        <v>0</v>
      </c>
    </row>
    <row r="42" spans="1:16" x14ac:dyDescent="0.25">
      <c r="A42">
        <f t="shared" si="18"/>
        <v>26</v>
      </c>
      <c r="B42">
        <f t="shared" si="19"/>
        <v>30</v>
      </c>
      <c r="C42" s="5">
        <f t="shared" si="10"/>
        <v>2.1369863013698631</v>
      </c>
      <c r="D42" s="5">
        <f t="shared" si="11"/>
        <v>1.4618434599401753</v>
      </c>
      <c r="E42" s="11">
        <f t="shared" si="12"/>
        <v>182.5</v>
      </c>
      <c r="F42" s="1">
        <f t="shared" si="13"/>
        <v>0.99890530925013687</v>
      </c>
      <c r="G42" s="6">
        <f t="shared" si="14"/>
        <v>8.0622577482985491</v>
      </c>
      <c r="H42" s="7">
        <f t="shared" si="15"/>
        <v>2.877951335807559</v>
      </c>
      <c r="I42" s="6">
        <f t="shared" si="16"/>
        <v>6.3441006396462338</v>
      </c>
      <c r="J42" s="6">
        <f t="shared" si="17"/>
        <v>14.406358387944783</v>
      </c>
    </row>
    <row r="43" spans="1:16" x14ac:dyDescent="0.25">
      <c r="A43">
        <f t="shared" si="18"/>
        <v>27</v>
      </c>
      <c r="B43">
        <f t="shared" si="19"/>
        <v>30</v>
      </c>
      <c r="C43" s="5">
        <f t="shared" si="10"/>
        <v>2.2191780821917808</v>
      </c>
      <c r="D43" s="5">
        <f t="shared" si="11"/>
        <v>1.4896905994842624</v>
      </c>
      <c r="E43" s="11">
        <f t="shared" si="12"/>
        <v>182.5</v>
      </c>
      <c r="F43" s="1">
        <f t="shared" si="13"/>
        <v>0.99890530925013687</v>
      </c>
      <c r="G43" s="6">
        <f t="shared" si="14"/>
        <v>8.2158383625774913</v>
      </c>
      <c r="H43" s="7">
        <f t="shared" si="15"/>
        <v>2.877951335807559</v>
      </c>
      <c r="I43" s="6">
        <f t="shared" si="16"/>
        <v>6.5064351329174768</v>
      </c>
      <c r="J43" s="6">
        <f t="shared" si="17"/>
        <v>14.722273495494967</v>
      </c>
    </row>
    <row r="44" spans="1:16" x14ac:dyDescent="0.25">
      <c r="A44">
        <f t="shared" si="18"/>
        <v>28</v>
      </c>
      <c r="B44">
        <f t="shared" si="19"/>
        <v>30</v>
      </c>
      <c r="C44" s="5">
        <f t="shared" si="10"/>
        <v>2.3013698630136985</v>
      </c>
      <c r="D44" s="5">
        <f t="shared" si="11"/>
        <v>1.5170266520446167</v>
      </c>
      <c r="E44" s="11">
        <f t="shared" si="12"/>
        <v>182.5</v>
      </c>
      <c r="F44" s="1">
        <f t="shared" si="13"/>
        <v>0.99890530925013687</v>
      </c>
      <c r="G44" s="6">
        <f t="shared" si="14"/>
        <v>8.3666002653407556</v>
      </c>
      <c r="H44" s="7">
        <f t="shared" si="15"/>
        <v>2.877951335807559</v>
      </c>
      <c r="I44" s="6">
        <f t="shared" si="16"/>
        <v>6.6672987427211723</v>
      </c>
      <c r="J44" s="6">
        <f t="shared" si="17"/>
        <v>15.033899008061928</v>
      </c>
    </row>
    <row r="45" spans="1:16" x14ac:dyDescent="0.25">
      <c r="A45">
        <f t="shared" si="18"/>
        <v>29</v>
      </c>
      <c r="B45">
        <f t="shared" si="19"/>
        <v>30</v>
      </c>
      <c r="C45" s="5">
        <f t="shared" si="10"/>
        <v>2.3835616438356166</v>
      </c>
      <c r="D45" s="5">
        <f t="shared" si="11"/>
        <v>1.5438787659125366</v>
      </c>
      <c r="E45" s="11">
        <f t="shared" si="12"/>
        <v>182.5</v>
      </c>
      <c r="F45" s="1">
        <f t="shared" si="13"/>
        <v>0.99890530925013687</v>
      </c>
      <c r="G45" s="6">
        <f t="shared" si="14"/>
        <v>8.5146931829632013</v>
      </c>
      <c r="H45" s="7">
        <f t="shared" si="15"/>
        <v>2.877951335807559</v>
      </c>
      <c r="I45" s="6">
        <f t="shared" si="16"/>
        <v>6.8267696005185279</v>
      </c>
      <c r="J45" s="6">
        <f t="shared" si="17"/>
        <v>15.341462783481729</v>
      </c>
    </row>
    <row r="46" spans="1:16" x14ac:dyDescent="0.25">
      <c r="A46">
        <f t="shared" si="18"/>
        <v>30</v>
      </c>
      <c r="B46">
        <f t="shared" si="19"/>
        <v>30</v>
      </c>
      <c r="C46" s="5">
        <f t="shared" si="10"/>
        <v>2.4657534246575343</v>
      </c>
      <c r="D46" s="5">
        <f t="shared" si="11"/>
        <v>1.570271767770641</v>
      </c>
      <c r="E46" s="11">
        <f t="shared" si="12"/>
        <v>182.5</v>
      </c>
      <c r="F46" s="1">
        <f t="shared" si="13"/>
        <v>0.99890530925013687</v>
      </c>
      <c r="G46" s="6">
        <f t="shared" si="14"/>
        <v>8.6602540378443873</v>
      </c>
      <c r="H46" s="7">
        <f t="shared" si="15"/>
        <v>2.877951335807559</v>
      </c>
      <c r="I46" s="6">
        <f t="shared" si="16"/>
        <v>6.9849191562939481</v>
      </c>
      <c r="J46" s="6">
        <f t="shared" si="17"/>
        <v>15.645173194138335</v>
      </c>
    </row>
    <row r="47" spans="1:16" x14ac:dyDescent="0.25">
      <c r="B47" t="s">
        <v>1</v>
      </c>
    </row>
    <row r="55" spans="1:1" x14ac:dyDescent="0.25">
      <c r="A55">
        <v>75</v>
      </c>
    </row>
    <row r="56" spans="1:1" x14ac:dyDescent="0.25">
      <c r="A56">
        <v>87</v>
      </c>
    </row>
    <row r="57" spans="1:1" x14ac:dyDescent="0.25">
      <c r="A57">
        <v>99</v>
      </c>
    </row>
    <row r="58" spans="1:1" x14ac:dyDescent="0.25">
      <c r="A58">
        <v>66</v>
      </c>
    </row>
    <row r="59" spans="1:1" x14ac:dyDescent="0.25">
      <c r="A59">
        <v>50</v>
      </c>
    </row>
    <row r="60" spans="1:1" x14ac:dyDescent="0.25">
      <c r="A60">
        <v>79</v>
      </c>
    </row>
    <row r="61" spans="1:1" x14ac:dyDescent="0.25">
      <c r="A61">
        <v>105</v>
      </c>
    </row>
    <row r="62" spans="1:1" x14ac:dyDescent="0.25">
      <c r="A62">
        <v>92</v>
      </c>
    </row>
    <row r="63" spans="1:1" x14ac:dyDescent="0.25">
      <c r="A63">
        <v>81</v>
      </c>
    </row>
    <row r="64" spans="1:1" x14ac:dyDescent="0.25">
      <c r="A64">
        <v>64</v>
      </c>
    </row>
    <row r="66" spans="1:1" x14ac:dyDescent="0.25">
      <c r="A66">
        <f>AVERAGE(A55:A64)</f>
        <v>79.8</v>
      </c>
    </row>
    <row r="67" spans="1:1" x14ac:dyDescent="0.25">
      <c r="A67">
        <f>STDEV(A55:A64)</f>
        <v>16.857573306314809</v>
      </c>
    </row>
  </sheetData>
  <phoneticPr fontId="0" type="noConversion"/>
  <pageMargins left="0.75" right="0.75" top="1" bottom="1" header="0.5" footer="0.5"/>
  <pageSetup scale="12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workbookViewId="0">
      <selection activeCell="F22" sqref="F22"/>
    </sheetView>
  </sheetViews>
  <sheetFormatPr defaultRowHeight="13.2" x14ac:dyDescent="0.25"/>
  <cols>
    <col min="4" max="4" width="11.5546875" customWidth="1"/>
  </cols>
  <sheetData>
    <row r="2" spans="2:6" x14ac:dyDescent="0.25">
      <c r="B2" t="s">
        <v>36</v>
      </c>
      <c r="F2" s="16">
        <v>240000</v>
      </c>
    </row>
    <row r="3" spans="2:6" x14ac:dyDescent="0.25">
      <c r="B3" t="s">
        <v>37</v>
      </c>
      <c r="F3" s="16">
        <v>75000</v>
      </c>
    </row>
    <row r="4" spans="2:6" x14ac:dyDescent="0.25">
      <c r="B4" t="s">
        <v>38</v>
      </c>
      <c r="F4" s="15">
        <v>5</v>
      </c>
    </row>
    <row r="5" spans="2:6" x14ac:dyDescent="0.25">
      <c r="B5" t="s">
        <v>39</v>
      </c>
      <c r="F5" s="15">
        <v>15</v>
      </c>
    </row>
    <row r="7" spans="2:6" x14ac:dyDescent="0.25">
      <c r="B7" t="s">
        <v>40</v>
      </c>
      <c r="F7">
        <f>F5/2/365</f>
        <v>2.0547945205479451E-2</v>
      </c>
    </row>
    <row r="8" spans="2:6" x14ac:dyDescent="0.25">
      <c r="B8" t="s">
        <v>41</v>
      </c>
      <c r="F8">
        <f>(F3/F2-F7)/SQRT(F4)</f>
        <v>0.13056492813825826</v>
      </c>
    </row>
    <row r="11" spans="2:6" x14ac:dyDescent="0.25">
      <c r="B11" t="s">
        <v>42</v>
      </c>
      <c r="D11" t="s">
        <v>45</v>
      </c>
      <c r="F11" t="s">
        <v>25</v>
      </c>
    </row>
    <row r="12" spans="2:6" x14ac:dyDescent="0.25">
      <c r="B12" t="s">
        <v>43</v>
      </c>
      <c r="D12" t="s">
        <v>46</v>
      </c>
      <c r="F12" t="s">
        <v>22</v>
      </c>
    </row>
    <row r="13" spans="2:6" x14ac:dyDescent="0.25">
      <c r="B13" t="s">
        <v>44</v>
      </c>
      <c r="D13" t="s">
        <v>22</v>
      </c>
      <c r="F13" t="s">
        <v>47</v>
      </c>
    </row>
    <row r="15" spans="2:6" x14ac:dyDescent="0.25">
      <c r="B15">
        <v>1</v>
      </c>
      <c r="D15" s="17">
        <f>($F$7+SQRT(B15)*$F$8)*$F$2</f>
        <v>36267.08960249705</v>
      </c>
      <c r="F15" s="5">
        <f>$F$2/D15</f>
        <v>6.6175698858249605</v>
      </c>
    </row>
    <row r="16" spans="2:6" x14ac:dyDescent="0.25">
      <c r="B16">
        <f>B15+1</f>
        <v>2</v>
      </c>
      <c r="D16" s="17">
        <f t="shared" ref="D16:D29" si="0">($F$7+SQRT(B16)*$F$8)*$F$2</f>
        <v>49246.712963729478</v>
      </c>
      <c r="F16" s="5">
        <f t="shared" ref="F16:F29" si="1">$F$2/D16</f>
        <v>4.8734217078967594</v>
      </c>
    </row>
    <row r="17" spans="2:6" x14ac:dyDescent="0.25">
      <c r="B17">
        <f t="shared" ref="B17:B34" si="2">B16+1</f>
        <v>3</v>
      </c>
      <c r="D17" s="17">
        <f t="shared" si="0"/>
        <v>59206.328262605297</v>
      </c>
      <c r="F17" s="5">
        <f t="shared" si="1"/>
        <v>4.053620736883019</v>
      </c>
    </row>
    <row r="18" spans="2:6" x14ac:dyDescent="0.25">
      <c r="B18">
        <f t="shared" si="2"/>
        <v>4</v>
      </c>
      <c r="D18" s="17">
        <f t="shared" si="0"/>
        <v>67602.672355679024</v>
      </c>
      <c r="F18" s="5">
        <f t="shared" si="1"/>
        <v>3.5501555136353806</v>
      </c>
    </row>
    <row r="19" spans="2:6" x14ac:dyDescent="0.25">
      <c r="B19">
        <f t="shared" si="2"/>
        <v>5</v>
      </c>
      <c r="D19" s="17">
        <f t="shared" si="0"/>
        <v>75000</v>
      </c>
      <c r="F19" s="5">
        <f t="shared" si="1"/>
        <v>3.2</v>
      </c>
    </row>
    <row r="20" spans="2:6" x14ac:dyDescent="0.25">
      <c r="B20">
        <f t="shared" si="2"/>
        <v>6</v>
      </c>
      <c r="D20" s="17">
        <f t="shared" si="0"/>
        <v>81687.695387367799</v>
      </c>
      <c r="F20" s="5">
        <f t="shared" si="1"/>
        <v>2.9380189863590354</v>
      </c>
    </row>
    <row r="21" spans="2:6" x14ac:dyDescent="0.25">
      <c r="B21">
        <f t="shared" si="2"/>
        <v>7</v>
      </c>
      <c r="D21" s="17">
        <f t="shared" si="0"/>
        <v>87837.666001519276</v>
      </c>
      <c r="F21" s="5">
        <f t="shared" si="1"/>
        <v>2.7323130375054463</v>
      </c>
    </row>
    <row r="22" spans="2:6" x14ac:dyDescent="0.25">
      <c r="B22">
        <f t="shared" si="2"/>
        <v>8</v>
      </c>
      <c r="D22" s="17">
        <f t="shared" si="0"/>
        <v>93561.919078143896</v>
      </c>
      <c r="F22" s="5">
        <f t="shared" si="1"/>
        <v>2.5651461873024375</v>
      </c>
    </row>
    <row r="23" spans="2:6" x14ac:dyDescent="0.25">
      <c r="B23">
        <f t="shared" si="2"/>
        <v>9</v>
      </c>
      <c r="D23" s="17">
        <f t="shared" si="0"/>
        <v>98938.255108861005</v>
      </c>
      <c r="F23" s="5">
        <f t="shared" si="1"/>
        <v>2.4257553333230897</v>
      </c>
    </row>
    <row r="24" spans="2:6" x14ac:dyDescent="0.25">
      <c r="B24">
        <f t="shared" si="2"/>
        <v>10</v>
      </c>
      <c r="D24" s="17">
        <f t="shared" si="0"/>
        <v>104023.32015806003</v>
      </c>
      <c r="F24" s="5">
        <f t="shared" si="1"/>
        <v>2.3071749645687896</v>
      </c>
    </row>
    <row r="25" spans="2:6" x14ac:dyDescent="0.25">
      <c r="B25">
        <f t="shared" si="2"/>
        <v>11</v>
      </c>
      <c r="D25" s="17">
        <f t="shared" si="0"/>
        <v>108859.87742875154</v>
      </c>
      <c r="F25" s="5">
        <f t="shared" si="1"/>
        <v>2.2046690265389954</v>
      </c>
    </row>
    <row r="26" spans="2:6" x14ac:dyDescent="0.25">
      <c r="B26">
        <f t="shared" si="2"/>
        <v>12</v>
      </c>
      <c r="D26" s="17">
        <f t="shared" si="0"/>
        <v>113481.14967589552</v>
      </c>
      <c r="F26" s="5">
        <f t="shared" si="1"/>
        <v>2.1148886901960804</v>
      </c>
    </row>
    <row r="27" spans="2:6" x14ac:dyDescent="0.25">
      <c r="B27">
        <f t="shared" si="2"/>
        <v>13</v>
      </c>
      <c r="D27" s="17">
        <f t="shared" si="0"/>
        <v>117913.55721245774</v>
      </c>
      <c r="F27" s="5">
        <f t="shared" si="1"/>
        <v>2.0353893621203012</v>
      </c>
    </row>
    <row r="28" spans="2:6" x14ac:dyDescent="0.25">
      <c r="B28">
        <f t="shared" si="2"/>
        <v>14</v>
      </c>
      <c r="D28" s="17">
        <f t="shared" si="0"/>
        <v>122178.52152662454</v>
      </c>
      <c r="F28" s="5">
        <f t="shared" si="1"/>
        <v>1.9643387151947194</v>
      </c>
    </row>
    <row r="29" spans="2:6" x14ac:dyDescent="0.25">
      <c r="B29">
        <f t="shared" si="2"/>
        <v>15</v>
      </c>
      <c r="D29" s="17">
        <f t="shared" si="0"/>
        <v>126293.69699609325</v>
      </c>
      <c r="F29" s="5">
        <f t="shared" si="1"/>
        <v>1.9003323658141398</v>
      </c>
    </row>
    <row r="30" spans="2:6" x14ac:dyDescent="0.25">
      <c r="B30">
        <f t="shared" si="2"/>
        <v>16</v>
      </c>
      <c r="D30" s="17">
        <f>($F$7+SQRT(B30)*$F$8)*$F$2</f>
        <v>130273.83786204299</v>
      </c>
      <c r="F30" s="5">
        <f>$F$2/D30</f>
        <v>1.8422731988149033</v>
      </c>
    </row>
    <row r="31" spans="2:6" x14ac:dyDescent="0.25">
      <c r="B31">
        <f t="shared" si="2"/>
        <v>17</v>
      </c>
      <c r="D31" s="17">
        <f>($F$7+SQRT(B31)*$F$8)*$F$2</f>
        <v>134131.42438096745</v>
      </c>
      <c r="F31" s="5">
        <f>$F$2/D31</f>
        <v>1.7892898782491029</v>
      </c>
    </row>
    <row r="32" spans="2:6" x14ac:dyDescent="0.25">
      <c r="B32">
        <f t="shared" si="2"/>
        <v>18</v>
      </c>
      <c r="D32" s="17">
        <f>($F$7+SQRT(B32)*$F$8)*$F$2</f>
        <v>137877.12519255828</v>
      </c>
      <c r="F32" s="5">
        <f>$F$2/D32</f>
        <v>1.7406803315982806</v>
      </c>
    </row>
    <row r="33" spans="2:6" x14ac:dyDescent="0.25">
      <c r="B33">
        <f t="shared" si="2"/>
        <v>19</v>
      </c>
      <c r="D33" s="17">
        <f>($F$7+SQRT(B33)*$F$8)*$F$2</f>
        <v>141520.14540739139</v>
      </c>
      <c r="F33" s="5">
        <f>$F$2/D33</f>
        <v>1.6958716323327432</v>
      </c>
    </row>
    <row r="34" spans="2:6" x14ac:dyDescent="0.25">
      <c r="B34">
        <f t="shared" si="2"/>
        <v>20</v>
      </c>
      <c r="D34" s="17">
        <f>($F$7+SQRT(B34)*$F$8)*$F$2</f>
        <v>145068.49315068492</v>
      </c>
      <c r="F34" s="5">
        <f>$F$2/D34</f>
        <v>1.6543909348441928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calculator</vt:lpstr>
      <vt:lpstr>Square of N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Broad College of Business</dc:creator>
  <cp:lastModifiedBy>Aniket Gupta</cp:lastModifiedBy>
  <cp:lastPrinted>1997-10-22T18:22:30Z</cp:lastPrinted>
  <dcterms:created xsi:type="dcterms:W3CDTF">2001-08-23T14:03:05Z</dcterms:created>
  <dcterms:modified xsi:type="dcterms:W3CDTF">2024-02-03T22:29:08Z</dcterms:modified>
</cp:coreProperties>
</file>