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3435F53-4302-4AA3-A6B2-BFB9F3BA319F}" xr6:coauthVersionLast="47" xr6:coauthVersionMax="47" xr10:uidLastSave="{00000000-0000-0000-0000-000000000000}"/>
  <bookViews>
    <workbookView xWindow="3348" yWindow="3348" windowWidth="17280" windowHeight="8880"/>
  </bookViews>
  <sheets>
    <sheet name="Detail" sheetId="1" r:id="rId1"/>
    <sheet name="Pre-1999" sheetId="4" r:id="rId2"/>
    <sheet name="Expense Summary" sheetId="3" r:id="rId3"/>
  </sheets>
  <definedNames>
    <definedName name="_xlnm.Print_Titles" localSheetId="0">Detail!$1:$1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Q3" i="1"/>
  <c r="U3" i="1"/>
  <c r="Q4" i="1"/>
  <c r="U4" i="1"/>
  <c r="Q5" i="1"/>
  <c r="U5" i="1"/>
  <c r="L7" i="1"/>
  <c r="B2" i="3" s="1"/>
  <c r="N7" i="1"/>
  <c r="P7" i="1"/>
  <c r="Q7" i="1"/>
  <c r="R7" i="1" s="1"/>
  <c r="T7" i="1"/>
  <c r="Y7" i="1" s="1"/>
  <c r="U7" i="1"/>
  <c r="V7" i="1"/>
  <c r="W7" i="1"/>
  <c r="X7" i="1"/>
  <c r="Q9" i="1"/>
  <c r="T9" i="1"/>
  <c r="T30" i="1" s="1"/>
  <c r="U9" i="1"/>
  <c r="U30" i="1" s="1"/>
  <c r="V9" i="1"/>
  <c r="V30" i="1" s="1"/>
  <c r="W9" i="1"/>
  <c r="W30" i="1" s="1"/>
  <c r="X9" i="1"/>
  <c r="Q10" i="1"/>
  <c r="T10" i="1"/>
  <c r="X10" i="1"/>
  <c r="X30" i="1" s="1"/>
  <c r="Q11" i="1"/>
  <c r="X11" i="1"/>
  <c r="Q12" i="1"/>
  <c r="Q30" i="1" s="1"/>
  <c r="X12" i="1"/>
  <c r="Q13" i="1"/>
  <c r="X13" i="1"/>
  <c r="Q14" i="1"/>
  <c r="U14" i="1"/>
  <c r="X14" i="1"/>
  <c r="W15" i="1"/>
  <c r="Q16" i="1"/>
  <c r="U16" i="1"/>
  <c r="X16" i="1"/>
  <c r="Q17" i="1"/>
  <c r="U17" i="1"/>
  <c r="X17" i="1"/>
  <c r="Q21" i="1"/>
  <c r="U21" i="1"/>
  <c r="X21" i="1"/>
  <c r="Q22" i="1"/>
  <c r="U22" i="1"/>
  <c r="X22" i="1"/>
  <c r="Q23" i="1"/>
  <c r="U23" i="1"/>
  <c r="X23" i="1"/>
  <c r="Q24" i="1"/>
  <c r="U24" i="1"/>
  <c r="X24" i="1"/>
  <c r="Q25" i="1"/>
  <c r="U25" i="1"/>
  <c r="X25" i="1"/>
  <c r="Q26" i="1"/>
  <c r="U26" i="1"/>
  <c r="X26" i="1"/>
  <c r="Q27" i="1"/>
  <c r="U27" i="1"/>
  <c r="X27" i="1"/>
  <c r="W28" i="1"/>
  <c r="W29" i="1"/>
  <c r="L30" i="1"/>
  <c r="N30" i="1"/>
  <c r="O31" i="1"/>
  <c r="O32" i="1"/>
  <c r="X33" i="1"/>
  <c r="Q34" i="1"/>
  <c r="T34" i="1"/>
  <c r="X34" i="1"/>
  <c r="X82" i="1" s="1"/>
  <c r="Q35" i="1"/>
  <c r="U35" i="1"/>
  <c r="X36" i="1"/>
  <c r="X37" i="1"/>
  <c r="X38" i="1"/>
  <c r="X39" i="1"/>
  <c r="Q40" i="1"/>
  <c r="V40" i="1"/>
  <c r="X41" i="1"/>
  <c r="X42" i="1"/>
  <c r="X43" i="1"/>
  <c r="Q44" i="1"/>
  <c r="Q82" i="1" s="1"/>
  <c r="X44" i="1"/>
  <c r="T44" i="1" s="1"/>
  <c r="T82" i="1" s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Q59" i="1"/>
  <c r="T59" i="1"/>
  <c r="X59" i="1"/>
  <c r="Q60" i="1"/>
  <c r="T60" i="1"/>
  <c r="Q61" i="1"/>
  <c r="T61" i="1"/>
  <c r="Q62" i="1"/>
  <c r="T62" i="1"/>
  <c r="Q63" i="1"/>
  <c r="U63" i="1"/>
  <c r="X64" i="1"/>
  <c r="Q65" i="1"/>
  <c r="U65" i="1"/>
  <c r="X65" i="1"/>
  <c r="Q66" i="1"/>
  <c r="U66" i="1"/>
  <c r="Q67" i="1"/>
  <c r="U67" i="1"/>
  <c r="X67" i="1"/>
  <c r="Q68" i="1"/>
  <c r="U68" i="1"/>
  <c r="Q69" i="1"/>
  <c r="T69" i="1"/>
  <c r="X69" i="1"/>
  <c r="X70" i="1"/>
  <c r="Q71" i="1"/>
  <c r="U71" i="1"/>
  <c r="X71" i="1"/>
  <c r="X72" i="1"/>
  <c r="X73" i="1"/>
  <c r="X74" i="1"/>
  <c r="X75" i="1"/>
  <c r="X76" i="1"/>
  <c r="X77" i="1"/>
  <c r="X78" i="1"/>
  <c r="X79" i="1"/>
  <c r="X80" i="1"/>
  <c r="X81" i="1"/>
  <c r="L82" i="1"/>
  <c r="B4" i="3" s="1"/>
  <c r="N82" i="1"/>
  <c r="P82" i="1"/>
  <c r="U82" i="1"/>
  <c r="V82" i="1"/>
  <c r="W82" i="1"/>
  <c r="W83" i="1"/>
  <c r="W89" i="1" s="1"/>
  <c r="W84" i="1"/>
  <c r="Q85" i="1"/>
  <c r="U85" i="1"/>
  <c r="U89" i="1" s="1"/>
  <c r="Y89" i="1" s="1"/>
  <c r="Q86" i="1"/>
  <c r="U86" i="1"/>
  <c r="Q87" i="1"/>
  <c r="V87" i="1"/>
  <c r="X88" i="1"/>
  <c r="X89" i="1" s="1"/>
  <c r="L89" i="1"/>
  <c r="N89" i="1"/>
  <c r="Q89" i="1"/>
  <c r="R89" i="1" s="1"/>
  <c r="T89" i="1"/>
  <c r="V89" i="1"/>
  <c r="X90" i="1"/>
  <c r="X108" i="1" s="1"/>
  <c r="X91" i="1"/>
  <c r="U92" i="1"/>
  <c r="Q93" i="1"/>
  <c r="T93" i="1"/>
  <c r="X93" i="1"/>
  <c r="Q94" i="1"/>
  <c r="V94" i="1"/>
  <c r="V108" i="1" s="1"/>
  <c r="Q95" i="1"/>
  <c r="Q108" i="1" s="1"/>
  <c r="V95" i="1"/>
  <c r="U96" i="1"/>
  <c r="Q97" i="1"/>
  <c r="X97" i="1"/>
  <c r="Q98" i="1"/>
  <c r="V98" i="1"/>
  <c r="Q99" i="1"/>
  <c r="T99" i="1"/>
  <c r="Q100" i="1"/>
  <c r="T100" i="1"/>
  <c r="Q103" i="1"/>
  <c r="W103" i="1"/>
  <c r="W108" i="1" s="1"/>
  <c r="Q104" i="1"/>
  <c r="T104" i="1"/>
  <c r="Q105" i="1"/>
  <c r="T105" i="1"/>
  <c r="Q106" i="1"/>
  <c r="T106" i="1"/>
  <c r="L108" i="1"/>
  <c r="N108" i="1"/>
  <c r="T108" i="1"/>
  <c r="U108" i="1"/>
  <c r="V110" i="1"/>
  <c r="Q111" i="1"/>
  <c r="Q112" i="1" s="1"/>
  <c r="T111" i="1"/>
  <c r="T112" i="1" s="1"/>
  <c r="Y112" i="1" s="1"/>
  <c r="L112" i="1"/>
  <c r="N112" i="1"/>
  <c r="U112" i="1"/>
  <c r="V112" i="1"/>
  <c r="W112" i="1"/>
  <c r="X112" i="1"/>
  <c r="L114" i="1"/>
  <c r="L158" i="1" s="1"/>
  <c r="L163" i="1" s="1"/>
  <c r="L115" i="1"/>
  <c r="P115" i="1"/>
  <c r="L116" i="1"/>
  <c r="P116" i="1" s="1"/>
  <c r="L117" i="1"/>
  <c r="P117" i="1"/>
  <c r="W123" i="1"/>
  <c r="Q128" i="1"/>
  <c r="Q136" i="1" s="1"/>
  <c r="X130" i="1"/>
  <c r="N136" i="1"/>
  <c r="C8" i="3" s="1"/>
  <c r="O136" i="1"/>
  <c r="T136" i="1"/>
  <c r="Y136" i="1" s="1"/>
  <c r="U136" i="1"/>
  <c r="V136" i="1"/>
  <c r="W136" i="1"/>
  <c r="X136" i="1"/>
  <c r="Q137" i="1"/>
  <c r="V137" i="1"/>
  <c r="V150" i="1" s="1"/>
  <c r="L138" i="1"/>
  <c r="X138" i="1" s="1"/>
  <c r="X150" i="1" s="1"/>
  <c r="W139" i="1"/>
  <c r="W150" i="1" s="1"/>
  <c r="W140" i="1"/>
  <c r="X141" i="1"/>
  <c r="Q142" i="1"/>
  <c r="T142" i="1"/>
  <c r="Q143" i="1"/>
  <c r="T143" i="1"/>
  <c r="Q144" i="1"/>
  <c r="T144" i="1"/>
  <c r="T150" i="1" s="1"/>
  <c r="W145" i="1"/>
  <c r="Q146" i="1"/>
  <c r="Q147" i="1"/>
  <c r="T147" i="1"/>
  <c r="L150" i="1"/>
  <c r="N150" i="1"/>
  <c r="Q150" i="1"/>
  <c r="R150" i="1"/>
  <c r="U150" i="1"/>
  <c r="N152" i="1"/>
  <c r="L159" i="1"/>
  <c r="L161" i="1"/>
  <c r="L162" i="1"/>
  <c r="C2" i="3"/>
  <c r="D2" i="3"/>
  <c r="B3" i="3"/>
  <c r="C3" i="3"/>
  <c r="C4" i="3"/>
  <c r="B5" i="3"/>
  <c r="C5" i="3"/>
  <c r="D5" i="3"/>
  <c r="B6" i="3"/>
  <c r="C6" i="3"/>
  <c r="B7" i="3"/>
  <c r="C7" i="3"/>
  <c r="F7" i="3"/>
  <c r="O112" i="1" s="1"/>
  <c r="B9" i="3"/>
  <c r="C9" i="3"/>
  <c r="D9" i="3"/>
  <c r="F9" i="3"/>
  <c r="O150" i="1" s="1"/>
  <c r="G10" i="3"/>
  <c r="E5" i="4"/>
  <c r="F3" i="3" s="1"/>
  <c r="O30" i="1" s="1"/>
  <c r="E11" i="4"/>
  <c r="F8" i="3" s="1"/>
  <c r="E19" i="4"/>
  <c r="F6" i="3" s="1"/>
  <c r="O108" i="1" s="1"/>
  <c r="E29" i="4"/>
  <c r="F2" i="3" s="1"/>
  <c r="E34" i="4"/>
  <c r="F5" i="3" s="1"/>
  <c r="O89" i="1" s="1"/>
  <c r="F41" i="4"/>
  <c r="E45" i="4"/>
  <c r="E60" i="4"/>
  <c r="E61" i="4"/>
  <c r="F4" i="3" s="1"/>
  <c r="O82" i="1" s="1"/>
  <c r="E67" i="4"/>
  <c r="D7" i="3" l="1"/>
  <c r="R112" i="1"/>
  <c r="D6" i="3"/>
  <c r="R108" i="1"/>
  <c r="Y82" i="1"/>
  <c r="W152" i="1"/>
  <c r="U152" i="1"/>
  <c r="Y108" i="1"/>
  <c r="D4" i="3"/>
  <c r="R82" i="1"/>
  <c r="R30" i="1"/>
  <c r="Q152" i="1"/>
  <c r="R152" i="1" s="1"/>
  <c r="D3" i="3"/>
  <c r="D10" i="3" s="1"/>
  <c r="Q163" i="1"/>
  <c r="R163" i="1" s="1"/>
  <c r="R136" i="1"/>
  <c r="D8" i="3"/>
  <c r="O7" i="1"/>
  <c r="O152" i="1" s="1"/>
  <c r="F10" i="3"/>
  <c r="C10" i="3"/>
  <c r="Y150" i="1"/>
  <c r="T152" i="1"/>
  <c r="Y152" i="1" s="1"/>
  <c r="Y30" i="1"/>
  <c r="V152" i="1"/>
  <c r="X152" i="1"/>
  <c r="L136" i="1"/>
  <c r="B8" i="3" s="1"/>
  <c r="B10" i="3" s="1"/>
  <c r="P114" i="1"/>
  <c r="P136" i="1" s="1"/>
  <c r="P152" i="1" s="1"/>
  <c r="L152" i="1"/>
</calcChain>
</file>

<file path=xl/sharedStrings.xml><?xml version="1.0" encoding="utf-8"?>
<sst xmlns="http://schemas.openxmlformats.org/spreadsheetml/2006/main" count="1290" uniqueCount="285">
  <si>
    <t>Building</t>
  </si>
  <si>
    <t>Clements</t>
  </si>
  <si>
    <t>Dallas Hall</t>
  </si>
  <si>
    <t>Fondren Science</t>
  </si>
  <si>
    <t>Florence Hall</t>
  </si>
  <si>
    <t>Hyer Hall</t>
  </si>
  <si>
    <t>Umphrey Lee</t>
  </si>
  <si>
    <t>Cox School</t>
  </si>
  <si>
    <t>Crow</t>
  </si>
  <si>
    <t>Maguire</t>
  </si>
  <si>
    <t>Law</t>
  </si>
  <si>
    <t>Underwood Library</t>
  </si>
  <si>
    <t>Meadows</t>
  </si>
  <si>
    <t>Perkins</t>
  </si>
  <si>
    <t>Kirby</t>
  </si>
  <si>
    <t>SIC</t>
  </si>
  <si>
    <t>Bradfield</t>
  </si>
  <si>
    <t>Fincher</t>
  </si>
  <si>
    <t>Caruth</t>
  </si>
  <si>
    <t>Patterson</t>
  </si>
  <si>
    <t>School/Dept.</t>
  </si>
  <si>
    <t>VCR</t>
  </si>
  <si>
    <t>External Computer Hookup</t>
  </si>
  <si>
    <t>No</t>
  </si>
  <si>
    <t>None</t>
  </si>
  <si>
    <t>Yes</t>
  </si>
  <si>
    <t>Fondren Library West</t>
  </si>
  <si>
    <t>Viewsonic PJ800 - SVGA</t>
  </si>
  <si>
    <t>nFocus - VGA</t>
  </si>
  <si>
    <t>ITS/Academic Computing</t>
  </si>
  <si>
    <t>Media Cart</t>
  </si>
  <si>
    <t>Sharp - VGA</t>
  </si>
  <si>
    <t>Other Equipment</t>
  </si>
  <si>
    <t>2 - Viewsonic PJ800 - SVGA</t>
  </si>
  <si>
    <t>Cable TV Hookup</t>
  </si>
  <si>
    <t>Fondren Library East</t>
  </si>
  <si>
    <t>Date Installed</t>
  </si>
  <si>
    <t>Room or Facility</t>
  </si>
  <si>
    <t>Dedman</t>
  </si>
  <si>
    <t>Sound System</t>
  </si>
  <si>
    <t>EIKI LC-XGA980UE XVGA</t>
  </si>
  <si>
    <t>Heroy Hall</t>
  </si>
  <si>
    <t>27" Phillips SCN836C</t>
  </si>
  <si>
    <t>Large Format Video Display</t>
  </si>
  <si>
    <t>Barco 808</t>
  </si>
  <si>
    <t>Eiki 980</t>
  </si>
  <si>
    <t>Mac &amp; PC</t>
  </si>
  <si>
    <t>Dukane</t>
  </si>
  <si>
    <t>Cost of Install</t>
  </si>
  <si>
    <t>Cost of Upgrade</t>
  </si>
  <si>
    <t>Last Upgrade</t>
  </si>
  <si>
    <t>Projector - 09/01/99</t>
  </si>
  <si>
    <t>100D</t>
  </si>
  <si>
    <t>Enrich</t>
  </si>
  <si>
    <t>DVD/LD Vidoe Conf</t>
  </si>
  <si>
    <t>334A</t>
  </si>
  <si>
    <t>Owen Fine Arts Center</t>
  </si>
  <si>
    <t>n/a</t>
  </si>
  <si>
    <t>OFAC</t>
  </si>
  <si>
    <t>Jan '99</t>
  </si>
  <si>
    <t>DVD, Floppy drives, Zip drives</t>
  </si>
  <si>
    <t>(current)</t>
  </si>
  <si>
    <t>DVD, MIDI Keyboard, Floppy drives, Zip Drives</t>
  </si>
  <si>
    <t>CITA Computer Lab</t>
  </si>
  <si>
    <t>B250</t>
  </si>
  <si>
    <t>nView D705z Projector</t>
  </si>
  <si>
    <t>2 Scanners, Slide Scanner</t>
  </si>
  <si>
    <t>unknown</t>
  </si>
  <si>
    <t>Ulee</t>
  </si>
  <si>
    <t>1999 software only</t>
  </si>
  <si>
    <t>Distance Learning</t>
  </si>
  <si>
    <t>ViewSonic PJ1000 LCD</t>
  </si>
  <si>
    <t>InFocus LP 580 LCD</t>
  </si>
  <si>
    <t>InFocus LP580 LCD</t>
  </si>
  <si>
    <t>Barco 8100 LCD</t>
  </si>
  <si>
    <t>InFocus LP1000B LCD</t>
  </si>
  <si>
    <t>Yes (2)</t>
  </si>
  <si>
    <t>yes</t>
  </si>
  <si>
    <t>20 student PCs</t>
  </si>
  <si>
    <t>3 training computers</t>
  </si>
  <si>
    <t>AMX Control System</t>
  </si>
  <si>
    <t>AMX Conrtol, Scanner</t>
  </si>
  <si>
    <t>AMX, Laser Disc, 4 Mics</t>
  </si>
  <si>
    <t>AMX Control, Laser Disc</t>
  </si>
  <si>
    <t>AMX Control, Mic</t>
  </si>
  <si>
    <t>Virginia Hall</t>
  </si>
  <si>
    <t>Study Lounge</t>
  </si>
  <si>
    <t>36" Zenith H3647DT</t>
  </si>
  <si>
    <t xml:space="preserve">AMX controller, CD, Video Cam, Doc cam,  Cassette, Light pen, Infrared headsets </t>
  </si>
  <si>
    <t>PC</t>
  </si>
  <si>
    <t>Mac</t>
  </si>
  <si>
    <t>CMIT</t>
  </si>
  <si>
    <t>Portable</t>
  </si>
  <si>
    <t>Eiki LCNB</t>
  </si>
  <si>
    <t>Eiki 860</t>
  </si>
  <si>
    <t>Viewsonic</t>
  </si>
  <si>
    <t>Sharp Video Only</t>
  </si>
  <si>
    <t>Sony RGB Video Only</t>
  </si>
  <si>
    <t>36" Zenith H3647DT SVGA</t>
  </si>
  <si>
    <t>27" Zenith H2747DT SVGA</t>
  </si>
  <si>
    <t>PictureTel IVTC, Document Camera</t>
  </si>
  <si>
    <t>97?</t>
  </si>
  <si>
    <t>inFocus LP580- 640x480</t>
  </si>
  <si>
    <t>no</t>
  </si>
  <si>
    <t>?</t>
  </si>
  <si>
    <t>Sharp XG-H400U LCD Projector</t>
  </si>
  <si>
    <t>ALL</t>
  </si>
  <si>
    <t xml:space="preserve">Elmo Overhead Projector  </t>
  </si>
  <si>
    <t>Built-in Podium Microphone</t>
  </si>
  <si>
    <t>Andersen Gallery</t>
  </si>
  <si>
    <t>95-99</t>
  </si>
  <si>
    <t>(2) 1292-Q Sony Projectors / (1) Sony VPL-x1000 LCD (all rear projection)</t>
  </si>
  <si>
    <t>Custom Built Podium / Housing Document Camera / VCR / Computer / Monitor / Remote Mouse . Rear screen projection (2) Sony 1292-Q CRT / 9'x12' Acrylic screen / electronic Softboard</t>
  </si>
  <si>
    <t>186 Lab</t>
  </si>
  <si>
    <t>Sony 1252-Q CRT</t>
  </si>
  <si>
    <t xml:space="preserve"> Custom Built Podium / Housing VCR / Computer / Sound System / CD / ZIP / Microphone / Wall Mounted Fabric Swivel Screen/ Remote Control Mouse</t>
  </si>
  <si>
    <t>1999 CRT Change</t>
  </si>
  <si>
    <t>Sony 1252-Q CRT / Sony VPL-X1000 LCD</t>
  </si>
  <si>
    <t>Custom Built Podium / Housing Document Camera / VCR / Computer / AMP / Microphone / CD / Cable / Wall Mounted Fabric Swivel Screen / Remote Mouse</t>
  </si>
  <si>
    <t>Sony VPH-D50</t>
  </si>
  <si>
    <t>9 Media Carts</t>
  </si>
  <si>
    <t>254 LAB</t>
  </si>
  <si>
    <t>1999   Sony VPL-X1000 Ceiling Mounted / AMX RE- Program</t>
  </si>
  <si>
    <t>Electronic Whiteboard, Document Camera, RadioLAN  &amp; ClassNet</t>
  </si>
  <si>
    <t>EIKI LC-X2U XVGA</t>
  </si>
  <si>
    <t>Barco 808 XVGA</t>
  </si>
  <si>
    <t>CUL</t>
  </si>
  <si>
    <t>TOTAL</t>
  </si>
  <si>
    <t>ALL SCHOOLS</t>
  </si>
  <si>
    <t>Monitor</t>
  </si>
  <si>
    <t>21 PCs</t>
  </si>
  <si>
    <t>Projector and Monitor</t>
  </si>
  <si>
    <t>Scanner, 21 Macs</t>
  </si>
  <si>
    <t>SVHS Player, SVHS Recorder, Elmo Document Camera, 3 TV Cameras, Audio Cassette Deck</t>
  </si>
  <si>
    <t>DVD, 3/4" VCR, Surround Sound System</t>
  </si>
  <si>
    <t>Projector</t>
  </si>
  <si>
    <t>PRE-1998 COST</t>
  </si>
  <si>
    <t>15% Maintenance</t>
  </si>
  <si>
    <t>ACS TOTAL</t>
  </si>
  <si>
    <t>COX TOTAL</t>
  </si>
  <si>
    <t>Dedman TOTAL</t>
  </si>
  <si>
    <t>LAW TOTAL</t>
  </si>
  <si>
    <t>Meadows TOTAL</t>
  </si>
  <si>
    <t>Perkins TOTAL</t>
  </si>
  <si>
    <t>SEAS TOTAL</t>
  </si>
  <si>
    <t>CUL TOTAL</t>
  </si>
  <si>
    <t>AV Closet Housing AM/FM / CD / 16 Ch Microphone / 16 Table Top Microphones / One Custom Built Poidum w/ Goode Neck Microphone / (1) wireless Microphone, (1) Hand wireless Microphone/ Cassette / Wall mounted AMX lighting and sound controll / floor net work connections / floor microphone connections / floor cable TV connection</t>
  </si>
  <si>
    <t>*Do not have computers attached.</t>
  </si>
  <si>
    <t>VGA -640x480</t>
  </si>
  <si>
    <t>SVGA - 800x600   XGA - 1024x768</t>
  </si>
  <si>
    <t>Full TV Studio, Document Camera</t>
  </si>
  <si>
    <t>TV Camera, Document Camera, Presentation Mouse</t>
  </si>
  <si>
    <t>4 Scanners, Overhead Projector, 16 Student Coumputers, HP 5Si Printer</t>
  </si>
  <si>
    <t>G15</t>
  </si>
  <si>
    <t>G16</t>
  </si>
  <si>
    <t>Viewsonic PJ1200</t>
  </si>
  <si>
    <t>Viewsonic PJ1060</t>
  </si>
  <si>
    <t>Overhead Projector, 16 Student Computers, HP5Si Printer</t>
  </si>
  <si>
    <t>SEAS</t>
  </si>
  <si>
    <t>Lab II</t>
  </si>
  <si>
    <t>Compaq Portable</t>
  </si>
  <si>
    <t>19 Student Computers, HP 5si Printer</t>
  </si>
  <si>
    <t>12 Student Computers, HP 5si Printer</t>
  </si>
  <si>
    <t>Overhead Projector, 12 Student Computers, HP 5si Printer</t>
  </si>
  <si>
    <t>Overhead Projector, 2 Smartboards</t>
  </si>
  <si>
    <t>ClassNet, Overhead Projector, 4 Scanners, 16 Student Computers, HP 5si Printer</t>
  </si>
  <si>
    <t>TV Camera, Overhead Projector, 4 Scanners, 16 Student Computers, HP5Si Printer</t>
  </si>
  <si>
    <t>Full TV Studio, Document Camera, Presentation Mouse</t>
  </si>
  <si>
    <t>Full TV Studio, PictureTel Video Converence System</t>
  </si>
  <si>
    <t>LCD Panel Overhead Projector</t>
  </si>
  <si>
    <t>Richardson</t>
  </si>
  <si>
    <t>Multimedia Classroom</t>
  </si>
  <si>
    <t>TV Studio 1</t>
  </si>
  <si>
    <t>Document Camera,  24 Student Computers</t>
  </si>
  <si>
    <t>TV Studio 2</t>
  </si>
  <si>
    <t>Full TV Studio</t>
  </si>
  <si>
    <t>SEAS**</t>
  </si>
  <si>
    <t>**Full TV studios &amp; Richardsom Equipment</t>
  </si>
  <si>
    <t xml:space="preserve">   not included in original inventory.</t>
  </si>
  <si>
    <t>TV Studio Equipment</t>
  </si>
  <si>
    <t>On Campus</t>
  </si>
  <si>
    <t>Other</t>
  </si>
  <si>
    <t>SEAS Equipment (Included in Above Total) Added Since Previous Inventory</t>
  </si>
  <si>
    <t>School/Division</t>
  </si>
  <si>
    <t>Date</t>
  </si>
  <si>
    <t>Item</t>
  </si>
  <si>
    <t>Cost</t>
  </si>
  <si>
    <t>Cox</t>
  </si>
  <si>
    <t>Vendor</t>
  </si>
  <si>
    <t>Bauer A/V</t>
  </si>
  <si>
    <t>Installation 172 Crow</t>
  </si>
  <si>
    <t>Installation 250 Maguire</t>
  </si>
  <si>
    <t>Complete Systes 6 Classrooms</t>
  </si>
  <si>
    <t>SchoolHouse A/V</t>
  </si>
  <si>
    <t>3 Projectors</t>
  </si>
  <si>
    <t>1 Projector</t>
  </si>
  <si>
    <t>Installation</t>
  </si>
  <si>
    <t>Cart with Projector and VCR</t>
  </si>
  <si>
    <t>Pre 1996</t>
  </si>
  <si>
    <t>2 carts with computer/VCR/Proj</t>
  </si>
  <si>
    <t>Cart</t>
  </si>
  <si>
    <t>Teleconferencing Equipment</t>
  </si>
  <si>
    <t>Monitor/VCR</t>
  </si>
  <si>
    <t>2 Projectors</t>
  </si>
  <si>
    <t>Digital Commons</t>
  </si>
  <si>
    <t>Classnet</t>
  </si>
  <si>
    <t>Data Projections</t>
  </si>
  <si>
    <t>2 carts</t>
  </si>
  <si>
    <t>Large Classroom</t>
  </si>
  <si>
    <t>Classrooms 106, 207 Florence</t>
  </si>
  <si>
    <t>Projector and VCR</t>
  </si>
  <si>
    <t>2 Projectors and Carts</t>
  </si>
  <si>
    <t>VCRs, CD, Speakers</t>
  </si>
  <si>
    <t>4 Projectors</t>
  </si>
  <si>
    <t>AMX Controllers</t>
  </si>
  <si>
    <t>1 Projector DH320</t>
  </si>
  <si>
    <t>Electronic Classroom Equipment</t>
  </si>
  <si>
    <t>Electronic Classroom Install</t>
  </si>
  <si>
    <t>Fondren Science 131</t>
  </si>
  <si>
    <t>2 Computer Carts &amp; Projectors</t>
  </si>
  <si>
    <t>Dallas Hall Classroom</t>
  </si>
  <si>
    <t>Statistics Projector</t>
  </si>
  <si>
    <t>FLLC</t>
  </si>
  <si>
    <t>Clements Classroom</t>
  </si>
  <si>
    <t>ECI</t>
  </si>
  <si>
    <t>FLLC Video Camera</t>
  </si>
  <si>
    <t>FLLC SVHS Deck</t>
  </si>
  <si>
    <t>Legacy</t>
  </si>
  <si>
    <t>DESS</t>
  </si>
  <si>
    <t>Teacher Prep Classroom</t>
  </si>
  <si>
    <t>Dedman (CMIT)</t>
  </si>
  <si>
    <t>DEDMAN TOTAL</t>
  </si>
  <si>
    <t>ACS &amp; DC (ITS)</t>
  </si>
  <si>
    <t>Original Installation Costs</t>
  </si>
  <si>
    <t>Pegasus Funding</t>
  </si>
  <si>
    <t>TIFB Funding</t>
  </si>
  <si>
    <t>TOTALS</t>
  </si>
  <si>
    <t>Upgrade Costs (1)</t>
  </si>
  <si>
    <t>PRE-1998 COST (2)</t>
  </si>
  <si>
    <t>Pegasus Funds (3)</t>
  </si>
  <si>
    <t>1)</t>
  </si>
  <si>
    <t>2)</t>
  </si>
  <si>
    <t>Cost to date upgrading original equipment.</t>
  </si>
  <si>
    <t>3)</t>
  </si>
  <si>
    <t>Electronic classrooms include a large screen monitor or LCD Projector, VCR,</t>
  </si>
  <si>
    <t>and computer hookup to the projection system and the Internet.  Larger rooms may</t>
  </si>
  <si>
    <t>also include sound systems with speakers, CD and casette players, control systems to</t>
  </si>
  <si>
    <t>4)</t>
  </si>
  <si>
    <t>TIFB Funds (4)</t>
  </si>
  <si>
    <t>Amount of funding from Texas Infrastructure Fund Board.</t>
  </si>
  <si>
    <t>select between audio and video inputs, and special inputs such as laserdisc players,</t>
  </si>
  <si>
    <t>microphones and document cameras.</t>
  </si>
  <si>
    <t>Amount spent on installation and upgrades prior to January 1998.</t>
  </si>
  <si>
    <t>Amount of funding from Pegasus Mineral Rights Funds</t>
  </si>
  <si>
    <t>(in some cases for original installation in others for upgrades).</t>
  </si>
  <si>
    <t>Media Carts</t>
  </si>
  <si>
    <t>Two InFocus LP 400 projectors</t>
  </si>
  <si>
    <t xml:space="preserve">Media Cart </t>
  </si>
  <si>
    <t>InFocus LP 400 projector</t>
  </si>
  <si>
    <t>Server, 6 - Non-linear AVIDs, 20 PCs, 1-each 3/4, Hi8 and DV video players</t>
  </si>
  <si>
    <t>Eiki Projector</t>
  </si>
  <si>
    <t>nView Projector</t>
  </si>
  <si>
    <t>Compaq MP1600</t>
  </si>
  <si>
    <t>Large SmartBoard on Wheels</t>
  </si>
  <si>
    <t>Conference Room</t>
  </si>
  <si>
    <t>Large SmartBoard</t>
  </si>
  <si>
    <t>Instructor's Computer</t>
  </si>
  <si>
    <t>4 - Viewsonic PJ1060</t>
  </si>
  <si>
    <t>3 - SM-580 Smart Boards
1 Numonics Presentation Board
13 Mimeo Portable Smart Boards</t>
  </si>
  <si>
    <t>100D
(13 portable and 4 fixed systems to be installed later)</t>
  </si>
  <si>
    <t>Eiki 982</t>
  </si>
  <si>
    <t>Laptop Computer+ 8 Zip Drives</t>
  </si>
  <si>
    <t>EIKI LCXGA982UE</t>
  </si>
  <si>
    <t>Projector - 12/1999</t>
  </si>
  <si>
    <t>Projector - 10/1999</t>
  </si>
  <si>
    <t>Computer - 4/2000</t>
  </si>
  <si>
    <t>Computer - 11/1999</t>
  </si>
  <si>
    <t>PC - Apr-2000</t>
  </si>
  <si>
    <t>iMac</t>
  </si>
  <si>
    <t>5yrs</t>
  </si>
  <si>
    <t>3yrs</t>
  </si>
  <si>
    <t>1yr</t>
  </si>
  <si>
    <t>4yrs</t>
  </si>
  <si>
    <t>2yrs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</si>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</sst>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8" formatCode="yyyy"/>
  </numFmts>
  <fonts count="1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59"/>
      <name val="Tms Rmn"/>
    </font>
    <font>
      <sz val="9"/>
      <name val="Tms Rmn"/>
    </font>
    <font>
      <sz val="9"/>
      <name val="Genev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17" fontId="3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4" fontId="3" fillId="0" borderId="0" xfId="1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3" fillId="0" borderId="0" xfId="0" applyFont="1"/>
    <xf numFmtId="17" fontId="3" fillId="0" borderId="0" xfId="0" applyNumberFormat="1" applyFont="1" applyAlignment="1">
      <alignment vertical="top" wrapText="1"/>
    </xf>
    <xf numFmtId="164" fontId="3" fillId="0" borderId="0" xfId="1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164" fontId="4" fillId="0" borderId="0" xfId="1" applyNumberFormat="1" applyFont="1" applyAlignment="1">
      <alignment horizontal="center" vertical="top"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1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3" fillId="0" borderId="0" xfId="1" applyNumberFormat="1" applyFont="1" applyAlignment="1">
      <alignment vertical="top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164" fontId="2" fillId="0" borderId="1" xfId="1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1" applyNumberFormat="1" applyFont="1" applyBorder="1" applyAlignment="1">
      <alignment horizontal="center" vertical="top" wrapText="1"/>
    </xf>
    <xf numFmtId="17" fontId="3" fillId="0" borderId="1" xfId="0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vertical="top"/>
    </xf>
    <xf numFmtId="164" fontId="2" fillId="0" borderId="0" xfId="0" applyNumberFormat="1" applyFont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64" fontId="3" fillId="0" borderId="2" xfId="1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7" fontId="3" fillId="0" borderId="2" xfId="0" applyNumberFormat="1" applyFont="1" applyBorder="1" applyAlignment="1">
      <alignment horizontal="center" vertical="top" wrapText="1"/>
    </xf>
    <xf numFmtId="164" fontId="3" fillId="0" borderId="2" xfId="1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 wrapText="1"/>
    </xf>
    <xf numFmtId="17" fontId="3" fillId="0" borderId="2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164" fontId="3" fillId="0" borderId="3" xfId="1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left" vertical="top" wrapText="1"/>
    </xf>
    <xf numFmtId="17" fontId="3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164" fontId="2" fillId="0" borderId="3" xfId="1" applyNumberFormat="1" applyFont="1" applyBorder="1" applyAlignment="1">
      <alignment horizontal="center" vertical="top" wrapText="1"/>
    </xf>
    <xf numFmtId="164" fontId="3" fillId="0" borderId="0" xfId="1" applyNumberFormat="1" applyFont="1" applyAlignment="1">
      <alignment horizontal="right"/>
    </xf>
    <xf numFmtId="164" fontId="2" fillId="0" borderId="2" xfId="1" applyNumberFormat="1" applyFont="1" applyBorder="1" applyAlignment="1">
      <alignment horizontal="center" vertical="top" wrapText="1"/>
    </xf>
    <xf numFmtId="9" fontId="2" fillId="0" borderId="1" xfId="0" applyNumberFormat="1" applyFont="1" applyBorder="1" applyAlignment="1">
      <alignment horizontal="center" wrapText="1"/>
    </xf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164" fontId="2" fillId="0" borderId="0" xfId="1" applyNumberFormat="1" applyFont="1"/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7" fontId="3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64" fontId="2" fillId="0" borderId="0" xfId="1" applyNumberFormat="1" applyFont="1" applyBorder="1" applyAlignment="1">
      <alignment horizontal="center" vertical="top" wrapText="1"/>
    </xf>
    <xf numFmtId="164" fontId="3" fillId="0" borderId="0" xfId="1" applyNumberFormat="1" applyFont="1" applyBorder="1" applyAlignment="1">
      <alignment horizontal="center" vertical="top" wrapText="1"/>
    </xf>
    <xf numFmtId="168" fontId="3" fillId="0" borderId="0" xfId="0" applyNumberFormat="1" applyFont="1" applyBorder="1" applyAlignment="1">
      <alignment horizontal="center" vertical="top" wrapText="1"/>
    </xf>
    <xf numFmtId="164" fontId="3" fillId="0" borderId="0" xfId="1" applyNumberFormat="1" applyFont="1" applyBorder="1" applyAlignment="1">
      <alignment vertical="top"/>
    </xf>
    <xf numFmtId="43" fontId="2" fillId="0" borderId="2" xfId="1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164" fontId="5" fillId="0" borderId="0" xfId="1" applyNumberFormat="1" applyFont="1"/>
    <xf numFmtId="0" fontId="5" fillId="0" borderId="0" xfId="0" applyFont="1"/>
    <xf numFmtId="164" fontId="2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/>
    <xf numFmtId="164" fontId="3" fillId="0" borderId="0" xfId="1" applyNumberFormat="1" applyFont="1" applyAlignment="1"/>
    <xf numFmtId="0" fontId="3" fillId="0" borderId="0" xfId="0" applyFont="1" applyAlignment="1">
      <alignment horizontal="left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2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/>
    <xf numFmtId="0" fontId="3" fillId="0" borderId="2" xfId="0" applyFont="1" applyBorder="1"/>
    <xf numFmtId="0" fontId="6" fillId="0" borderId="0" xfId="0" applyFont="1"/>
    <xf numFmtId="164" fontId="0" fillId="0" borderId="0" xfId="1" applyNumberFormat="1" applyFont="1"/>
    <xf numFmtId="14" fontId="0" fillId="0" borderId="0" xfId="0" applyNumberFormat="1"/>
    <xf numFmtId="164" fontId="6" fillId="0" borderId="0" xfId="1" applyNumberFormat="1" applyFont="1"/>
    <xf numFmtId="17" fontId="0" fillId="0" borderId="0" xfId="0" applyNumberFormat="1"/>
    <xf numFmtId="164" fontId="6" fillId="0" borderId="0" xfId="1" applyNumberFormat="1" applyFont="1" applyAlignment="1">
      <alignment horizontal="center" wrapText="1"/>
    </xf>
    <xf numFmtId="164" fontId="2" fillId="0" borderId="0" xfId="1" applyNumberFormat="1" applyFont="1" applyBorder="1" applyAlignment="1">
      <alignment horizontal="center" wrapText="1"/>
    </xf>
    <xf numFmtId="164" fontId="7" fillId="0" borderId="0" xfId="1" applyNumberFormat="1" applyFont="1"/>
    <xf numFmtId="0" fontId="7" fillId="0" borderId="0" xfId="0" applyFont="1"/>
    <xf numFmtId="164" fontId="6" fillId="0" borderId="0" xfId="1" applyNumberFormat="1" applyFont="1" applyAlignment="1">
      <alignment horizontal="center" vertical="top" wrapText="1"/>
    </xf>
    <xf numFmtId="164" fontId="0" fillId="0" borderId="0" xfId="1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3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 vertical="top"/>
    </xf>
    <xf numFmtId="164" fontId="7" fillId="0" borderId="0" xfId="1" applyNumberFormat="1" applyFont="1" applyAlignment="1">
      <alignment horizontal="right" vertical="top"/>
    </xf>
    <xf numFmtId="164" fontId="6" fillId="0" borderId="0" xfId="1" applyNumberFormat="1" applyFont="1" applyAlignment="1">
      <alignment horizontal="right"/>
    </xf>
    <xf numFmtId="164" fontId="6" fillId="0" borderId="0" xfId="1" applyNumberFormat="1" applyFont="1" applyAlignment="1">
      <alignment horizontal="right" wrapText="1"/>
    </xf>
    <xf numFmtId="0" fontId="6" fillId="0" borderId="0" xfId="0" applyFont="1" applyAlignment="1">
      <alignment horizontal="left"/>
    </xf>
    <xf numFmtId="164" fontId="7" fillId="0" borderId="0" xfId="1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17" fontId="8" fillId="0" borderId="0" xfId="0" applyNumberFormat="1" applyFont="1" applyAlignment="1">
      <alignment horizontal="center" vertical="top" wrapText="1"/>
    </xf>
    <xf numFmtId="164" fontId="8" fillId="0" borderId="0" xfId="1" applyNumberFormat="1" applyFont="1" applyAlignment="1">
      <alignment horizontal="center" vertical="top" wrapText="1"/>
    </xf>
    <xf numFmtId="0" fontId="10" fillId="0" borderId="0" xfId="0" applyFont="1"/>
    <xf numFmtId="0" fontId="9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vertical="top"/>
    </xf>
    <xf numFmtId="164" fontId="2" fillId="0" borderId="0" xfId="1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vertical="top" wrapText="1"/>
    </xf>
    <xf numFmtId="164" fontId="10" fillId="0" borderId="0" xfId="1" applyNumberFormat="1" applyFont="1"/>
    <xf numFmtId="164" fontId="3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/>
    </xf>
    <xf numFmtId="164" fontId="3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4"/>
  <sheetViews>
    <sheetView tabSelected="1" zoomScale="65" workbookViewId="0">
      <pane ySplit="684" topLeftCell="A132" activePane="bottomLeft"/>
      <selection pane="bottomLeft" activeCell="G140" sqref="G140"/>
    </sheetView>
  </sheetViews>
  <sheetFormatPr defaultColWidth="9.109375" defaultRowHeight="12"/>
  <cols>
    <col min="1" max="1" width="14.6640625" style="18" customWidth="1"/>
    <col min="2" max="2" width="12.33203125" style="19" customWidth="1"/>
    <col min="3" max="3" width="10.5546875" style="20" customWidth="1"/>
    <col min="4" max="4" width="10.44140625" style="20" customWidth="1"/>
    <col min="5" max="5" width="13.33203125" style="20" customWidth="1"/>
    <col min="6" max="6" width="7.44140625" style="11" customWidth="1"/>
    <col min="7" max="7" width="9.109375" style="11"/>
    <col min="8" max="8" width="9.6640625" style="11" customWidth="1"/>
    <col min="9" max="9" width="30.33203125" style="11" customWidth="1"/>
    <col min="10" max="10" width="13" style="11" customWidth="1"/>
    <col min="11" max="11" width="11.44140625" style="11" customWidth="1"/>
    <col min="12" max="12" width="15.33203125" style="10" customWidth="1"/>
    <col min="13" max="13" width="10.88671875" style="4" customWidth="1"/>
    <col min="14" max="14" width="12.6640625" style="12" customWidth="1"/>
    <col min="15" max="15" width="15" style="12" customWidth="1"/>
    <col min="16" max="17" width="13.109375" style="13" customWidth="1"/>
    <col min="18" max="18" width="13.6640625" style="13" customWidth="1"/>
    <col min="19" max="19" width="9.109375" style="13"/>
    <col min="20" max="24" width="14.88671875" style="12" hidden="1" customWidth="1"/>
    <col min="25" max="25" width="17.33203125" style="13" hidden="1" customWidth="1"/>
    <col min="26" max="16384" width="9.109375" style="13"/>
  </cols>
  <sheetData>
    <row r="1" spans="1:25" s="1" customFormat="1" ht="39.75" customHeight="1" thickBot="1">
      <c r="A1" s="29" t="s">
        <v>20</v>
      </c>
      <c r="B1" s="29" t="s">
        <v>0</v>
      </c>
      <c r="C1" s="30" t="s">
        <v>37</v>
      </c>
      <c r="D1" s="30" t="s">
        <v>36</v>
      </c>
      <c r="E1" s="30" t="s">
        <v>43</v>
      </c>
      <c r="F1" s="30" t="s">
        <v>21</v>
      </c>
      <c r="G1" s="30" t="s">
        <v>39</v>
      </c>
      <c r="H1" s="30" t="s">
        <v>34</v>
      </c>
      <c r="I1" s="30" t="s">
        <v>32</v>
      </c>
      <c r="J1" s="30" t="s">
        <v>266</v>
      </c>
      <c r="K1" s="30" t="s">
        <v>22</v>
      </c>
      <c r="L1" s="31" t="s">
        <v>48</v>
      </c>
      <c r="M1" s="30" t="s">
        <v>50</v>
      </c>
      <c r="N1" s="31" t="s">
        <v>49</v>
      </c>
      <c r="O1" s="31" t="s">
        <v>234</v>
      </c>
      <c r="P1" s="63" t="s">
        <v>235</v>
      </c>
      <c r="Q1" s="30" t="s">
        <v>136</v>
      </c>
      <c r="R1" s="63" t="s">
        <v>137</v>
      </c>
      <c r="T1" s="127" t="s">
        <v>279</v>
      </c>
      <c r="U1" s="127" t="s">
        <v>282</v>
      </c>
      <c r="V1" s="127" t="s">
        <v>280</v>
      </c>
      <c r="W1" s="127" t="s">
        <v>283</v>
      </c>
      <c r="X1" s="127" t="s">
        <v>281</v>
      </c>
    </row>
    <row r="2" spans="1:25" s="2" customFormat="1" ht="24.75" customHeight="1" thickTop="1">
      <c r="A2" s="3" t="s">
        <v>29</v>
      </c>
      <c r="B2" s="3" t="s">
        <v>16</v>
      </c>
      <c r="C2" s="5" t="s">
        <v>30</v>
      </c>
      <c r="D2" s="5">
        <v>1998</v>
      </c>
      <c r="E2" s="5" t="s">
        <v>27</v>
      </c>
      <c r="F2" s="5" t="s">
        <v>23</v>
      </c>
      <c r="G2" s="5" t="s">
        <v>23</v>
      </c>
      <c r="H2" s="5" t="s">
        <v>23</v>
      </c>
      <c r="I2" s="5" t="s">
        <v>24</v>
      </c>
      <c r="J2" s="5" t="s">
        <v>23</v>
      </c>
      <c r="K2" s="5" t="s">
        <v>25</v>
      </c>
      <c r="L2" s="8">
        <v>4500</v>
      </c>
      <c r="M2" s="5"/>
      <c r="O2" s="128"/>
      <c r="T2" s="128"/>
      <c r="U2" s="128"/>
      <c r="V2" s="128"/>
      <c r="W2" s="128">
        <f>L2</f>
        <v>4500</v>
      </c>
      <c r="X2" s="128"/>
    </row>
    <row r="3" spans="1:25" s="2" customFormat="1" ht="24.75" customHeight="1">
      <c r="A3" s="4" t="s">
        <v>29</v>
      </c>
      <c r="B3" s="4" t="s">
        <v>16</v>
      </c>
      <c r="C3" s="5" t="s">
        <v>30</v>
      </c>
      <c r="D3" s="5">
        <v>1996</v>
      </c>
      <c r="E3" s="5" t="s">
        <v>31</v>
      </c>
      <c r="F3" s="5" t="s">
        <v>23</v>
      </c>
      <c r="G3" s="5" t="s">
        <v>23</v>
      </c>
      <c r="H3" s="5" t="s">
        <v>23</v>
      </c>
      <c r="I3" s="5" t="s">
        <v>24</v>
      </c>
      <c r="J3" s="5" t="s">
        <v>23</v>
      </c>
      <c r="K3" s="5" t="s">
        <v>25</v>
      </c>
      <c r="L3" s="8">
        <v>5000</v>
      </c>
      <c r="M3" s="5"/>
      <c r="O3" s="128"/>
      <c r="Q3" s="40">
        <f>L3-N3</f>
        <v>5000</v>
      </c>
      <c r="T3" s="128"/>
      <c r="U3" s="128">
        <f>L3</f>
        <v>5000</v>
      </c>
      <c r="V3" s="128"/>
      <c r="W3" s="128"/>
      <c r="X3" s="128"/>
    </row>
    <row r="4" spans="1:25" s="2" customFormat="1" ht="25.5" customHeight="1">
      <c r="A4" s="3" t="s">
        <v>29</v>
      </c>
      <c r="B4" s="3" t="s">
        <v>26</v>
      </c>
      <c r="C4" s="5" t="s">
        <v>30</v>
      </c>
      <c r="D4" s="6">
        <v>35278</v>
      </c>
      <c r="E4" s="5" t="s">
        <v>28</v>
      </c>
      <c r="F4" s="5" t="s">
        <v>23</v>
      </c>
      <c r="G4" s="5" t="s">
        <v>25</v>
      </c>
      <c r="H4" s="5" t="s">
        <v>23</v>
      </c>
      <c r="I4" s="5" t="s">
        <v>24</v>
      </c>
      <c r="J4" s="5" t="s">
        <v>90</v>
      </c>
      <c r="K4" s="5" t="s">
        <v>25</v>
      </c>
      <c r="L4" s="8">
        <v>6999</v>
      </c>
      <c r="M4" s="5"/>
      <c r="O4" s="128"/>
      <c r="Q4" s="40">
        <f>L4-N4</f>
        <v>6999</v>
      </c>
      <c r="T4" s="128"/>
      <c r="U4" s="128">
        <f>L4</f>
        <v>6999</v>
      </c>
      <c r="V4" s="128"/>
      <c r="W4" s="128"/>
      <c r="X4" s="128"/>
    </row>
    <row r="5" spans="1:25" s="2" customFormat="1" ht="25.5" customHeight="1">
      <c r="A5" s="4" t="s">
        <v>29</v>
      </c>
      <c r="B5" s="4" t="s">
        <v>26</v>
      </c>
      <c r="C5" s="5" t="s">
        <v>30</v>
      </c>
      <c r="D5" s="5">
        <v>1996</v>
      </c>
      <c r="E5" s="5" t="s">
        <v>28</v>
      </c>
      <c r="F5" s="5" t="s">
        <v>23</v>
      </c>
      <c r="G5" s="5" t="s">
        <v>23</v>
      </c>
      <c r="H5" s="5" t="s">
        <v>23</v>
      </c>
      <c r="I5" s="5" t="s">
        <v>24</v>
      </c>
      <c r="J5" s="5" t="s">
        <v>89</v>
      </c>
      <c r="K5" s="5" t="s">
        <v>25</v>
      </c>
      <c r="L5" s="8">
        <v>6999</v>
      </c>
      <c r="M5" s="5"/>
      <c r="O5" s="128"/>
      <c r="Q5" s="40">
        <f>L5-N5</f>
        <v>6999</v>
      </c>
      <c r="T5" s="128"/>
      <c r="U5" s="128">
        <f>L5</f>
        <v>6999</v>
      </c>
      <c r="V5" s="128"/>
      <c r="W5" s="128"/>
      <c r="X5" s="128"/>
    </row>
    <row r="6" spans="1:25" s="2" customFormat="1" ht="28.5" customHeight="1">
      <c r="A6" s="41" t="s">
        <v>29</v>
      </c>
      <c r="B6" s="41" t="s">
        <v>26</v>
      </c>
      <c r="C6" s="42" t="s">
        <v>284</v>
      </c>
      <c r="D6" s="42">
        <v>1999</v>
      </c>
      <c r="E6" s="42" t="s">
        <v>33</v>
      </c>
      <c r="F6" s="42"/>
      <c r="G6" s="42" t="s">
        <v>25</v>
      </c>
      <c r="H6" s="42" t="s">
        <v>23</v>
      </c>
      <c r="I6" s="42" t="s">
        <v>123</v>
      </c>
      <c r="J6" s="42" t="s">
        <v>46</v>
      </c>
      <c r="K6" s="42" t="s">
        <v>25</v>
      </c>
      <c r="L6" s="43">
        <v>40000</v>
      </c>
      <c r="M6" s="42"/>
      <c r="N6" s="44"/>
      <c r="O6" s="62"/>
      <c r="P6" s="44"/>
      <c r="Q6" s="44"/>
      <c r="R6" s="44"/>
      <c r="T6" s="128"/>
      <c r="U6" s="128"/>
      <c r="V6" s="128"/>
      <c r="W6" s="128"/>
      <c r="X6" s="128">
        <v>40000</v>
      </c>
    </row>
    <row r="7" spans="1:25" s="2" customFormat="1" ht="14.25" customHeight="1">
      <c r="A7" s="56" t="s">
        <v>138</v>
      </c>
      <c r="B7" s="53"/>
      <c r="C7" s="54"/>
      <c r="D7" s="54"/>
      <c r="E7" s="54"/>
      <c r="F7" s="54"/>
      <c r="G7" s="54"/>
      <c r="H7" s="54"/>
      <c r="I7" s="54"/>
      <c r="J7" s="54"/>
      <c r="K7" s="54"/>
      <c r="L7" s="60">
        <f>SUM(L2:L6)</f>
        <v>63498</v>
      </c>
      <c r="M7" s="55"/>
      <c r="N7" s="55">
        <f>SUM(N2:N6)</f>
        <v>0</v>
      </c>
      <c r="O7" s="62">
        <f>'Expense Summary'!F2</f>
        <v>29724</v>
      </c>
      <c r="P7" s="62">
        <f>'Expense Summary'!G2</f>
        <v>0</v>
      </c>
      <c r="Q7" s="60">
        <f>SUM(Q2:Q6)</f>
        <v>18998</v>
      </c>
      <c r="R7" s="76">
        <f>0.15*Q7</f>
        <v>2849.7</v>
      </c>
      <c r="T7" s="60">
        <f>SUM(T2:T6)</f>
        <v>0</v>
      </c>
      <c r="U7" s="60">
        <f>SUM(U2:U6)</f>
        <v>18998</v>
      </c>
      <c r="V7" s="60">
        <f>SUM(V2:V6)</f>
        <v>0</v>
      </c>
      <c r="W7" s="60">
        <f>SUM(W2:W6)</f>
        <v>4500</v>
      </c>
      <c r="X7" s="60">
        <f>SUM(X2:X6)</f>
        <v>40000</v>
      </c>
      <c r="Y7" s="40">
        <f>SUM(T7:X7)</f>
        <v>63498</v>
      </c>
    </row>
    <row r="8" spans="1:25" s="5" customFormat="1" ht="26.25" customHeight="1">
      <c r="A8" s="7" t="s">
        <v>7</v>
      </c>
      <c r="B8" s="7" t="s">
        <v>8</v>
      </c>
      <c r="C8" s="5" t="s">
        <v>120</v>
      </c>
      <c r="E8" s="5" t="s">
        <v>107</v>
      </c>
      <c r="I8" s="5" t="s">
        <v>108</v>
      </c>
      <c r="L8" s="8"/>
      <c r="N8" s="8"/>
      <c r="O8" s="8"/>
      <c r="T8" s="8"/>
      <c r="U8" s="8"/>
      <c r="V8" s="8"/>
      <c r="W8" s="8"/>
      <c r="X8" s="8"/>
    </row>
    <row r="9" spans="1:25" s="5" customFormat="1" ht="75" customHeight="1">
      <c r="A9" s="9" t="s">
        <v>7</v>
      </c>
      <c r="B9" s="9" t="s">
        <v>8</v>
      </c>
      <c r="C9" s="5">
        <v>175</v>
      </c>
      <c r="D9" s="5" t="s">
        <v>110</v>
      </c>
      <c r="E9" s="5" t="s">
        <v>111</v>
      </c>
      <c r="F9" s="5" t="s">
        <v>25</v>
      </c>
      <c r="G9" s="5" t="s">
        <v>25</v>
      </c>
      <c r="H9" s="5" t="s">
        <v>25</v>
      </c>
      <c r="I9" s="5" t="s">
        <v>112</v>
      </c>
      <c r="J9" s="5" t="s">
        <v>25</v>
      </c>
      <c r="K9" s="5" t="s">
        <v>25</v>
      </c>
      <c r="L9" s="8">
        <v>121057.5</v>
      </c>
      <c r="M9" s="5" t="s">
        <v>122</v>
      </c>
      <c r="N9" s="8">
        <v>8000</v>
      </c>
      <c r="O9" s="128"/>
      <c r="Q9" s="40">
        <f t="shared" ref="Q9:Q14" si="0">L9-N9</f>
        <v>113057.5</v>
      </c>
      <c r="T9" s="8">
        <f>28264</f>
        <v>28264</v>
      </c>
      <c r="U9" s="8">
        <f>28264</f>
        <v>28264</v>
      </c>
      <c r="V9" s="8">
        <f>28264</f>
        <v>28264</v>
      </c>
      <c r="W9" s="8">
        <f>28264</f>
        <v>28264</v>
      </c>
      <c r="X9" s="8">
        <f t="shared" ref="X9:X14" si="1">N9</f>
        <v>8000</v>
      </c>
    </row>
    <row r="10" spans="1:25" s="5" customFormat="1" ht="61.5" customHeight="1">
      <c r="A10" s="9" t="s">
        <v>7</v>
      </c>
      <c r="B10" s="9" t="s">
        <v>8</v>
      </c>
      <c r="C10" s="5" t="s">
        <v>113</v>
      </c>
      <c r="D10" s="5">
        <v>1995</v>
      </c>
      <c r="E10" s="5" t="s">
        <v>114</v>
      </c>
      <c r="F10" s="5" t="s">
        <v>25</v>
      </c>
      <c r="G10" s="5" t="s">
        <v>25</v>
      </c>
      <c r="H10" s="5" t="s">
        <v>25</v>
      </c>
      <c r="I10" s="5" t="s">
        <v>115</v>
      </c>
      <c r="J10" s="5" t="s">
        <v>25</v>
      </c>
      <c r="K10" s="5" t="s">
        <v>25</v>
      </c>
      <c r="L10" s="8">
        <v>22000</v>
      </c>
      <c r="M10" s="5" t="s">
        <v>116</v>
      </c>
      <c r="N10" s="8">
        <v>3000</v>
      </c>
      <c r="O10" s="128"/>
      <c r="Q10" s="40">
        <f t="shared" si="0"/>
        <v>19000</v>
      </c>
      <c r="T10" s="8">
        <f>22000-3000</f>
        <v>19000</v>
      </c>
      <c r="U10" s="8"/>
      <c r="V10" s="8"/>
      <c r="W10" s="8"/>
      <c r="X10" s="8">
        <f t="shared" si="1"/>
        <v>3000</v>
      </c>
    </row>
    <row r="11" spans="1:25" s="5" customFormat="1" ht="61.5" customHeight="1">
      <c r="A11" s="9" t="s">
        <v>7</v>
      </c>
      <c r="B11" s="9" t="s">
        <v>8</v>
      </c>
      <c r="C11" s="5">
        <v>188</v>
      </c>
      <c r="E11" s="5" t="s">
        <v>117</v>
      </c>
      <c r="F11" s="5" t="s">
        <v>25</v>
      </c>
      <c r="G11" s="5" t="s">
        <v>25</v>
      </c>
      <c r="H11" s="5" t="s">
        <v>25</v>
      </c>
      <c r="I11" s="5" t="s">
        <v>115</v>
      </c>
      <c r="J11" s="5" t="s">
        <v>25</v>
      </c>
      <c r="K11" s="5" t="s">
        <v>25</v>
      </c>
      <c r="L11" s="8">
        <v>22000</v>
      </c>
      <c r="M11" s="5" t="s">
        <v>122</v>
      </c>
      <c r="N11" s="8">
        <v>11000</v>
      </c>
      <c r="O11" s="128"/>
      <c r="Q11" s="40">
        <f t="shared" si="0"/>
        <v>11000</v>
      </c>
      <c r="T11" s="8">
        <v>11000</v>
      </c>
      <c r="U11" s="8"/>
      <c r="V11" s="8"/>
      <c r="W11" s="8"/>
      <c r="X11" s="8">
        <f t="shared" si="1"/>
        <v>11000</v>
      </c>
    </row>
    <row r="12" spans="1:25" s="5" customFormat="1" ht="63" customHeight="1">
      <c r="A12" s="9" t="s">
        <v>7</v>
      </c>
      <c r="B12" s="9" t="s">
        <v>8</v>
      </c>
      <c r="C12" s="5">
        <v>190</v>
      </c>
      <c r="E12" s="5" t="s">
        <v>117</v>
      </c>
      <c r="F12" s="5" t="s">
        <v>25</v>
      </c>
      <c r="G12" s="5" t="s">
        <v>25</v>
      </c>
      <c r="H12" s="5" t="s">
        <v>25</v>
      </c>
      <c r="I12" s="5" t="s">
        <v>118</v>
      </c>
      <c r="J12" s="5" t="s">
        <v>25</v>
      </c>
      <c r="K12" s="5" t="s">
        <v>25</v>
      </c>
      <c r="L12" s="8">
        <v>22000</v>
      </c>
      <c r="M12" s="5" t="s">
        <v>122</v>
      </c>
      <c r="N12" s="8">
        <v>11000</v>
      </c>
      <c r="O12" s="128"/>
      <c r="Q12" s="40">
        <f t="shared" si="0"/>
        <v>11000</v>
      </c>
      <c r="T12" s="8">
        <v>11000</v>
      </c>
      <c r="U12" s="8"/>
      <c r="V12" s="8"/>
      <c r="W12" s="8"/>
      <c r="X12" s="8">
        <f t="shared" si="1"/>
        <v>11000</v>
      </c>
    </row>
    <row r="13" spans="1:25" s="5" customFormat="1" ht="60.75" customHeight="1">
      <c r="A13" s="9" t="s">
        <v>7</v>
      </c>
      <c r="B13" s="9" t="s">
        <v>8</v>
      </c>
      <c r="C13" s="5">
        <v>195</v>
      </c>
      <c r="D13" s="5">
        <v>1995</v>
      </c>
      <c r="E13" s="5" t="s">
        <v>117</v>
      </c>
      <c r="F13" s="5" t="s">
        <v>25</v>
      </c>
      <c r="G13" s="5" t="s">
        <v>25</v>
      </c>
      <c r="H13" s="5" t="s">
        <v>25</v>
      </c>
      <c r="I13" s="5" t="s">
        <v>115</v>
      </c>
      <c r="J13" s="5" t="s">
        <v>25</v>
      </c>
      <c r="K13" s="5" t="s">
        <v>25</v>
      </c>
      <c r="L13" s="8">
        <v>22000</v>
      </c>
      <c r="M13" s="5" t="s">
        <v>122</v>
      </c>
      <c r="N13" s="8">
        <v>11000</v>
      </c>
      <c r="O13" s="128"/>
      <c r="Q13" s="40">
        <f t="shared" si="0"/>
        <v>11000</v>
      </c>
      <c r="T13" s="8">
        <v>11000</v>
      </c>
      <c r="U13" s="8"/>
      <c r="V13" s="8"/>
      <c r="W13" s="8"/>
      <c r="X13" s="8">
        <f t="shared" si="1"/>
        <v>11000</v>
      </c>
    </row>
    <row r="14" spans="1:25" s="5" customFormat="1" ht="60" customHeight="1">
      <c r="A14" s="9" t="s">
        <v>7</v>
      </c>
      <c r="B14" s="9" t="s">
        <v>8</v>
      </c>
      <c r="C14" s="5">
        <v>277</v>
      </c>
      <c r="D14" s="5">
        <v>1996</v>
      </c>
      <c r="E14" s="5" t="s">
        <v>114</v>
      </c>
      <c r="F14" s="5" t="s">
        <v>25</v>
      </c>
      <c r="G14" s="5" t="s">
        <v>25</v>
      </c>
      <c r="H14" s="5" t="s">
        <v>25</v>
      </c>
      <c r="I14" s="5" t="s">
        <v>115</v>
      </c>
      <c r="J14" s="5" t="s">
        <v>25</v>
      </c>
      <c r="K14" s="5" t="s">
        <v>25</v>
      </c>
      <c r="L14" s="8">
        <v>22000</v>
      </c>
      <c r="M14" s="5" t="s">
        <v>116</v>
      </c>
      <c r="N14" s="8">
        <v>3000</v>
      </c>
      <c r="O14" s="128"/>
      <c r="Q14" s="40">
        <f t="shared" si="0"/>
        <v>19000</v>
      </c>
      <c r="T14" s="8"/>
      <c r="U14" s="8">
        <f>L14-N14</f>
        <v>19000</v>
      </c>
      <c r="V14" s="8"/>
      <c r="W14" s="8"/>
      <c r="X14" s="8">
        <f t="shared" si="1"/>
        <v>3000</v>
      </c>
    </row>
    <row r="15" spans="1:25" s="5" customFormat="1" ht="61.5" customHeight="1">
      <c r="A15" s="9" t="s">
        <v>7</v>
      </c>
      <c r="B15" s="9" t="s">
        <v>8</v>
      </c>
      <c r="C15" s="5">
        <v>278</v>
      </c>
      <c r="D15" s="5">
        <v>1998</v>
      </c>
      <c r="E15" s="5" t="s">
        <v>119</v>
      </c>
      <c r="F15" s="5" t="s">
        <v>25</v>
      </c>
      <c r="G15" s="5" t="s">
        <v>25</v>
      </c>
      <c r="H15" s="5" t="s">
        <v>25</v>
      </c>
      <c r="I15" s="5" t="s">
        <v>115</v>
      </c>
      <c r="J15" s="5" t="s">
        <v>25</v>
      </c>
      <c r="K15" s="5" t="s">
        <v>25</v>
      </c>
      <c r="L15" s="8">
        <v>24000</v>
      </c>
      <c r="M15" s="5">
        <v>1998</v>
      </c>
      <c r="N15" s="8"/>
      <c r="O15" s="128"/>
      <c r="Q15" s="40"/>
      <c r="T15" s="8"/>
      <c r="U15" s="8"/>
      <c r="V15" s="8"/>
      <c r="W15" s="8">
        <f>L15</f>
        <v>24000</v>
      </c>
      <c r="X15" s="8"/>
    </row>
    <row r="16" spans="1:25" s="5" customFormat="1" ht="61.5" customHeight="1">
      <c r="A16" s="9" t="s">
        <v>7</v>
      </c>
      <c r="B16" s="9" t="s">
        <v>8</v>
      </c>
      <c r="C16" s="5">
        <v>279</v>
      </c>
      <c r="D16" s="5">
        <v>1996</v>
      </c>
      <c r="E16" s="5" t="s">
        <v>114</v>
      </c>
      <c r="F16" s="5" t="s">
        <v>25</v>
      </c>
      <c r="G16" s="5" t="s">
        <v>25</v>
      </c>
      <c r="H16" s="5" t="s">
        <v>25</v>
      </c>
      <c r="I16" s="5" t="s">
        <v>115</v>
      </c>
      <c r="J16" s="5" t="s">
        <v>25</v>
      </c>
      <c r="K16" s="5" t="s">
        <v>25</v>
      </c>
      <c r="L16" s="8">
        <v>22000</v>
      </c>
      <c r="M16" s="5" t="s">
        <v>116</v>
      </c>
      <c r="N16" s="8">
        <v>3000</v>
      </c>
      <c r="O16" s="128"/>
      <c r="Q16" s="40">
        <f>L16-N16</f>
        <v>19000</v>
      </c>
      <c r="T16" s="8"/>
      <c r="U16" s="8">
        <f>L16-N16</f>
        <v>19000</v>
      </c>
      <c r="V16" s="8"/>
      <c r="W16" s="8"/>
      <c r="X16" s="8">
        <f>N16</f>
        <v>3000</v>
      </c>
    </row>
    <row r="17" spans="1:25" s="5" customFormat="1" ht="62.25" customHeight="1">
      <c r="A17" s="9" t="s">
        <v>7</v>
      </c>
      <c r="B17" s="9" t="s">
        <v>8</v>
      </c>
      <c r="C17" s="5">
        <v>280</v>
      </c>
      <c r="D17" s="5">
        <v>1996</v>
      </c>
      <c r="E17" s="5" t="s">
        <v>117</v>
      </c>
      <c r="F17" s="5" t="s">
        <v>25</v>
      </c>
      <c r="G17" s="5" t="s">
        <v>25</v>
      </c>
      <c r="H17" s="5" t="s">
        <v>25</v>
      </c>
      <c r="I17" s="5" t="s">
        <v>115</v>
      </c>
      <c r="J17" s="5" t="s">
        <v>25</v>
      </c>
      <c r="K17" s="5" t="s">
        <v>25</v>
      </c>
      <c r="L17" s="8">
        <v>22000</v>
      </c>
      <c r="M17" s="5" t="s">
        <v>122</v>
      </c>
      <c r="N17" s="8">
        <v>11000</v>
      </c>
      <c r="O17" s="128"/>
      <c r="Q17" s="40">
        <f>L17-N17</f>
        <v>11000</v>
      </c>
      <c r="T17" s="8"/>
      <c r="U17" s="8">
        <f>L17-N17</f>
        <v>11000</v>
      </c>
      <c r="V17" s="8"/>
      <c r="W17" s="8"/>
      <c r="X17" s="8">
        <f>N17</f>
        <v>11000</v>
      </c>
    </row>
    <row r="18" spans="1:25" s="26" customFormat="1" ht="24" customHeight="1">
      <c r="A18" s="7" t="s">
        <v>7</v>
      </c>
      <c r="B18" s="7" t="s">
        <v>17</v>
      </c>
      <c r="C18" s="5" t="s">
        <v>30</v>
      </c>
      <c r="D18" s="5"/>
      <c r="E18" s="5" t="s">
        <v>107</v>
      </c>
      <c r="F18" s="5"/>
      <c r="G18" s="5"/>
      <c r="H18" s="5"/>
      <c r="I18" s="5"/>
      <c r="J18" s="5"/>
      <c r="K18" s="5"/>
      <c r="L18" s="8"/>
      <c r="M18" s="5"/>
      <c r="N18" s="25"/>
      <c r="O18" s="25"/>
      <c r="T18" s="25"/>
      <c r="U18" s="25"/>
      <c r="V18" s="25"/>
      <c r="W18" s="25"/>
      <c r="X18" s="25"/>
    </row>
    <row r="19" spans="1:25" s="5" customFormat="1" ht="120" customHeight="1">
      <c r="A19" s="9" t="s">
        <v>7</v>
      </c>
      <c r="B19" s="9" t="s">
        <v>17</v>
      </c>
      <c r="C19" s="5" t="s">
        <v>109</v>
      </c>
      <c r="D19" s="5" t="s">
        <v>104</v>
      </c>
      <c r="F19" s="5" t="s">
        <v>23</v>
      </c>
      <c r="G19" s="5" t="s">
        <v>25</v>
      </c>
      <c r="H19" s="5" t="s">
        <v>25</v>
      </c>
      <c r="I19" s="5" t="s">
        <v>146</v>
      </c>
      <c r="L19" s="8"/>
      <c r="N19" s="8"/>
      <c r="O19" s="8"/>
      <c r="T19" s="8"/>
      <c r="U19" s="8"/>
      <c r="V19" s="8"/>
      <c r="W19" s="8"/>
      <c r="X19" s="8"/>
    </row>
    <row r="20" spans="1:25" s="26" customFormat="1" ht="27" customHeight="1">
      <c r="A20" s="7" t="s">
        <v>7</v>
      </c>
      <c r="B20" s="7" t="s">
        <v>9</v>
      </c>
      <c r="C20" s="5" t="s">
        <v>120</v>
      </c>
      <c r="D20" s="5"/>
      <c r="E20" s="5" t="s">
        <v>107</v>
      </c>
      <c r="F20" s="5"/>
      <c r="G20" s="5"/>
      <c r="H20" s="5"/>
      <c r="I20" s="5" t="s">
        <v>108</v>
      </c>
      <c r="J20" s="5"/>
      <c r="K20" s="5"/>
      <c r="L20" s="8"/>
      <c r="M20" s="5"/>
      <c r="N20" s="25"/>
      <c r="O20" s="25"/>
      <c r="T20" s="25"/>
      <c r="U20" s="25"/>
      <c r="V20" s="25"/>
      <c r="W20" s="25"/>
      <c r="X20" s="25"/>
    </row>
    <row r="21" spans="1:25" s="5" customFormat="1" ht="60.75" customHeight="1">
      <c r="A21" s="9" t="s">
        <v>7</v>
      </c>
      <c r="B21" s="9" t="s">
        <v>9</v>
      </c>
      <c r="C21" s="5">
        <v>250</v>
      </c>
      <c r="D21" s="5">
        <v>1996</v>
      </c>
      <c r="E21" s="5" t="s">
        <v>117</v>
      </c>
      <c r="F21" s="5" t="s">
        <v>25</v>
      </c>
      <c r="G21" s="5" t="s">
        <v>25</v>
      </c>
      <c r="H21" s="5" t="s">
        <v>25</v>
      </c>
      <c r="I21" s="5" t="s">
        <v>115</v>
      </c>
      <c r="J21" s="5" t="s">
        <v>25</v>
      </c>
      <c r="K21" s="5" t="s">
        <v>25</v>
      </c>
      <c r="L21" s="8">
        <v>22000</v>
      </c>
      <c r="M21" s="5" t="s">
        <v>122</v>
      </c>
      <c r="N21" s="8">
        <v>11000</v>
      </c>
      <c r="O21" s="128"/>
      <c r="Q21" s="40">
        <f t="shared" ref="Q21:Q27" si="2">L21-N21</f>
        <v>11000</v>
      </c>
      <c r="T21" s="8"/>
      <c r="U21" s="8">
        <f t="shared" ref="U21:U27" si="3">L21-N21</f>
        <v>11000</v>
      </c>
      <c r="V21" s="8"/>
      <c r="W21" s="8"/>
      <c r="X21" s="8">
        <f t="shared" ref="X21:X27" si="4">N21</f>
        <v>11000</v>
      </c>
    </row>
    <row r="22" spans="1:25" s="5" customFormat="1" ht="60" customHeight="1">
      <c r="A22" s="9" t="s">
        <v>7</v>
      </c>
      <c r="B22" s="9" t="s">
        <v>9</v>
      </c>
      <c r="C22" s="5">
        <v>251</v>
      </c>
      <c r="E22" s="5" t="s">
        <v>117</v>
      </c>
      <c r="F22" s="5" t="s">
        <v>25</v>
      </c>
      <c r="G22" s="5" t="s">
        <v>25</v>
      </c>
      <c r="H22" s="5" t="s">
        <v>25</v>
      </c>
      <c r="I22" s="5" t="s">
        <v>115</v>
      </c>
      <c r="J22" s="5" t="s">
        <v>25</v>
      </c>
      <c r="K22" s="5" t="s">
        <v>25</v>
      </c>
      <c r="L22" s="8">
        <v>22000</v>
      </c>
      <c r="M22" s="5" t="s">
        <v>122</v>
      </c>
      <c r="N22" s="8">
        <v>11000</v>
      </c>
      <c r="O22" s="128"/>
      <c r="Q22" s="40">
        <f t="shared" si="2"/>
        <v>11000</v>
      </c>
      <c r="T22" s="8"/>
      <c r="U22" s="8">
        <f t="shared" si="3"/>
        <v>11000</v>
      </c>
      <c r="V22" s="8"/>
      <c r="W22" s="8"/>
      <c r="X22" s="8">
        <f t="shared" si="4"/>
        <v>11000</v>
      </c>
    </row>
    <row r="23" spans="1:25" s="5" customFormat="1" ht="60" customHeight="1">
      <c r="A23" s="9" t="s">
        <v>7</v>
      </c>
      <c r="B23" s="9" t="s">
        <v>9</v>
      </c>
      <c r="C23" s="5">
        <v>253</v>
      </c>
      <c r="E23" s="5" t="s">
        <v>117</v>
      </c>
      <c r="F23" s="5" t="s">
        <v>25</v>
      </c>
      <c r="G23" s="5" t="s">
        <v>25</v>
      </c>
      <c r="H23" s="5" t="s">
        <v>25</v>
      </c>
      <c r="I23" s="5" t="s">
        <v>115</v>
      </c>
      <c r="J23" s="5" t="s">
        <v>25</v>
      </c>
      <c r="K23" s="5" t="s">
        <v>25</v>
      </c>
      <c r="L23" s="8">
        <v>22000</v>
      </c>
      <c r="M23" s="5" t="s">
        <v>122</v>
      </c>
      <c r="N23" s="8">
        <v>11000</v>
      </c>
      <c r="O23" s="128"/>
      <c r="Q23" s="40">
        <f t="shared" si="2"/>
        <v>11000</v>
      </c>
      <c r="T23" s="8"/>
      <c r="U23" s="8">
        <f t="shared" si="3"/>
        <v>11000</v>
      </c>
      <c r="V23" s="8"/>
      <c r="W23" s="8"/>
      <c r="X23" s="8">
        <f t="shared" si="4"/>
        <v>11000</v>
      </c>
    </row>
    <row r="24" spans="1:25" s="5" customFormat="1" ht="61.5" customHeight="1">
      <c r="A24" s="9" t="s">
        <v>7</v>
      </c>
      <c r="B24" s="9" t="s">
        <v>9</v>
      </c>
      <c r="C24" s="5" t="s">
        <v>121</v>
      </c>
      <c r="E24" s="5" t="s">
        <v>117</v>
      </c>
      <c r="F24" s="5" t="s">
        <v>25</v>
      </c>
      <c r="G24" s="5" t="s">
        <v>25</v>
      </c>
      <c r="H24" s="5" t="s">
        <v>25</v>
      </c>
      <c r="I24" s="5" t="s">
        <v>115</v>
      </c>
      <c r="J24" s="5" t="s">
        <v>25</v>
      </c>
      <c r="K24" s="5" t="s">
        <v>25</v>
      </c>
      <c r="L24" s="8">
        <v>22000</v>
      </c>
      <c r="M24" s="5" t="s">
        <v>122</v>
      </c>
      <c r="N24" s="8">
        <v>11000</v>
      </c>
      <c r="O24" s="128"/>
      <c r="Q24" s="40">
        <f t="shared" si="2"/>
        <v>11000</v>
      </c>
      <c r="T24" s="8"/>
      <c r="U24" s="8">
        <f t="shared" si="3"/>
        <v>11000</v>
      </c>
      <c r="V24" s="8"/>
      <c r="W24" s="8"/>
      <c r="X24" s="8">
        <f t="shared" si="4"/>
        <v>11000</v>
      </c>
    </row>
    <row r="25" spans="1:25" s="5" customFormat="1" ht="62.25" customHeight="1">
      <c r="A25" s="9" t="s">
        <v>7</v>
      </c>
      <c r="B25" s="9" t="s">
        <v>9</v>
      </c>
      <c r="C25" s="5">
        <v>350</v>
      </c>
      <c r="D25" s="5">
        <v>1996</v>
      </c>
      <c r="E25" s="5" t="s">
        <v>117</v>
      </c>
      <c r="F25" s="5" t="s">
        <v>25</v>
      </c>
      <c r="G25" s="5" t="s">
        <v>25</v>
      </c>
      <c r="H25" s="5" t="s">
        <v>25</v>
      </c>
      <c r="I25" s="5" t="s">
        <v>115</v>
      </c>
      <c r="J25" s="5" t="s">
        <v>25</v>
      </c>
      <c r="K25" s="5" t="s">
        <v>25</v>
      </c>
      <c r="L25" s="8">
        <v>22000</v>
      </c>
      <c r="M25" s="5" t="s">
        <v>122</v>
      </c>
      <c r="N25" s="8">
        <v>11000</v>
      </c>
      <c r="O25" s="128"/>
      <c r="Q25" s="40">
        <f t="shared" si="2"/>
        <v>11000</v>
      </c>
      <c r="T25" s="8"/>
      <c r="U25" s="8">
        <f t="shared" si="3"/>
        <v>11000</v>
      </c>
      <c r="V25" s="8"/>
      <c r="W25" s="8"/>
      <c r="X25" s="8">
        <f t="shared" si="4"/>
        <v>11000</v>
      </c>
    </row>
    <row r="26" spans="1:25" s="5" customFormat="1" ht="62.25" customHeight="1">
      <c r="A26" s="9" t="s">
        <v>7</v>
      </c>
      <c r="B26" s="9" t="s">
        <v>9</v>
      </c>
      <c r="C26" s="5">
        <v>351</v>
      </c>
      <c r="D26" s="5">
        <v>1996</v>
      </c>
      <c r="E26" s="5" t="s">
        <v>117</v>
      </c>
      <c r="F26" s="5" t="s">
        <v>25</v>
      </c>
      <c r="G26" s="5" t="s">
        <v>25</v>
      </c>
      <c r="H26" s="5" t="s">
        <v>25</v>
      </c>
      <c r="I26" s="5" t="s">
        <v>115</v>
      </c>
      <c r="J26" s="5" t="s">
        <v>25</v>
      </c>
      <c r="K26" s="5" t="s">
        <v>25</v>
      </c>
      <c r="L26" s="8">
        <v>22000</v>
      </c>
      <c r="M26" s="5" t="s">
        <v>122</v>
      </c>
      <c r="N26" s="8">
        <v>11000</v>
      </c>
      <c r="O26" s="128"/>
      <c r="Q26" s="40">
        <f t="shared" si="2"/>
        <v>11000</v>
      </c>
      <c r="T26" s="8"/>
      <c r="U26" s="8">
        <f t="shared" si="3"/>
        <v>11000</v>
      </c>
      <c r="V26" s="8"/>
      <c r="W26" s="8"/>
      <c r="X26" s="8">
        <f t="shared" si="4"/>
        <v>11000</v>
      </c>
    </row>
    <row r="27" spans="1:25" s="5" customFormat="1" ht="60.75" customHeight="1">
      <c r="A27" s="9" t="s">
        <v>7</v>
      </c>
      <c r="B27" s="9" t="s">
        <v>9</v>
      </c>
      <c r="C27" s="5">
        <v>353</v>
      </c>
      <c r="D27" s="5">
        <v>1996</v>
      </c>
      <c r="E27" s="5" t="s">
        <v>117</v>
      </c>
      <c r="F27" s="5" t="s">
        <v>25</v>
      </c>
      <c r="G27" s="5" t="s">
        <v>25</v>
      </c>
      <c r="H27" s="5" t="s">
        <v>25</v>
      </c>
      <c r="I27" s="5" t="s">
        <v>115</v>
      </c>
      <c r="J27" s="5" t="s">
        <v>25</v>
      </c>
      <c r="K27" s="5" t="s">
        <v>25</v>
      </c>
      <c r="L27" s="8">
        <v>22000</v>
      </c>
      <c r="M27" s="5" t="s">
        <v>122</v>
      </c>
      <c r="N27" s="8">
        <v>11000</v>
      </c>
      <c r="O27" s="128"/>
      <c r="Q27" s="40">
        <f t="shared" si="2"/>
        <v>11000</v>
      </c>
      <c r="T27" s="8"/>
      <c r="U27" s="8">
        <f t="shared" si="3"/>
        <v>11000</v>
      </c>
      <c r="V27" s="8"/>
      <c r="W27" s="8"/>
      <c r="X27" s="8">
        <f t="shared" si="4"/>
        <v>11000</v>
      </c>
    </row>
    <row r="28" spans="1:25" s="5" customFormat="1" ht="60" customHeight="1">
      <c r="A28" s="9" t="s">
        <v>7</v>
      </c>
      <c r="B28" s="9" t="s">
        <v>9</v>
      </c>
      <c r="C28" s="5">
        <v>354</v>
      </c>
      <c r="D28" s="5">
        <v>1998</v>
      </c>
      <c r="E28" s="5" t="s">
        <v>119</v>
      </c>
      <c r="F28" s="5" t="s">
        <v>25</v>
      </c>
      <c r="G28" s="5" t="s">
        <v>25</v>
      </c>
      <c r="H28" s="5" t="s">
        <v>25</v>
      </c>
      <c r="I28" s="5" t="s">
        <v>115</v>
      </c>
      <c r="J28" s="5" t="s">
        <v>25</v>
      </c>
      <c r="K28" s="5" t="s">
        <v>25</v>
      </c>
      <c r="L28" s="8">
        <v>24000</v>
      </c>
      <c r="M28" s="5">
        <v>1998</v>
      </c>
      <c r="N28" s="8"/>
      <c r="O28" s="128"/>
      <c r="Q28" s="40"/>
      <c r="T28" s="8"/>
      <c r="U28" s="8"/>
      <c r="V28" s="8"/>
      <c r="W28" s="8">
        <f>L28</f>
        <v>24000</v>
      </c>
      <c r="X28" s="8"/>
    </row>
    <row r="29" spans="1:25" s="5" customFormat="1" ht="62.25" customHeight="1">
      <c r="A29" s="45" t="s">
        <v>7</v>
      </c>
      <c r="B29" s="45" t="s">
        <v>9</v>
      </c>
      <c r="C29" s="42">
        <v>356</v>
      </c>
      <c r="D29" s="42">
        <v>1998</v>
      </c>
      <c r="E29" s="42" t="s">
        <v>119</v>
      </c>
      <c r="F29" s="42" t="s">
        <v>25</v>
      </c>
      <c r="G29" s="42" t="s">
        <v>25</v>
      </c>
      <c r="H29" s="42" t="s">
        <v>25</v>
      </c>
      <c r="I29" s="42" t="s">
        <v>115</v>
      </c>
      <c r="J29" s="42" t="s">
        <v>25</v>
      </c>
      <c r="K29" s="42" t="s">
        <v>25</v>
      </c>
      <c r="L29" s="43">
        <v>24000</v>
      </c>
      <c r="M29" s="42">
        <v>1998</v>
      </c>
      <c r="N29" s="62"/>
      <c r="O29" s="128"/>
      <c r="P29" s="42"/>
      <c r="Q29" s="40"/>
      <c r="R29" s="42"/>
      <c r="T29" s="8"/>
      <c r="U29" s="8"/>
      <c r="V29" s="8"/>
      <c r="W29" s="8">
        <f>L29</f>
        <v>24000</v>
      </c>
      <c r="X29" s="8"/>
    </row>
    <row r="30" spans="1:25" s="5" customFormat="1" ht="13.5" customHeight="1">
      <c r="A30" s="56" t="s">
        <v>139</v>
      </c>
      <c r="B30" s="57"/>
      <c r="C30" s="54"/>
      <c r="D30" s="54"/>
      <c r="E30" s="54"/>
      <c r="F30" s="54"/>
      <c r="G30" s="54"/>
      <c r="H30" s="54"/>
      <c r="I30" s="54"/>
      <c r="J30" s="54"/>
      <c r="K30" s="54"/>
      <c r="L30" s="60">
        <f>SUM(L8:L29)</f>
        <v>501057.5</v>
      </c>
      <c r="M30" s="108"/>
      <c r="N30" s="60">
        <f>SUM(N8:N29)</f>
        <v>138000</v>
      </c>
      <c r="O30" s="60">
        <f>'Expense Summary'!$F$3</f>
        <v>124181</v>
      </c>
      <c r="P30" s="60"/>
      <c r="Q30" s="60">
        <f>SUM(Q8:Q29)</f>
        <v>291057.5</v>
      </c>
      <c r="R30" s="60">
        <f>0.15*Q30</f>
        <v>43658.625</v>
      </c>
      <c r="T30" s="60">
        <f>SUM(T8:T29)</f>
        <v>80264</v>
      </c>
      <c r="U30" s="60">
        <f>SUM(U8:U29)</f>
        <v>154264</v>
      </c>
      <c r="V30" s="60">
        <f>SUM(V8:V29)</f>
        <v>28264</v>
      </c>
      <c r="W30" s="60">
        <f>SUM(W8:W29)</f>
        <v>100264</v>
      </c>
      <c r="X30" s="60">
        <f>SUM(X8:X29)</f>
        <v>138000</v>
      </c>
      <c r="Y30" s="130">
        <f>SUM(T30:X30)</f>
        <v>501056</v>
      </c>
    </row>
    <row r="31" spans="1:25" s="28" customFormat="1">
      <c r="A31" s="3" t="s">
        <v>38</v>
      </c>
      <c r="B31" s="3" t="s">
        <v>1</v>
      </c>
      <c r="C31" s="5" t="s">
        <v>92</v>
      </c>
      <c r="D31" s="6">
        <v>36617</v>
      </c>
      <c r="E31" s="5"/>
      <c r="F31" s="5"/>
      <c r="G31" s="5"/>
      <c r="H31" s="5"/>
      <c r="I31" s="5"/>
      <c r="J31" s="5" t="s">
        <v>89</v>
      </c>
      <c r="K31" s="5"/>
      <c r="L31" s="8">
        <v>1164</v>
      </c>
      <c r="M31" s="6"/>
      <c r="N31" s="27"/>
      <c r="O31" s="27">
        <f>L31</f>
        <v>1164</v>
      </c>
      <c r="T31" s="27"/>
      <c r="U31" s="27"/>
      <c r="V31" s="27"/>
      <c r="W31" s="27"/>
      <c r="X31" s="27">
        <v>1164</v>
      </c>
    </row>
    <row r="32" spans="1:25" s="28" customFormat="1">
      <c r="A32" s="3"/>
      <c r="B32" s="3"/>
      <c r="C32" s="5" t="s">
        <v>92</v>
      </c>
      <c r="D32" s="6">
        <v>36617</v>
      </c>
      <c r="E32" s="5"/>
      <c r="F32" s="5"/>
      <c r="G32" s="5"/>
      <c r="H32" s="5"/>
      <c r="I32" s="5"/>
      <c r="J32" s="5" t="s">
        <v>278</v>
      </c>
      <c r="K32" s="5"/>
      <c r="L32" s="8">
        <v>2200</v>
      </c>
      <c r="M32" s="6"/>
      <c r="N32" s="27"/>
      <c r="O32" s="27">
        <f>L32</f>
        <v>2200</v>
      </c>
      <c r="T32" s="27"/>
      <c r="U32" s="27"/>
      <c r="V32" s="27"/>
      <c r="W32" s="27"/>
      <c r="X32" s="27">
        <v>2200</v>
      </c>
    </row>
    <row r="33" spans="1:24" s="28" customFormat="1" ht="22.8">
      <c r="A33" s="4" t="s">
        <v>38</v>
      </c>
      <c r="B33" s="4" t="s">
        <v>1</v>
      </c>
      <c r="C33" s="5">
        <v>120</v>
      </c>
      <c r="D33" s="6">
        <v>36404</v>
      </c>
      <c r="E33" s="5" t="s">
        <v>98</v>
      </c>
      <c r="F33" s="5" t="s">
        <v>25</v>
      </c>
      <c r="G33" s="5" t="s">
        <v>23</v>
      </c>
      <c r="H33" s="5"/>
      <c r="I33" s="5"/>
      <c r="J33" s="5" t="s">
        <v>23</v>
      </c>
      <c r="K33" s="5" t="s">
        <v>25</v>
      </c>
      <c r="L33" s="8">
        <v>2857.96</v>
      </c>
      <c r="M33" s="6"/>
      <c r="N33" s="27"/>
      <c r="O33" s="27"/>
      <c r="T33" s="27"/>
      <c r="U33" s="27"/>
      <c r="V33" s="27"/>
      <c r="W33" s="27"/>
      <c r="X33" s="27">
        <f>L33</f>
        <v>2857.96</v>
      </c>
    </row>
    <row r="34" spans="1:24" s="28" customFormat="1" ht="27.75" customHeight="1">
      <c r="A34" s="4" t="s">
        <v>38</v>
      </c>
      <c r="B34" s="4" t="s">
        <v>1</v>
      </c>
      <c r="C34" s="5">
        <v>126</v>
      </c>
      <c r="D34" s="6">
        <v>34912</v>
      </c>
      <c r="E34" s="5" t="s">
        <v>44</v>
      </c>
      <c r="F34" s="5" t="s">
        <v>25</v>
      </c>
      <c r="G34" s="5" t="s">
        <v>25</v>
      </c>
      <c r="H34" s="5" t="s">
        <v>23</v>
      </c>
      <c r="I34" s="5" t="s">
        <v>80</v>
      </c>
      <c r="J34" s="5" t="s">
        <v>89</v>
      </c>
      <c r="K34" s="5" t="s">
        <v>25</v>
      </c>
      <c r="L34" s="8">
        <v>38740</v>
      </c>
      <c r="M34" s="14" t="s">
        <v>51</v>
      </c>
      <c r="N34" s="27">
        <v>8700</v>
      </c>
      <c r="O34" s="128"/>
      <c r="Q34" s="40">
        <f>L34-N34</f>
        <v>30040</v>
      </c>
      <c r="T34" s="27">
        <f>L34-N34</f>
        <v>30040</v>
      </c>
      <c r="U34" s="27"/>
      <c r="V34" s="27"/>
      <c r="W34" s="27"/>
      <c r="X34" s="27">
        <f>N34</f>
        <v>8700</v>
      </c>
    </row>
    <row r="35" spans="1:24" s="28" customFormat="1" ht="25.5" customHeight="1">
      <c r="A35" s="4" t="s">
        <v>38</v>
      </c>
      <c r="B35" s="4" t="s">
        <v>1</v>
      </c>
      <c r="C35" s="5">
        <v>134</v>
      </c>
      <c r="D35" s="6">
        <v>35278</v>
      </c>
      <c r="E35" s="5" t="s">
        <v>45</v>
      </c>
      <c r="F35" s="5" t="s">
        <v>25</v>
      </c>
      <c r="G35" s="5"/>
      <c r="H35" s="5"/>
      <c r="I35" s="5" t="s">
        <v>80</v>
      </c>
      <c r="J35" s="5"/>
      <c r="K35" s="5"/>
      <c r="L35" s="8">
        <v>19775</v>
      </c>
      <c r="M35" s="6"/>
      <c r="N35" s="27"/>
      <c r="O35" s="128"/>
      <c r="Q35" s="40">
        <f>L35-N35</f>
        <v>19775</v>
      </c>
      <c r="T35" s="27"/>
      <c r="U35" s="27">
        <f>L35</f>
        <v>19775</v>
      </c>
      <c r="V35" s="27"/>
      <c r="W35" s="27"/>
      <c r="X35" s="27"/>
    </row>
    <row r="36" spans="1:24" s="28" customFormat="1" ht="34.200000000000003">
      <c r="A36" s="4" t="s">
        <v>38</v>
      </c>
      <c r="B36" s="4" t="s">
        <v>1</v>
      </c>
      <c r="C36" s="5">
        <v>142</v>
      </c>
      <c r="D36" s="6">
        <v>36404</v>
      </c>
      <c r="E36" s="5" t="s">
        <v>40</v>
      </c>
      <c r="F36" s="5"/>
      <c r="G36" s="5"/>
      <c r="H36" s="5" t="s">
        <v>25</v>
      </c>
      <c r="I36" s="5"/>
      <c r="J36" s="5"/>
      <c r="K36" s="5"/>
      <c r="L36" s="8">
        <v>14515</v>
      </c>
      <c r="M36" s="6"/>
      <c r="N36" s="27"/>
      <c r="O36" s="27"/>
      <c r="T36" s="27"/>
      <c r="U36" s="27"/>
      <c r="V36" s="27"/>
      <c r="W36" s="27"/>
      <c r="X36" s="27">
        <f>L36</f>
        <v>14515</v>
      </c>
    </row>
    <row r="37" spans="1:24" s="28" customFormat="1" ht="22.8">
      <c r="A37" s="4" t="s">
        <v>38</v>
      </c>
      <c r="B37" s="4" t="s">
        <v>1</v>
      </c>
      <c r="C37" s="5">
        <v>220</v>
      </c>
      <c r="D37" s="6">
        <v>36404</v>
      </c>
      <c r="E37" s="5" t="s">
        <v>98</v>
      </c>
      <c r="F37" s="5" t="s">
        <v>25</v>
      </c>
      <c r="G37" s="5" t="s">
        <v>23</v>
      </c>
      <c r="H37" s="5" t="s">
        <v>25</v>
      </c>
      <c r="I37" s="5"/>
      <c r="J37" s="5" t="s">
        <v>23</v>
      </c>
      <c r="K37" s="5" t="s">
        <v>25</v>
      </c>
      <c r="L37" s="8">
        <v>2857.96</v>
      </c>
      <c r="M37" s="6"/>
      <c r="N37" s="27"/>
      <c r="O37" s="27"/>
      <c r="T37" s="27"/>
      <c r="U37" s="27"/>
      <c r="V37" s="27"/>
      <c r="W37" s="27"/>
      <c r="X37" s="27">
        <f>L37</f>
        <v>2857.96</v>
      </c>
    </row>
    <row r="38" spans="1:24" s="28" customFormat="1" ht="22.8">
      <c r="A38" s="4" t="s">
        <v>38</v>
      </c>
      <c r="B38" s="4" t="s">
        <v>1</v>
      </c>
      <c r="C38" s="5">
        <v>225</v>
      </c>
      <c r="D38" s="6">
        <v>36404</v>
      </c>
      <c r="E38" s="5" t="s">
        <v>98</v>
      </c>
      <c r="F38" s="5" t="s">
        <v>25</v>
      </c>
      <c r="G38" s="5" t="s">
        <v>23</v>
      </c>
      <c r="H38" s="5" t="s">
        <v>25</v>
      </c>
      <c r="I38" s="5"/>
      <c r="J38" s="5" t="s">
        <v>23</v>
      </c>
      <c r="K38" s="5" t="s">
        <v>25</v>
      </c>
      <c r="L38" s="8">
        <v>2857.96</v>
      </c>
      <c r="M38" s="6"/>
      <c r="N38" s="27"/>
      <c r="O38" s="27"/>
      <c r="T38" s="27"/>
      <c r="U38" s="27"/>
      <c r="V38" s="27"/>
      <c r="W38" s="27"/>
      <c r="X38" s="27">
        <f>L38</f>
        <v>2857.96</v>
      </c>
    </row>
    <row r="39" spans="1:24" s="28" customFormat="1" ht="22.8">
      <c r="A39" s="4" t="s">
        <v>38</v>
      </c>
      <c r="B39" s="4" t="s">
        <v>1</v>
      </c>
      <c r="C39" s="5">
        <v>226</v>
      </c>
      <c r="D39" s="6">
        <v>36404</v>
      </c>
      <c r="E39" s="5" t="s">
        <v>87</v>
      </c>
      <c r="F39" s="5" t="s">
        <v>25</v>
      </c>
      <c r="G39" s="5" t="s">
        <v>23</v>
      </c>
      <c r="H39" s="5" t="s">
        <v>25</v>
      </c>
      <c r="I39" s="5"/>
      <c r="J39" s="5" t="s">
        <v>23</v>
      </c>
      <c r="K39" s="5" t="s">
        <v>25</v>
      </c>
      <c r="L39" s="8">
        <v>2857.96</v>
      </c>
      <c r="M39" s="6"/>
      <c r="N39" s="27"/>
      <c r="O39" s="27"/>
      <c r="T39" s="27"/>
      <c r="U39" s="27"/>
      <c r="V39" s="27"/>
      <c r="W39" s="27"/>
      <c r="X39" s="27">
        <f>L39</f>
        <v>2857.96</v>
      </c>
    </row>
    <row r="40" spans="1:24" s="28" customFormat="1">
      <c r="A40" s="4" t="s">
        <v>38</v>
      </c>
      <c r="B40" s="4" t="s">
        <v>1</v>
      </c>
      <c r="C40" s="5">
        <v>325</v>
      </c>
      <c r="D40" s="6">
        <v>35643</v>
      </c>
      <c r="E40" s="5" t="s">
        <v>47</v>
      </c>
      <c r="F40" s="5" t="s">
        <v>25</v>
      </c>
      <c r="G40" s="5" t="s">
        <v>25</v>
      </c>
      <c r="H40" s="5"/>
      <c r="I40" s="5" t="s">
        <v>81</v>
      </c>
      <c r="J40" s="5" t="s">
        <v>46</v>
      </c>
      <c r="K40" s="5" t="s">
        <v>25</v>
      </c>
      <c r="L40" s="8">
        <v>22500</v>
      </c>
      <c r="M40" s="5"/>
      <c r="N40" s="27"/>
      <c r="O40" s="128"/>
      <c r="Q40" s="40">
        <f>L40-N40</f>
        <v>22500</v>
      </c>
      <c r="T40" s="27"/>
      <c r="U40" s="27"/>
      <c r="V40" s="27">
        <f>L40</f>
        <v>22500</v>
      </c>
      <c r="W40" s="27"/>
      <c r="X40" s="27"/>
    </row>
    <row r="41" spans="1:24" s="28" customFormat="1" ht="22.8">
      <c r="A41" s="4" t="s">
        <v>38</v>
      </c>
      <c r="B41" s="4" t="s">
        <v>1</v>
      </c>
      <c r="C41" s="5">
        <v>326</v>
      </c>
      <c r="D41" s="6">
        <v>36404</v>
      </c>
      <c r="E41" s="5" t="s">
        <v>98</v>
      </c>
      <c r="F41" s="5" t="s">
        <v>25</v>
      </c>
      <c r="G41" s="5" t="s">
        <v>23</v>
      </c>
      <c r="H41" s="5" t="s">
        <v>25</v>
      </c>
      <c r="I41" s="5"/>
      <c r="J41" s="5" t="s">
        <v>23</v>
      </c>
      <c r="K41" s="5" t="s">
        <v>25</v>
      </c>
      <c r="L41" s="8">
        <v>2857.96</v>
      </c>
      <c r="M41" s="6"/>
      <c r="N41" s="27"/>
      <c r="O41" s="27"/>
      <c r="T41" s="27"/>
      <c r="U41" s="27"/>
      <c r="V41" s="27"/>
      <c r="W41" s="27"/>
      <c r="X41" s="27">
        <f>L41</f>
        <v>2857.96</v>
      </c>
    </row>
    <row r="42" spans="1:24" s="28" customFormat="1" ht="22.8">
      <c r="A42" s="4" t="s">
        <v>38</v>
      </c>
      <c r="B42" s="4" t="s">
        <v>1</v>
      </c>
      <c r="C42" s="5">
        <v>334</v>
      </c>
      <c r="D42" s="6">
        <v>36404</v>
      </c>
      <c r="E42" s="5" t="s">
        <v>98</v>
      </c>
      <c r="F42" s="5" t="s">
        <v>25</v>
      </c>
      <c r="G42" s="5" t="s">
        <v>23</v>
      </c>
      <c r="H42" s="5" t="s">
        <v>25</v>
      </c>
      <c r="I42" s="5"/>
      <c r="J42" s="5" t="s">
        <v>23</v>
      </c>
      <c r="K42" s="5" t="s">
        <v>25</v>
      </c>
      <c r="L42" s="8">
        <v>2857.96</v>
      </c>
      <c r="M42" s="6"/>
      <c r="N42" s="27"/>
      <c r="O42" s="27"/>
      <c r="T42" s="27"/>
      <c r="U42" s="27"/>
      <c r="V42" s="27"/>
      <c r="W42" s="27"/>
      <c r="X42" s="27">
        <f>L42</f>
        <v>2857.96</v>
      </c>
    </row>
    <row r="43" spans="1:24" s="28" customFormat="1" ht="22.8">
      <c r="A43" s="4" t="s">
        <v>38</v>
      </c>
      <c r="B43" s="4" t="s">
        <v>1</v>
      </c>
      <c r="C43" s="5" t="s">
        <v>55</v>
      </c>
      <c r="D43" s="6">
        <v>36404</v>
      </c>
      <c r="E43" s="5" t="s">
        <v>99</v>
      </c>
      <c r="F43" s="5" t="s">
        <v>25</v>
      </c>
      <c r="G43" s="5" t="s">
        <v>23</v>
      </c>
      <c r="H43" s="5" t="s">
        <v>25</v>
      </c>
      <c r="I43" s="5"/>
      <c r="J43" s="5" t="s">
        <v>23</v>
      </c>
      <c r="K43" s="5" t="s">
        <v>25</v>
      </c>
      <c r="L43" s="8">
        <v>2062.96</v>
      </c>
      <c r="M43" s="6"/>
      <c r="N43" s="27"/>
      <c r="O43" s="27"/>
      <c r="T43" s="27"/>
      <c r="U43" s="27"/>
      <c r="V43" s="27"/>
      <c r="W43" s="27"/>
      <c r="X43" s="27">
        <f>L43</f>
        <v>2062.96</v>
      </c>
    </row>
    <row r="44" spans="1:24" s="28" customFormat="1" ht="22.8">
      <c r="A44" s="3" t="s">
        <v>38</v>
      </c>
      <c r="B44" s="3" t="s">
        <v>2</v>
      </c>
      <c r="C44" s="5" t="s">
        <v>30</v>
      </c>
      <c r="D44" s="6">
        <v>34867</v>
      </c>
      <c r="E44" s="5" t="s">
        <v>23</v>
      </c>
      <c r="F44" s="5" t="s">
        <v>25</v>
      </c>
      <c r="G44" s="5" t="s">
        <v>23</v>
      </c>
      <c r="H44" s="5"/>
      <c r="I44" s="5"/>
      <c r="J44" s="5" t="s">
        <v>89</v>
      </c>
      <c r="K44" s="5"/>
      <c r="L44" s="8">
        <v>11250</v>
      </c>
      <c r="M44" s="6" t="s">
        <v>277</v>
      </c>
      <c r="N44" s="27">
        <v>1164</v>
      </c>
      <c r="O44" s="27">
        <v>1164</v>
      </c>
      <c r="Q44" s="40">
        <f>L44-N44</f>
        <v>10086</v>
      </c>
      <c r="T44" s="27">
        <f>L44-X44</f>
        <v>10086</v>
      </c>
      <c r="U44" s="27"/>
      <c r="V44" s="27"/>
      <c r="W44" s="27"/>
      <c r="X44" s="27">
        <f>N44</f>
        <v>1164</v>
      </c>
    </row>
    <row r="45" spans="1:24" s="28" customFormat="1">
      <c r="A45" s="3"/>
      <c r="B45" s="4" t="s">
        <v>2</v>
      </c>
      <c r="C45" s="5" t="s">
        <v>92</v>
      </c>
      <c r="D45" s="6">
        <v>36617</v>
      </c>
      <c r="E45" s="5"/>
      <c r="F45" s="5"/>
      <c r="G45" s="5"/>
      <c r="H45" s="5"/>
      <c r="I45" s="5"/>
      <c r="J45" s="5" t="s">
        <v>278</v>
      </c>
      <c r="K45" s="5"/>
      <c r="L45" s="8">
        <v>2200</v>
      </c>
      <c r="M45" s="6"/>
      <c r="N45" s="27"/>
      <c r="O45" s="8">
        <v>2200</v>
      </c>
      <c r="Q45" s="40"/>
      <c r="T45" s="27"/>
      <c r="U45" s="27"/>
      <c r="V45" s="27"/>
      <c r="W45" s="27"/>
      <c r="X45" s="27">
        <f>L45</f>
        <v>2200</v>
      </c>
    </row>
    <row r="46" spans="1:24" s="28" customFormat="1" ht="22.8">
      <c r="A46" s="4" t="s">
        <v>38</v>
      </c>
      <c r="B46" s="4" t="s">
        <v>2</v>
      </c>
      <c r="C46" s="5">
        <v>101</v>
      </c>
      <c r="D46" s="6">
        <v>36404</v>
      </c>
      <c r="E46" s="5" t="s">
        <v>98</v>
      </c>
      <c r="F46" s="5" t="s">
        <v>25</v>
      </c>
      <c r="G46" s="5" t="s">
        <v>23</v>
      </c>
      <c r="H46" s="5" t="s">
        <v>25</v>
      </c>
      <c r="I46" s="26"/>
      <c r="J46" s="5" t="s">
        <v>23</v>
      </c>
      <c r="K46" s="5" t="s">
        <v>25</v>
      </c>
      <c r="L46" s="8">
        <v>3447</v>
      </c>
      <c r="M46" s="4"/>
      <c r="N46" s="27"/>
      <c r="O46" s="27"/>
      <c r="T46" s="27"/>
      <c r="U46" s="27"/>
      <c r="V46" s="27"/>
      <c r="W46" s="27"/>
      <c r="X46" s="27">
        <f>L46</f>
        <v>3447</v>
      </c>
    </row>
    <row r="47" spans="1:24" s="28" customFormat="1" ht="22.8">
      <c r="A47" s="4" t="s">
        <v>38</v>
      </c>
      <c r="B47" s="4" t="s">
        <v>2</v>
      </c>
      <c r="C47" s="5">
        <v>102</v>
      </c>
      <c r="D47" s="6">
        <v>36404</v>
      </c>
      <c r="E47" s="5" t="s">
        <v>98</v>
      </c>
      <c r="F47" s="5" t="s">
        <v>25</v>
      </c>
      <c r="G47" s="5" t="s">
        <v>23</v>
      </c>
      <c r="H47" s="5" t="s">
        <v>25</v>
      </c>
      <c r="I47" s="26"/>
      <c r="J47" s="5" t="s">
        <v>23</v>
      </c>
      <c r="K47" s="5" t="s">
        <v>25</v>
      </c>
      <c r="L47" s="8">
        <v>3447</v>
      </c>
      <c r="M47" s="4"/>
      <c r="N47" s="27"/>
      <c r="O47" s="27"/>
      <c r="T47" s="27"/>
      <c r="U47" s="27"/>
      <c r="V47" s="27"/>
      <c r="W47" s="27"/>
      <c r="X47" s="27">
        <f t="shared" ref="X47:X58" si="5">L47</f>
        <v>3447</v>
      </c>
    </row>
    <row r="48" spans="1:24" s="28" customFormat="1" ht="22.8">
      <c r="A48" s="4" t="s">
        <v>38</v>
      </c>
      <c r="B48" s="4" t="s">
        <v>2</v>
      </c>
      <c r="C48" s="5">
        <v>105</v>
      </c>
      <c r="D48" s="6">
        <v>36404</v>
      </c>
      <c r="E48" s="5" t="s">
        <v>98</v>
      </c>
      <c r="F48" s="5" t="s">
        <v>25</v>
      </c>
      <c r="G48" s="5" t="s">
        <v>23</v>
      </c>
      <c r="H48" s="5" t="s">
        <v>25</v>
      </c>
      <c r="I48" s="26"/>
      <c r="J48" s="5" t="s">
        <v>23</v>
      </c>
      <c r="K48" s="5" t="s">
        <v>25</v>
      </c>
      <c r="L48" s="8">
        <v>3447</v>
      </c>
      <c r="M48" s="4"/>
      <c r="N48" s="27"/>
      <c r="O48" s="27"/>
      <c r="T48" s="27"/>
      <c r="U48" s="27"/>
      <c r="V48" s="27"/>
      <c r="W48" s="27"/>
      <c r="X48" s="27">
        <f t="shared" si="5"/>
        <v>3447</v>
      </c>
    </row>
    <row r="49" spans="1:24" s="28" customFormat="1" ht="22.8">
      <c r="A49" s="4" t="s">
        <v>38</v>
      </c>
      <c r="B49" s="4" t="s">
        <v>2</v>
      </c>
      <c r="C49" s="5">
        <v>106</v>
      </c>
      <c r="D49" s="6">
        <v>36404</v>
      </c>
      <c r="E49" s="5" t="s">
        <v>98</v>
      </c>
      <c r="F49" s="5" t="s">
        <v>25</v>
      </c>
      <c r="G49" s="5" t="s">
        <v>23</v>
      </c>
      <c r="H49" s="5" t="s">
        <v>25</v>
      </c>
      <c r="I49" s="26"/>
      <c r="J49" s="5" t="s">
        <v>23</v>
      </c>
      <c r="K49" s="5" t="s">
        <v>25</v>
      </c>
      <c r="L49" s="8">
        <v>3447</v>
      </c>
      <c r="M49" s="4"/>
      <c r="N49" s="27"/>
      <c r="O49" s="27"/>
      <c r="T49" s="27"/>
      <c r="U49" s="27"/>
      <c r="V49" s="27"/>
      <c r="W49" s="27"/>
      <c r="X49" s="27">
        <f t="shared" si="5"/>
        <v>3447</v>
      </c>
    </row>
    <row r="50" spans="1:24" s="28" customFormat="1" ht="22.8">
      <c r="A50" s="4" t="s">
        <v>38</v>
      </c>
      <c r="B50" s="4" t="s">
        <v>2</v>
      </c>
      <c r="C50" s="5">
        <v>115</v>
      </c>
      <c r="D50" s="6">
        <v>36404</v>
      </c>
      <c r="E50" s="5" t="s">
        <v>98</v>
      </c>
      <c r="F50" s="5" t="s">
        <v>25</v>
      </c>
      <c r="G50" s="5" t="s">
        <v>23</v>
      </c>
      <c r="H50" s="5" t="s">
        <v>25</v>
      </c>
      <c r="I50" s="26"/>
      <c r="J50" s="5" t="s">
        <v>23</v>
      </c>
      <c r="K50" s="5" t="s">
        <v>25</v>
      </c>
      <c r="L50" s="8">
        <v>3447</v>
      </c>
      <c r="M50" s="4"/>
      <c r="N50" s="27"/>
      <c r="O50" s="27"/>
      <c r="T50" s="27"/>
      <c r="U50" s="27"/>
      <c r="V50" s="27"/>
      <c r="W50" s="27"/>
      <c r="X50" s="27">
        <f t="shared" si="5"/>
        <v>3447</v>
      </c>
    </row>
    <row r="51" spans="1:24" s="28" customFormat="1" ht="34.200000000000003">
      <c r="A51" s="4" t="s">
        <v>38</v>
      </c>
      <c r="B51" s="4" t="s">
        <v>2</v>
      </c>
      <c r="C51" s="5">
        <v>116</v>
      </c>
      <c r="D51" s="6">
        <v>36404</v>
      </c>
      <c r="E51" s="5" t="s">
        <v>40</v>
      </c>
      <c r="F51" s="5" t="s">
        <v>25</v>
      </c>
      <c r="G51" s="5" t="s">
        <v>25</v>
      </c>
      <c r="H51" s="5" t="s">
        <v>25</v>
      </c>
      <c r="I51" s="5" t="s">
        <v>80</v>
      </c>
      <c r="J51" s="5" t="s">
        <v>23</v>
      </c>
      <c r="K51" s="5" t="s">
        <v>25</v>
      </c>
      <c r="L51" s="8">
        <v>14515</v>
      </c>
      <c r="M51" s="4"/>
      <c r="N51" s="27"/>
      <c r="O51" s="27"/>
      <c r="T51" s="27"/>
      <c r="U51" s="27"/>
      <c r="V51" s="27"/>
      <c r="W51" s="27"/>
      <c r="X51" s="27">
        <f t="shared" si="5"/>
        <v>14515</v>
      </c>
    </row>
    <row r="52" spans="1:24" s="28" customFormat="1" ht="22.8">
      <c r="A52" s="4" t="s">
        <v>38</v>
      </c>
      <c r="B52" s="4" t="s">
        <v>2</v>
      </c>
      <c r="C52" s="5">
        <v>138</v>
      </c>
      <c r="D52" s="6">
        <v>36404</v>
      </c>
      <c r="E52" s="5" t="s">
        <v>98</v>
      </c>
      <c r="F52" s="5" t="s">
        <v>25</v>
      </c>
      <c r="G52" s="5" t="s">
        <v>23</v>
      </c>
      <c r="H52" s="5" t="s">
        <v>25</v>
      </c>
      <c r="I52" s="26"/>
      <c r="J52" s="5" t="s">
        <v>23</v>
      </c>
      <c r="K52" s="5" t="s">
        <v>25</v>
      </c>
      <c r="L52" s="8">
        <v>3447</v>
      </c>
      <c r="M52" s="4"/>
      <c r="N52" s="27"/>
      <c r="O52" s="27"/>
      <c r="T52" s="27"/>
      <c r="U52" s="27"/>
      <c r="V52" s="27"/>
      <c r="W52" s="27"/>
      <c r="X52" s="27">
        <f t="shared" si="5"/>
        <v>3447</v>
      </c>
    </row>
    <row r="53" spans="1:24" s="28" customFormat="1" ht="34.200000000000003">
      <c r="A53" s="4" t="s">
        <v>38</v>
      </c>
      <c r="B53" s="4" t="s">
        <v>2</v>
      </c>
      <c r="C53" s="5">
        <v>142</v>
      </c>
      <c r="D53" s="6">
        <v>36404</v>
      </c>
      <c r="E53" s="5" t="s">
        <v>40</v>
      </c>
      <c r="F53" s="5" t="s">
        <v>25</v>
      </c>
      <c r="G53" s="5" t="s">
        <v>25</v>
      </c>
      <c r="H53" s="5" t="s">
        <v>25</v>
      </c>
      <c r="I53" s="5" t="s">
        <v>80</v>
      </c>
      <c r="J53" s="5" t="s">
        <v>23</v>
      </c>
      <c r="K53" s="5" t="s">
        <v>25</v>
      </c>
      <c r="L53" s="8">
        <v>14515</v>
      </c>
      <c r="M53" s="4"/>
      <c r="N53" s="27"/>
      <c r="O53" s="27"/>
      <c r="T53" s="27"/>
      <c r="U53" s="27"/>
      <c r="V53" s="27"/>
      <c r="W53" s="27"/>
      <c r="X53" s="27">
        <f t="shared" si="5"/>
        <v>14515</v>
      </c>
    </row>
    <row r="54" spans="1:24" s="28" customFormat="1" ht="22.8">
      <c r="A54" s="4" t="s">
        <v>38</v>
      </c>
      <c r="B54" s="4" t="s">
        <v>2</v>
      </c>
      <c r="C54" s="5">
        <v>143</v>
      </c>
      <c r="D54" s="6">
        <v>36404</v>
      </c>
      <c r="E54" s="5" t="s">
        <v>98</v>
      </c>
      <c r="F54" s="5" t="s">
        <v>25</v>
      </c>
      <c r="G54" s="5" t="s">
        <v>23</v>
      </c>
      <c r="H54" s="5" t="s">
        <v>25</v>
      </c>
      <c r="I54" s="26"/>
      <c r="J54" s="5" t="s">
        <v>23</v>
      </c>
      <c r="K54" s="5" t="s">
        <v>25</v>
      </c>
      <c r="L54" s="8">
        <v>3447</v>
      </c>
      <c r="M54" s="4"/>
      <c r="N54" s="27"/>
      <c r="O54" s="27"/>
      <c r="T54" s="27"/>
      <c r="U54" s="27"/>
      <c r="V54" s="27"/>
      <c r="W54" s="27"/>
      <c r="X54" s="27">
        <f t="shared" si="5"/>
        <v>3447</v>
      </c>
    </row>
    <row r="55" spans="1:24" s="28" customFormat="1" ht="22.8">
      <c r="A55" s="4" t="s">
        <v>38</v>
      </c>
      <c r="B55" s="4" t="s">
        <v>2</v>
      </c>
      <c r="C55" s="5">
        <v>149</v>
      </c>
      <c r="D55" s="6">
        <v>36404</v>
      </c>
      <c r="E55" s="5" t="s">
        <v>98</v>
      </c>
      <c r="F55" s="5" t="s">
        <v>25</v>
      </c>
      <c r="G55" s="5" t="s">
        <v>23</v>
      </c>
      <c r="H55" s="5" t="s">
        <v>25</v>
      </c>
      <c r="I55" s="26"/>
      <c r="J55" s="5" t="s">
        <v>23</v>
      </c>
      <c r="K55" s="5" t="s">
        <v>25</v>
      </c>
      <c r="L55" s="8">
        <v>3447</v>
      </c>
      <c r="M55" s="4"/>
      <c r="N55" s="27"/>
      <c r="O55" s="27"/>
      <c r="T55" s="27"/>
      <c r="U55" s="27"/>
      <c r="V55" s="27"/>
      <c r="W55" s="27"/>
      <c r="X55" s="27">
        <f t="shared" si="5"/>
        <v>3447</v>
      </c>
    </row>
    <row r="56" spans="1:24" s="28" customFormat="1" ht="22.8">
      <c r="A56" s="4" t="s">
        <v>38</v>
      </c>
      <c r="B56" s="4" t="s">
        <v>2</v>
      </c>
      <c r="C56" s="5">
        <v>152</v>
      </c>
      <c r="D56" s="6">
        <v>36404</v>
      </c>
      <c r="E56" s="5" t="s">
        <v>98</v>
      </c>
      <c r="F56" s="5" t="s">
        <v>25</v>
      </c>
      <c r="G56" s="5" t="s">
        <v>23</v>
      </c>
      <c r="H56" s="5" t="s">
        <v>25</v>
      </c>
      <c r="I56" s="26"/>
      <c r="J56" s="5" t="s">
        <v>23</v>
      </c>
      <c r="K56" s="5" t="s">
        <v>25</v>
      </c>
      <c r="L56" s="8">
        <v>3447</v>
      </c>
      <c r="M56" s="4"/>
      <c r="N56" s="27"/>
      <c r="O56" s="27"/>
      <c r="T56" s="27"/>
      <c r="U56" s="27"/>
      <c r="V56" s="27"/>
      <c r="W56" s="27"/>
      <c r="X56" s="27">
        <f t="shared" si="5"/>
        <v>3447</v>
      </c>
    </row>
    <row r="57" spans="1:24" s="28" customFormat="1" ht="22.8">
      <c r="A57" s="4" t="s">
        <v>38</v>
      </c>
      <c r="B57" s="4" t="s">
        <v>2</v>
      </c>
      <c r="C57" s="5">
        <v>156</v>
      </c>
      <c r="D57" s="6">
        <v>36404</v>
      </c>
      <c r="E57" s="5" t="s">
        <v>98</v>
      </c>
      <c r="F57" s="5" t="s">
        <v>25</v>
      </c>
      <c r="G57" s="5" t="s">
        <v>23</v>
      </c>
      <c r="H57" s="5" t="s">
        <v>25</v>
      </c>
      <c r="I57" s="26"/>
      <c r="J57" s="5" t="s">
        <v>23</v>
      </c>
      <c r="K57" s="5" t="s">
        <v>25</v>
      </c>
      <c r="L57" s="8">
        <v>3447</v>
      </c>
      <c r="M57" s="4"/>
      <c r="N57" s="27"/>
      <c r="O57" s="27"/>
      <c r="T57" s="27"/>
      <c r="U57" s="27"/>
      <c r="V57" s="27"/>
      <c r="W57" s="27"/>
      <c r="X57" s="27">
        <f t="shared" si="5"/>
        <v>3447</v>
      </c>
    </row>
    <row r="58" spans="1:24" s="28" customFormat="1" ht="22.8">
      <c r="A58" s="4" t="s">
        <v>38</v>
      </c>
      <c r="B58" s="4" t="s">
        <v>2</v>
      </c>
      <c r="C58" s="5">
        <v>157</v>
      </c>
      <c r="D58" s="6">
        <v>36404</v>
      </c>
      <c r="E58" s="5" t="s">
        <v>98</v>
      </c>
      <c r="F58" s="5" t="s">
        <v>25</v>
      </c>
      <c r="G58" s="5" t="s">
        <v>23</v>
      </c>
      <c r="H58" s="5" t="s">
        <v>25</v>
      </c>
      <c r="I58" s="26"/>
      <c r="J58" s="5" t="s">
        <v>23</v>
      </c>
      <c r="K58" s="5" t="s">
        <v>25</v>
      </c>
      <c r="L58" s="8">
        <v>3447</v>
      </c>
      <c r="M58" s="4"/>
      <c r="N58" s="27"/>
      <c r="O58" s="27"/>
      <c r="T58" s="27"/>
      <c r="U58" s="27"/>
      <c r="V58" s="27"/>
      <c r="W58" s="27"/>
      <c r="X58" s="27">
        <f t="shared" si="5"/>
        <v>3447</v>
      </c>
    </row>
    <row r="59" spans="1:24" s="4" customFormat="1" ht="24.75" customHeight="1">
      <c r="A59" s="4" t="s">
        <v>38</v>
      </c>
      <c r="B59" s="4" t="s">
        <v>2</v>
      </c>
      <c r="C59" s="5">
        <v>306</v>
      </c>
      <c r="D59" s="6">
        <v>34578</v>
      </c>
      <c r="E59" s="5" t="s">
        <v>124</v>
      </c>
      <c r="F59" s="5" t="s">
        <v>25</v>
      </c>
      <c r="G59" s="5" t="s">
        <v>25</v>
      </c>
      <c r="H59" s="5"/>
      <c r="I59" s="5" t="s">
        <v>82</v>
      </c>
      <c r="J59" s="5" t="s">
        <v>23</v>
      </c>
      <c r="K59" s="5" t="s">
        <v>25</v>
      </c>
      <c r="L59" s="8">
        <v>74250</v>
      </c>
      <c r="M59" s="4" t="s">
        <v>273</v>
      </c>
      <c r="N59" s="15">
        <v>13400</v>
      </c>
      <c r="O59" s="128"/>
      <c r="Q59" s="40">
        <f>L59-N59</f>
        <v>60850</v>
      </c>
      <c r="T59" s="15">
        <f>L59-N59</f>
        <v>60850</v>
      </c>
      <c r="U59" s="15"/>
      <c r="V59" s="15"/>
      <c r="W59" s="15"/>
      <c r="X59" s="15">
        <f>N59</f>
        <v>13400</v>
      </c>
    </row>
    <row r="60" spans="1:24" s="28" customFormat="1" ht="24">
      <c r="A60" s="3" t="s">
        <v>38</v>
      </c>
      <c r="B60" s="3" t="s">
        <v>3</v>
      </c>
      <c r="C60" s="5" t="s">
        <v>30</v>
      </c>
      <c r="D60" s="5">
        <v>1995</v>
      </c>
      <c r="E60" s="5" t="s">
        <v>23</v>
      </c>
      <c r="F60" s="5" t="s">
        <v>25</v>
      </c>
      <c r="G60" s="5" t="s">
        <v>23</v>
      </c>
      <c r="H60" s="5"/>
      <c r="I60" s="5"/>
      <c r="J60" s="5" t="s">
        <v>89</v>
      </c>
      <c r="K60" s="5"/>
      <c r="L60" s="8">
        <v>11800</v>
      </c>
      <c r="M60" s="4" t="s">
        <v>275</v>
      </c>
      <c r="N60" s="27">
        <v>1164</v>
      </c>
      <c r="O60" s="27">
        <v>1164</v>
      </c>
      <c r="Q60" s="40">
        <f>L60-N60</f>
        <v>10636</v>
      </c>
      <c r="T60" s="27">
        <f>L60-N60</f>
        <v>10636</v>
      </c>
      <c r="U60" s="27"/>
      <c r="V60" s="27"/>
      <c r="W60" s="27"/>
      <c r="X60" s="27">
        <v>1164</v>
      </c>
    </row>
    <row r="61" spans="1:24" s="28" customFormat="1" ht="22.8">
      <c r="A61" s="4" t="s">
        <v>38</v>
      </c>
      <c r="B61" s="4" t="s">
        <v>3</v>
      </c>
      <c r="C61" s="5" t="s">
        <v>30</v>
      </c>
      <c r="D61" s="5">
        <v>1995</v>
      </c>
      <c r="E61" s="5" t="s">
        <v>23</v>
      </c>
      <c r="F61" s="5" t="s">
        <v>25</v>
      </c>
      <c r="G61" s="5" t="s">
        <v>23</v>
      </c>
      <c r="H61" s="5"/>
      <c r="I61" s="5"/>
      <c r="J61" s="5" t="s">
        <v>89</v>
      </c>
      <c r="K61" s="5"/>
      <c r="L61" s="8">
        <v>11800</v>
      </c>
      <c r="M61" s="4" t="s">
        <v>275</v>
      </c>
      <c r="N61" s="27">
        <v>1164</v>
      </c>
      <c r="O61" s="27">
        <v>1164</v>
      </c>
      <c r="Q61" s="40">
        <f>L61-N61</f>
        <v>10636</v>
      </c>
      <c r="T61" s="27">
        <f>L61-N61</f>
        <v>10636</v>
      </c>
      <c r="U61" s="27"/>
      <c r="V61" s="27"/>
      <c r="W61" s="27"/>
      <c r="X61" s="27">
        <v>1164</v>
      </c>
    </row>
    <row r="62" spans="1:24" s="28" customFormat="1" ht="22.8">
      <c r="A62" s="4" t="s">
        <v>38</v>
      </c>
      <c r="B62" s="4" t="s">
        <v>3</v>
      </c>
      <c r="C62" s="5" t="s">
        <v>30</v>
      </c>
      <c r="D62" s="5">
        <v>1995</v>
      </c>
      <c r="E62" s="5" t="s">
        <v>23</v>
      </c>
      <c r="F62" s="5" t="s">
        <v>25</v>
      </c>
      <c r="G62" s="5" t="s">
        <v>23</v>
      </c>
      <c r="H62" s="5"/>
      <c r="I62" s="5"/>
      <c r="J62" s="5" t="s">
        <v>90</v>
      </c>
      <c r="K62" s="5"/>
      <c r="L62" s="8">
        <v>12200</v>
      </c>
      <c r="M62" s="4" t="s">
        <v>276</v>
      </c>
      <c r="N62" s="27">
        <v>2200</v>
      </c>
      <c r="O62" s="27">
        <v>2200</v>
      </c>
      <c r="Q62" s="40">
        <f>L62-N62</f>
        <v>10000</v>
      </c>
      <c r="T62" s="27">
        <f>L62-N62</f>
        <v>10000</v>
      </c>
      <c r="U62" s="27"/>
      <c r="V62" s="27"/>
      <c r="W62" s="27"/>
      <c r="X62" s="27">
        <v>2200</v>
      </c>
    </row>
    <row r="63" spans="1:24" s="28" customFormat="1" ht="22.8">
      <c r="A63" s="4" t="s">
        <v>38</v>
      </c>
      <c r="B63" s="4" t="s">
        <v>3</v>
      </c>
      <c r="C63" s="5" t="s">
        <v>30</v>
      </c>
      <c r="D63" s="5">
        <v>1996</v>
      </c>
      <c r="E63" s="5" t="s">
        <v>23</v>
      </c>
      <c r="F63" s="5" t="s">
        <v>25</v>
      </c>
      <c r="G63" s="5" t="s">
        <v>23</v>
      </c>
      <c r="H63" s="5"/>
      <c r="I63" s="5"/>
      <c r="J63" s="5" t="s">
        <v>90</v>
      </c>
      <c r="K63" s="5"/>
      <c r="L63" s="8">
        <v>12200</v>
      </c>
      <c r="M63" s="4" t="s">
        <v>276</v>
      </c>
      <c r="N63" s="27">
        <v>2200</v>
      </c>
      <c r="O63" s="27">
        <v>2200</v>
      </c>
      <c r="Q63" s="40">
        <f>L63-N63</f>
        <v>10000</v>
      </c>
      <c r="T63" s="27"/>
      <c r="U63" s="27">
        <f>L63-N63</f>
        <v>10000</v>
      </c>
      <c r="V63" s="27"/>
      <c r="W63" s="27"/>
      <c r="X63" s="27">
        <v>2200</v>
      </c>
    </row>
    <row r="64" spans="1:24" s="28" customFormat="1" ht="22.8">
      <c r="A64" s="4" t="s">
        <v>38</v>
      </c>
      <c r="B64" s="4" t="s">
        <v>3</v>
      </c>
      <c r="C64" s="5">
        <v>115</v>
      </c>
      <c r="D64" s="6">
        <v>36373</v>
      </c>
      <c r="E64" s="5" t="s">
        <v>42</v>
      </c>
      <c r="F64" s="5" t="s">
        <v>25</v>
      </c>
      <c r="G64" s="5" t="s">
        <v>23</v>
      </c>
      <c r="H64" s="5" t="s">
        <v>25</v>
      </c>
      <c r="I64" s="26"/>
      <c r="J64" s="5" t="s">
        <v>23</v>
      </c>
      <c r="K64" s="5" t="s">
        <v>25</v>
      </c>
      <c r="L64" s="8">
        <v>975</v>
      </c>
      <c r="M64" s="4"/>
      <c r="N64" s="27"/>
      <c r="O64" s="27"/>
      <c r="T64" s="27"/>
      <c r="U64" s="27"/>
      <c r="V64" s="27"/>
      <c r="W64" s="27"/>
      <c r="X64" s="27">
        <f>L64</f>
        <v>975</v>
      </c>
    </row>
    <row r="65" spans="1:24" s="28" customFormat="1" ht="27" customHeight="1">
      <c r="A65" s="4" t="s">
        <v>38</v>
      </c>
      <c r="B65" s="4" t="s">
        <v>3</v>
      </c>
      <c r="C65" s="5">
        <v>116</v>
      </c>
      <c r="D65" s="6">
        <v>35278</v>
      </c>
      <c r="E65" s="5" t="s">
        <v>40</v>
      </c>
      <c r="F65" s="5" t="s">
        <v>25</v>
      </c>
      <c r="G65" s="5" t="s">
        <v>25</v>
      </c>
      <c r="H65" s="5" t="s">
        <v>23</v>
      </c>
      <c r="I65" s="5" t="s">
        <v>80</v>
      </c>
      <c r="J65" s="5" t="s">
        <v>23</v>
      </c>
      <c r="K65" s="5" t="s">
        <v>25</v>
      </c>
      <c r="L65" s="8">
        <v>20700</v>
      </c>
      <c r="M65" s="4" t="s">
        <v>273</v>
      </c>
      <c r="N65" s="15">
        <v>9343</v>
      </c>
      <c r="O65" s="128"/>
      <c r="Q65" s="40">
        <f>L65-N65</f>
        <v>11357</v>
      </c>
      <c r="T65" s="27"/>
      <c r="U65" s="27">
        <f>L65-N65</f>
        <v>11357</v>
      </c>
      <c r="V65" s="27"/>
      <c r="W65" s="27"/>
      <c r="X65" s="27">
        <f>N65</f>
        <v>9343</v>
      </c>
    </row>
    <row r="66" spans="1:24" s="28" customFormat="1" ht="26.25" customHeight="1">
      <c r="A66" s="4" t="s">
        <v>38</v>
      </c>
      <c r="B66" s="4" t="s">
        <v>3</v>
      </c>
      <c r="C66" s="5">
        <v>119</v>
      </c>
      <c r="D66" s="6">
        <v>35217</v>
      </c>
      <c r="E66" s="5" t="s">
        <v>125</v>
      </c>
      <c r="F66" s="5" t="s">
        <v>25</v>
      </c>
      <c r="G66" s="5" t="s">
        <v>25</v>
      </c>
      <c r="H66" s="5" t="s">
        <v>23</v>
      </c>
      <c r="I66" s="5" t="s">
        <v>84</v>
      </c>
      <c r="J66" s="5" t="s">
        <v>23</v>
      </c>
      <c r="K66" s="5" t="s">
        <v>25</v>
      </c>
      <c r="L66" s="8">
        <v>29325</v>
      </c>
      <c r="M66" s="4"/>
      <c r="N66" s="27"/>
      <c r="O66" s="128"/>
      <c r="Q66" s="40">
        <f>L66-N66</f>
        <v>29325</v>
      </c>
      <c r="T66" s="27"/>
      <c r="U66" s="27">
        <f>L66</f>
        <v>29325</v>
      </c>
      <c r="V66" s="27"/>
      <c r="W66" s="27"/>
      <c r="X66" s="27"/>
    </row>
    <row r="67" spans="1:24" s="28" customFormat="1" ht="25.5" customHeight="1">
      <c r="A67" s="4" t="s">
        <v>38</v>
      </c>
      <c r="B67" s="4" t="s">
        <v>3</v>
      </c>
      <c r="C67" s="5">
        <v>123</v>
      </c>
      <c r="D67" s="6">
        <v>35278</v>
      </c>
      <c r="E67" s="5" t="s">
        <v>40</v>
      </c>
      <c r="F67" s="5" t="s">
        <v>25</v>
      </c>
      <c r="G67" s="5" t="s">
        <v>25</v>
      </c>
      <c r="H67" s="5" t="s">
        <v>23</v>
      </c>
      <c r="I67" s="5" t="s">
        <v>83</v>
      </c>
      <c r="J67" s="5" t="s">
        <v>23</v>
      </c>
      <c r="K67" s="5" t="s">
        <v>25</v>
      </c>
      <c r="L67" s="8">
        <v>21600</v>
      </c>
      <c r="M67" s="4" t="s">
        <v>273</v>
      </c>
      <c r="N67" s="15">
        <v>9343</v>
      </c>
      <c r="O67" s="128"/>
      <c r="Q67" s="40">
        <f>L67-N67</f>
        <v>12257</v>
      </c>
      <c r="T67" s="27"/>
      <c r="U67" s="27">
        <f>L67-N67</f>
        <v>12257</v>
      </c>
      <c r="V67" s="27"/>
      <c r="W67" s="27"/>
      <c r="X67" s="27">
        <f>N67</f>
        <v>9343</v>
      </c>
    </row>
    <row r="68" spans="1:24" s="28" customFormat="1" ht="22.8">
      <c r="A68" s="4" t="s">
        <v>38</v>
      </c>
      <c r="B68" s="4" t="s">
        <v>3</v>
      </c>
      <c r="C68" s="5">
        <v>124</v>
      </c>
      <c r="D68" s="6">
        <v>35065</v>
      </c>
      <c r="E68" s="5" t="s">
        <v>125</v>
      </c>
      <c r="F68" s="5" t="s">
        <v>25</v>
      </c>
      <c r="G68" s="5" t="s">
        <v>25</v>
      </c>
      <c r="H68" s="5" t="s">
        <v>23</v>
      </c>
      <c r="I68" s="5" t="s">
        <v>80</v>
      </c>
      <c r="J68" s="5" t="s">
        <v>23</v>
      </c>
      <c r="K68" s="5" t="s">
        <v>25</v>
      </c>
      <c r="L68" s="8">
        <v>24000</v>
      </c>
      <c r="M68" s="4"/>
      <c r="N68" s="27"/>
      <c r="O68" s="128"/>
      <c r="Q68" s="40">
        <f>L68-N68</f>
        <v>24000</v>
      </c>
      <c r="T68" s="27"/>
      <c r="U68" s="27">
        <f>L68</f>
        <v>24000</v>
      </c>
      <c r="V68" s="27"/>
      <c r="W68" s="27"/>
      <c r="X68" s="27"/>
    </row>
    <row r="69" spans="1:24" s="28" customFormat="1" ht="26.25" customHeight="1">
      <c r="A69" s="4" t="s">
        <v>38</v>
      </c>
      <c r="B69" s="4" t="s">
        <v>3</v>
      </c>
      <c r="C69" s="5">
        <v>131</v>
      </c>
      <c r="D69" s="6">
        <v>34881</v>
      </c>
      <c r="E69" s="5" t="s">
        <v>40</v>
      </c>
      <c r="F69" s="5" t="s">
        <v>25</v>
      </c>
      <c r="G69" s="5" t="s">
        <v>25</v>
      </c>
      <c r="H69" s="5" t="s">
        <v>23</v>
      </c>
      <c r="I69" s="5" t="s">
        <v>84</v>
      </c>
      <c r="J69" s="5" t="s">
        <v>23</v>
      </c>
      <c r="K69" s="5" t="s">
        <v>25</v>
      </c>
      <c r="L69" s="8">
        <v>30200</v>
      </c>
      <c r="M69" s="4" t="s">
        <v>273</v>
      </c>
      <c r="N69" s="15">
        <v>9343</v>
      </c>
      <c r="O69" s="128"/>
      <c r="Q69" s="40">
        <f>L69-N69</f>
        <v>20857</v>
      </c>
      <c r="T69" s="27">
        <f>L69-N69</f>
        <v>20857</v>
      </c>
      <c r="U69" s="27"/>
      <c r="V69" s="27"/>
      <c r="W69" s="27"/>
      <c r="X69" s="27">
        <f>N69</f>
        <v>9343</v>
      </c>
    </row>
    <row r="70" spans="1:24" s="28" customFormat="1" ht="34.200000000000003">
      <c r="A70" s="3" t="s">
        <v>38</v>
      </c>
      <c r="B70" s="3" t="s">
        <v>41</v>
      </c>
      <c r="C70" s="5">
        <v>127</v>
      </c>
      <c r="D70" s="5">
        <v>1999</v>
      </c>
      <c r="E70" s="5" t="s">
        <v>40</v>
      </c>
      <c r="F70" s="5" t="s">
        <v>25</v>
      </c>
      <c r="G70" s="5" t="s">
        <v>25</v>
      </c>
      <c r="H70" s="5" t="s">
        <v>25</v>
      </c>
      <c r="I70" s="5" t="s">
        <v>80</v>
      </c>
      <c r="J70" s="5" t="s">
        <v>89</v>
      </c>
      <c r="K70" s="5" t="s">
        <v>25</v>
      </c>
      <c r="L70" s="8">
        <v>14515</v>
      </c>
      <c r="M70" s="4"/>
      <c r="N70" s="27"/>
      <c r="O70" s="27"/>
      <c r="T70" s="27"/>
      <c r="U70" s="27"/>
      <c r="V70" s="27"/>
      <c r="W70" s="27"/>
      <c r="X70" s="27">
        <f>L70</f>
        <v>14515</v>
      </c>
    </row>
    <row r="71" spans="1:24" s="28" customFormat="1" ht="22.8">
      <c r="A71" s="3" t="s">
        <v>38</v>
      </c>
      <c r="B71" s="3" t="s">
        <v>5</v>
      </c>
      <c r="C71" s="5">
        <v>100</v>
      </c>
      <c r="D71" s="6">
        <v>35278</v>
      </c>
      <c r="E71" s="5" t="s">
        <v>272</v>
      </c>
      <c r="F71" s="5" t="s">
        <v>25</v>
      </c>
      <c r="G71" s="5" t="s">
        <v>25</v>
      </c>
      <c r="H71" s="5" t="s">
        <v>23</v>
      </c>
      <c r="I71" s="5" t="s">
        <v>80</v>
      </c>
      <c r="J71" s="5" t="s">
        <v>23</v>
      </c>
      <c r="K71" s="5" t="s">
        <v>25</v>
      </c>
      <c r="L71" s="8">
        <v>21300</v>
      </c>
      <c r="M71" s="4" t="s">
        <v>274</v>
      </c>
      <c r="N71" s="15">
        <v>9343</v>
      </c>
      <c r="O71" s="128"/>
      <c r="Q71" s="40">
        <f>L71-N71</f>
        <v>11957</v>
      </c>
      <c r="T71" s="27"/>
      <c r="U71" s="27">
        <f>L71-N71</f>
        <v>11957</v>
      </c>
      <c r="V71" s="27"/>
      <c r="W71" s="27"/>
      <c r="X71" s="27">
        <f>N71</f>
        <v>9343</v>
      </c>
    </row>
    <row r="72" spans="1:24" s="28" customFormat="1" ht="22.8">
      <c r="A72" s="4" t="s">
        <v>38</v>
      </c>
      <c r="B72" s="4" t="s">
        <v>5</v>
      </c>
      <c r="C72" s="5">
        <v>102</v>
      </c>
      <c r="D72" s="6">
        <v>36404</v>
      </c>
      <c r="E72" s="5" t="s">
        <v>98</v>
      </c>
      <c r="F72" s="5" t="s">
        <v>25</v>
      </c>
      <c r="G72" s="5" t="s">
        <v>23</v>
      </c>
      <c r="H72" s="5" t="s">
        <v>25</v>
      </c>
      <c r="I72" s="5"/>
      <c r="J72" s="5" t="s">
        <v>23</v>
      </c>
      <c r="K72" s="5" t="s">
        <v>25</v>
      </c>
      <c r="L72" s="8">
        <v>3805</v>
      </c>
      <c r="M72" s="4"/>
      <c r="N72" s="27"/>
      <c r="O72" s="27"/>
      <c r="T72" s="27"/>
      <c r="U72" s="27"/>
      <c r="V72" s="27"/>
      <c r="W72" s="27"/>
      <c r="X72" s="27">
        <f>L72</f>
        <v>3805</v>
      </c>
    </row>
    <row r="73" spans="1:24" s="28" customFormat="1" ht="22.8">
      <c r="A73" s="4" t="s">
        <v>38</v>
      </c>
      <c r="B73" s="4" t="s">
        <v>5</v>
      </c>
      <c r="C73" s="5">
        <v>106</v>
      </c>
      <c r="D73" s="6">
        <v>36404</v>
      </c>
      <c r="E73" s="5" t="s">
        <v>98</v>
      </c>
      <c r="F73" s="5" t="s">
        <v>25</v>
      </c>
      <c r="G73" s="5" t="s">
        <v>23</v>
      </c>
      <c r="H73" s="5" t="s">
        <v>25</v>
      </c>
      <c r="I73" s="5"/>
      <c r="J73" s="5" t="s">
        <v>23</v>
      </c>
      <c r="K73" s="5" t="s">
        <v>25</v>
      </c>
      <c r="L73" s="8">
        <v>3805</v>
      </c>
      <c r="M73" s="4"/>
      <c r="N73" s="27"/>
      <c r="O73" s="27"/>
      <c r="T73" s="27"/>
      <c r="U73" s="27"/>
      <c r="V73" s="27"/>
      <c r="W73" s="27"/>
      <c r="X73" s="27">
        <f t="shared" ref="X73:X81" si="6">L73</f>
        <v>3805</v>
      </c>
    </row>
    <row r="74" spans="1:24" s="28" customFormat="1" ht="22.8">
      <c r="A74" s="4" t="s">
        <v>38</v>
      </c>
      <c r="B74" s="4" t="s">
        <v>5</v>
      </c>
      <c r="C74" s="5">
        <v>107</v>
      </c>
      <c r="D74" s="6">
        <v>36404</v>
      </c>
      <c r="E74" s="5" t="s">
        <v>98</v>
      </c>
      <c r="F74" s="5" t="s">
        <v>25</v>
      </c>
      <c r="G74" s="5" t="s">
        <v>23</v>
      </c>
      <c r="H74" s="5" t="s">
        <v>25</v>
      </c>
      <c r="I74" s="5"/>
      <c r="J74" s="5" t="s">
        <v>23</v>
      </c>
      <c r="K74" s="5" t="s">
        <v>25</v>
      </c>
      <c r="L74" s="8">
        <v>3805</v>
      </c>
      <c r="M74" s="4"/>
      <c r="N74" s="27"/>
      <c r="O74" s="27"/>
      <c r="T74" s="27"/>
      <c r="U74" s="27"/>
      <c r="V74" s="27"/>
      <c r="W74" s="27"/>
      <c r="X74" s="27">
        <f t="shared" si="6"/>
        <v>3805</v>
      </c>
    </row>
    <row r="75" spans="1:24" s="28" customFormat="1" ht="22.8">
      <c r="A75" s="4" t="s">
        <v>38</v>
      </c>
      <c r="B75" s="4" t="s">
        <v>5</v>
      </c>
      <c r="C75" s="5">
        <v>110</v>
      </c>
      <c r="D75" s="6">
        <v>36404</v>
      </c>
      <c r="E75" s="5" t="s">
        <v>98</v>
      </c>
      <c r="F75" s="5" t="s">
        <v>25</v>
      </c>
      <c r="G75" s="5" t="s">
        <v>23</v>
      </c>
      <c r="H75" s="5" t="s">
        <v>25</v>
      </c>
      <c r="I75" s="5"/>
      <c r="J75" s="5" t="s">
        <v>23</v>
      </c>
      <c r="K75" s="5" t="s">
        <v>25</v>
      </c>
      <c r="L75" s="8">
        <v>3805</v>
      </c>
      <c r="M75" s="4"/>
      <c r="N75" s="27"/>
      <c r="O75" s="27"/>
      <c r="T75" s="27"/>
      <c r="U75" s="27"/>
      <c r="V75" s="27"/>
      <c r="W75" s="27"/>
      <c r="X75" s="27">
        <f t="shared" si="6"/>
        <v>3805</v>
      </c>
    </row>
    <row r="76" spans="1:24" s="28" customFormat="1" ht="22.8">
      <c r="A76" s="4" t="s">
        <v>38</v>
      </c>
      <c r="B76" s="4" t="s">
        <v>5</v>
      </c>
      <c r="C76" s="5">
        <v>111</v>
      </c>
      <c r="D76" s="6">
        <v>36404</v>
      </c>
      <c r="E76" s="5" t="s">
        <v>98</v>
      </c>
      <c r="F76" s="5" t="s">
        <v>25</v>
      </c>
      <c r="G76" s="5" t="s">
        <v>23</v>
      </c>
      <c r="H76" s="5" t="s">
        <v>25</v>
      </c>
      <c r="I76" s="5"/>
      <c r="J76" s="5" t="s">
        <v>23</v>
      </c>
      <c r="K76" s="5" t="s">
        <v>25</v>
      </c>
      <c r="L76" s="8">
        <v>3805</v>
      </c>
      <c r="M76" s="4"/>
      <c r="N76" s="27"/>
      <c r="O76" s="27"/>
      <c r="T76" s="27"/>
      <c r="U76" s="27"/>
      <c r="V76" s="27"/>
      <c r="W76" s="27"/>
      <c r="X76" s="27">
        <f t="shared" si="6"/>
        <v>3805</v>
      </c>
    </row>
    <row r="77" spans="1:24" s="28" customFormat="1" ht="34.200000000000003">
      <c r="A77" s="4" t="s">
        <v>38</v>
      </c>
      <c r="B77" s="4" t="s">
        <v>5</v>
      </c>
      <c r="C77" s="5">
        <v>200</v>
      </c>
      <c r="D77" s="6">
        <v>36404</v>
      </c>
      <c r="E77" s="5" t="s">
        <v>40</v>
      </c>
      <c r="F77" s="5" t="s">
        <v>25</v>
      </c>
      <c r="G77" s="5" t="s">
        <v>25</v>
      </c>
      <c r="H77" s="5" t="s">
        <v>25</v>
      </c>
      <c r="I77" s="5" t="s">
        <v>80</v>
      </c>
      <c r="J77" s="5" t="s">
        <v>23</v>
      </c>
      <c r="K77" s="5" t="s">
        <v>25</v>
      </c>
      <c r="L77" s="8">
        <v>14515</v>
      </c>
      <c r="M77" s="4"/>
      <c r="N77" s="27"/>
      <c r="O77" s="27"/>
      <c r="T77" s="27"/>
      <c r="U77" s="27"/>
      <c r="V77" s="27"/>
      <c r="W77" s="27"/>
      <c r="X77" s="27">
        <f t="shared" si="6"/>
        <v>14515</v>
      </c>
    </row>
    <row r="78" spans="1:24" s="28" customFormat="1" ht="22.8">
      <c r="A78" s="4" t="s">
        <v>38</v>
      </c>
      <c r="B78" s="4" t="s">
        <v>5</v>
      </c>
      <c r="C78" s="5">
        <v>201</v>
      </c>
      <c r="D78" s="6">
        <v>36404</v>
      </c>
      <c r="E78" s="5" t="s">
        <v>98</v>
      </c>
      <c r="F78" s="5" t="s">
        <v>25</v>
      </c>
      <c r="G78" s="5" t="s">
        <v>23</v>
      </c>
      <c r="H78" s="5" t="s">
        <v>25</v>
      </c>
      <c r="I78" s="5"/>
      <c r="J78" s="5" t="s">
        <v>23</v>
      </c>
      <c r="K78" s="5" t="s">
        <v>25</v>
      </c>
      <c r="L78" s="8">
        <v>3805</v>
      </c>
      <c r="M78" s="4"/>
      <c r="N78" s="27"/>
      <c r="O78" s="27"/>
      <c r="T78" s="27"/>
      <c r="U78" s="27"/>
      <c r="V78" s="27"/>
      <c r="W78" s="27"/>
      <c r="X78" s="27">
        <f t="shared" si="6"/>
        <v>3805</v>
      </c>
    </row>
    <row r="79" spans="1:24" s="28" customFormat="1" ht="34.200000000000003">
      <c r="A79" s="4" t="s">
        <v>38</v>
      </c>
      <c r="B79" s="4" t="s">
        <v>5</v>
      </c>
      <c r="C79" s="5">
        <v>204</v>
      </c>
      <c r="D79" s="6">
        <v>36404</v>
      </c>
      <c r="E79" s="5" t="s">
        <v>40</v>
      </c>
      <c r="F79" s="5" t="s">
        <v>25</v>
      </c>
      <c r="G79" s="5" t="s">
        <v>25</v>
      </c>
      <c r="H79" s="5" t="s">
        <v>25</v>
      </c>
      <c r="I79" s="5" t="s">
        <v>80</v>
      </c>
      <c r="J79" s="5" t="s">
        <v>23</v>
      </c>
      <c r="K79" s="5" t="s">
        <v>25</v>
      </c>
      <c r="L79" s="8">
        <v>14515</v>
      </c>
      <c r="M79" s="4"/>
      <c r="N79" s="27"/>
      <c r="O79" s="27"/>
      <c r="T79" s="27"/>
      <c r="U79" s="27"/>
      <c r="V79" s="27"/>
      <c r="W79" s="27"/>
      <c r="X79" s="27">
        <f t="shared" si="6"/>
        <v>14515</v>
      </c>
    </row>
    <row r="80" spans="1:24" s="28" customFormat="1" ht="34.200000000000003">
      <c r="A80" s="3" t="s">
        <v>38</v>
      </c>
      <c r="B80" s="3" t="s">
        <v>6</v>
      </c>
      <c r="C80" s="5">
        <v>303</v>
      </c>
      <c r="D80" s="6">
        <v>36404</v>
      </c>
      <c r="E80" s="5" t="s">
        <v>40</v>
      </c>
      <c r="F80" s="5" t="s">
        <v>25</v>
      </c>
      <c r="G80" s="5" t="s">
        <v>25</v>
      </c>
      <c r="H80" s="5" t="s">
        <v>25</v>
      </c>
      <c r="I80" s="5" t="s">
        <v>80</v>
      </c>
      <c r="J80" s="5" t="s">
        <v>89</v>
      </c>
      <c r="K80" s="5" t="s">
        <v>25</v>
      </c>
      <c r="L80" s="8">
        <v>14515</v>
      </c>
      <c r="M80" s="4"/>
      <c r="N80" s="27"/>
      <c r="O80" s="27"/>
      <c r="T80" s="27"/>
      <c r="U80" s="27"/>
      <c r="V80" s="27"/>
      <c r="W80" s="27"/>
      <c r="X80" s="27">
        <f t="shared" si="6"/>
        <v>14515</v>
      </c>
    </row>
    <row r="81" spans="1:25" s="28" customFormat="1" ht="22.8">
      <c r="A81" s="46" t="s">
        <v>38</v>
      </c>
      <c r="B81" s="46" t="s">
        <v>85</v>
      </c>
      <c r="C81" s="42" t="s">
        <v>86</v>
      </c>
      <c r="D81" s="47">
        <v>36404</v>
      </c>
      <c r="E81" s="42" t="s">
        <v>98</v>
      </c>
      <c r="F81" s="42" t="s">
        <v>25</v>
      </c>
      <c r="G81" s="42" t="s">
        <v>23</v>
      </c>
      <c r="H81" s="42"/>
      <c r="I81" s="42"/>
      <c r="J81" s="42"/>
      <c r="K81" s="42"/>
      <c r="L81" s="8">
        <v>3447</v>
      </c>
      <c r="M81" s="41"/>
      <c r="N81" s="48"/>
      <c r="O81" s="48"/>
      <c r="P81" s="49"/>
      <c r="Q81" s="49"/>
      <c r="R81" s="49"/>
      <c r="T81" s="27"/>
      <c r="U81" s="27"/>
      <c r="V81" s="27"/>
      <c r="W81" s="27"/>
      <c r="X81" s="27">
        <f t="shared" si="6"/>
        <v>3447</v>
      </c>
    </row>
    <row r="82" spans="1:25" s="28" customFormat="1" ht="22.5" customHeight="1">
      <c r="A82" s="56" t="s">
        <v>140</v>
      </c>
      <c r="B82" s="59"/>
      <c r="C82" s="54"/>
      <c r="D82" s="58"/>
      <c r="E82" s="54"/>
      <c r="F82" s="54"/>
      <c r="G82" s="54"/>
      <c r="H82" s="54"/>
      <c r="I82" s="54"/>
      <c r="J82" s="54"/>
      <c r="K82" s="54"/>
      <c r="L82" s="60">
        <f>SUM(L31:L81)</f>
        <v>553188.72</v>
      </c>
      <c r="M82" s="53"/>
      <c r="N82" s="60">
        <f>SUM(N31:N81)</f>
        <v>67364</v>
      </c>
      <c r="O82" s="60">
        <f>'Expense Summary'!F4</f>
        <v>259644</v>
      </c>
      <c r="P82" s="60">
        <f>'Expense Summary'!G4</f>
        <v>191114</v>
      </c>
      <c r="Q82" s="60">
        <f>SUM(Q31:Q81)</f>
        <v>294276</v>
      </c>
      <c r="R82" s="60">
        <f>0.15*Q82</f>
        <v>44141.4</v>
      </c>
      <c r="T82" s="60">
        <f>SUM(T31:T81)</f>
        <v>153105</v>
      </c>
      <c r="U82" s="60">
        <f>SUM(U31:U81)</f>
        <v>118671</v>
      </c>
      <c r="V82" s="60">
        <f>SUM(V31:V81)</f>
        <v>22500</v>
      </c>
      <c r="W82" s="60">
        <f>SUM(W31:W81)</f>
        <v>0</v>
      </c>
      <c r="X82" s="60">
        <f>SUM(X31:X81)</f>
        <v>258912.72</v>
      </c>
      <c r="Y82" s="126">
        <f>SUM(T82:X82)</f>
        <v>553188.72</v>
      </c>
    </row>
    <row r="83" spans="1:25" s="28" customFormat="1" ht="22.8">
      <c r="A83" s="3" t="s">
        <v>10</v>
      </c>
      <c r="B83" s="3" t="s">
        <v>4</v>
      </c>
      <c r="C83" s="5">
        <v>106</v>
      </c>
      <c r="D83" s="6">
        <v>35977</v>
      </c>
      <c r="E83" s="5" t="s">
        <v>71</v>
      </c>
      <c r="F83" s="5" t="s">
        <v>23</v>
      </c>
      <c r="G83" s="5" t="s">
        <v>23</v>
      </c>
      <c r="H83" s="5" t="s">
        <v>23</v>
      </c>
      <c r="I83" s="5" t="s">
        <v>24</v>
      </c>
      <c r="J83" s="5" t="s">
        <v>23</v>
      </c>
      <c r="K83" s="5" t="s">
        <v>25</v>
      </c>
      <c r="L83" s="8">
        <v>10308.4</v>
      </c>
      <c r="M83" s="4"/>
      <c r="N83" s="27"/>
      <c r="O83" s="27"/>
      <c r="T83" s="27"/>
      <c r="U83" s="27"/>
      <c r="V83" s="27"/>
      <c r="W83" s="27">
        <f>L83</f>
        <v>10308.4</v>
      </c>
      <c r="X83" s="27"/>
    </row>
    <row r="84" spans="1:25" s="28" customFormat="1" ht="22.8">
      <c r="A84" s="4" t="s">
        <v>10</v>
      </c>
      <c r="B84" s="4" t="s">
        <v>4</v>
      </c>
      <c r="C84" s="5">
        <v>207</v>
      </c>
      <c r="D84" s="6">
        <v>35977</v>
      </c>
      <c r="E84" s="5" t="s">
        <v>71</v>
      </c>
      <c r="F84" s="5" t="s">
        <v>25</v>
      </c>
      <c r="G84" s="5" t="s">
        <v>23</v>
      </c>
      <c r="H84" s="5" t="s">
        <v>23</v>
      </c>
      <c r="I84" s="5" t="s">
        <v>24</v>
      </c>
      <c r="J84" s="5" t="s">
        <v>23</v>
      </c>
      <c r="K84" s="5" t="s">
        <v>25</v>
      </c>
      <c r="L84" s="8">
        <v>10308</v>
      </c>
      <c r="M84" s="4" t="s">
        <v>24</v>
      </c>
      <c r="N84" s="27"/>
      <c r="O84" s="27"/>
      <c r="T84" s="27"/>
      <c r="U84" s="27"/>
      <c r="V84" s="27"/>
      <c r="W84" s="27">
        <f>L84</f>
        <v>10308</v>
      </c>
      <c r="X84" s="27"/>
    </row>
    <row r="85" spans="1:25" s="28" customFormat="1" ht="22.8">
      <c r="A85" s="4" t="s">
        <v>10</v>
      </c>
      <c r="B85" s="4" t="s">
        <v>4</v>
      </c>
      <c r="C85" s="5">
        <v>203</v>
      </c>
      <c r="D85" s="6">
        <v>35278</v>
      </c>
      <c r="E85" s="5" t="s">
        <v>72</v>
      </c>
      <c r="F85" s="5" t="s">
        <v>25</v>
      </c>
      <c r="G85" s="5" t="s">
        <v>23</v>
      </c>
      <c r="H85" s="5" t="s">
        <v>23</v>
      </c>
      <c r="I85" s="5" t="s">
        <v>24</v>
      </c>
      <c r="J85" s="5" t="s">
        <v>89</v>
      </c>
      <c r="K85" s="5" t="s">
        <v>25</v>
      </c>
      <c r="L85" s="8">
        <v>8000</v>
      </c>
      <c r="M85" s="4" t="s">
        <v>277</v>
      </c>
      <c r="N85" s="27">
        <v>1164</v>
      </c>
      <c r="O85" s="27">
        <v>1164</v>
      </c>
      <c r="Q85" s="40">
        <f>L85-N85</f>
        <v>6836</v>
      </c>
      <c r="T85" s="27"/>
      <c r="U85" s="27">
        <f>L85-N85</f>
        <v>6836</v>
      </c>
      <c r="V85" s="27"/>
      <c r="W85" s="27"/>
      <c r="X85" s="27">
        <v>1164</v>
      </c>
    </row>
    <row r="86" spans="1:25" s="28" customFormat="1" ht="22.8">
      <c r="A86" s="4" t="s">
        <v>10</v>
      </c>
      <c r="B86" s="4" t="s">
        <v>4</v>
      </c>
      <c r="C86" s="5">
        <v>203</v>
      </c>
      <c r="D86" s="6">
        <v>35278</v>
      </c>
      <c r="E86" s="5" t="s">
        <v>73</v>
      </c>
      <c r="F86" s="5" t="s">
        <v>25</v>
      </c>
      <c r="G86" s="5" t="s">
        <v>23</v>
      </c>
      <c r="H86" s="5" t="s">
        <v>23</v>
      </c>
      <c r="I86" s="5" t="s">
        <v>24</v>
      </c>
      <c r="J86" s="5" t="s">
        <v>25</v>
      </c>
      <c r="K86" s="5" t="s">
        <v>25</v>
      </c>
      <c r="L86" s="8">
        <v>8000</v>
      </c>
      <c r="M86" s="4" t="s">
        <v>24</v>
      </c>
      <c r="N86" s="27"/>
      <c r="O86" s="128"/>
      <c r="Q86" s="40">
        <f>L86-N86</f>
        <v>8000</v>
      </c>
      <c r="T86" s="27"/>
      <c r="U86" s="27">
        <f>L86</f>
        <v>8000</v>
      </c>
      <c r="V86" s="27"/>
      <c r="W86" s="27"/>
      <c r="X86" s="27"/>
    </row>
    <row r="87" spans="1:25" s="28" customFormat="1" ht="34.200000000000003">
      <c r="A87" s="3" t="s">
        <v>10</v>
      </c>
      <c r="B87" s="3" t="s">
        <v>11</v>
      </c>
      <c r="C87" s="5">
        <v>125</v>
      </c>
      <c r="D87" s="6">
        <v>35674</v>
      </c>
      <c r="E87" s="5" t="s">
        <v>74</v>
      </c>
      <c r="F87" s="5" t="s">
        <v>25</v>
      </c>
      <c r="G87" s="5" t="s">
        <v>25</v>
      </c>
      <c r="H87" s="5" t="s">
        <v>25</v>
      </c>
      <c r="I87" s="5" t="s">
        <v>88</v>
      </c>
      <c r="J87" s="5" t="s">
        <v>25</v>
      </c>
      <c r="K87" s="5" t="s">
        <v>25</v>
      </c>
      <c r="L87" s="8">
        <v>135390</v>
      </c>
      <c r="M87" s="4" t="s">
        <v>24</v>
      </c>
      <c r="N87" s="27"/>
      <c r="O87" s="128"/>
      <c r="Q87" s="40">
        <f>L87-N87</f>
        <v>135390</v>
      </c>
      <c r="T87" s="27"/>
      <c r="U87" s="27"/>
      <c r="V87" s="27">
        <f>L87</f>
        <v>135390</v>
      </c>
      <c r="W87" s="27"/>
      <c r="X87" s="27"/>
    </row>
    <row r="88" spans="1:25" s="28" customFormat="1" ht="22.8">
      <c r="A88" s="41" t="s">
        <v>10</v>
      </c>
      <c r="B88" s="41" t="s">
        <v>11</v>
      </c>
      <c r="C88" s="42">
        <v>360</v>
      </c>
      <c r="D88" s="47">
        <v>36495</v>
      </c>
      <c r="E88" s="42" t="s">
        <v>75</v>
      </c>
      <c r="F88" s="42" t="s">
        <v>23</v>
      </c>
      <c r="G88" s="42" t="s">
        <v>23</v>
      </c>
      <c r="H88" s="42" t="s">
        <v>23</v>
      </c>
      <c r="I88" s="42" t="s">
        <v>24</v>
      </c>
      <c r="J88" s="42" t="s">
        <v>23</v>
      </c>
      <c r="K88" s="42" t="s">
        <v>25</v>
      </c>
      <c r="L88" s="43">
        <v>11778</v>
      </c>
      <c r="M88" s="41" t="s">
        <v>24</v>
      </c>
      <c r="N88" s="48"/>
      <c r="O88" s="48"/>
      <c r="P88" s="49"/>
      <c r="Q88" s="49"/>
      <c r="R88" s="49"/>
      <c r="T88" s="27"/>
      <c r="U88" s="27"/>
      <c r="V88" s="27"/>
      <c r="W88" s="27"/>
      <c r="X88" s="27">
        <f>L88</f>
        <v>11778</v>
      </c>
    </row>
    <row r="89" spans="1:25" s="28" customFormat="1" ht="14.25" customHeight="1">
      <c r="A89" s="56" t="s">
        <v>141</v>
      </c>
      <c r="B89" s="53"/>
      <c r="C89" s="54"/>
      <c r="D89" s="58"/>
      <c r="E89" s="54"/>
      <c r="F89" s="54"/>
      <c r="G89" s="54"/>
      <c r="H89" s="54"/>
      <c r="I89" s="54"/>
      <c r="J89" s="54"/>
      <c r="K89" s="54"/>
      <c r="L89" s="60">
        <f>SUM(L83:L88)</f>
        <v>183784.4</v>
      </c>
      <c r="M89" s="53"/>
      <c r="N89" s="55">
        <f>SUM(N83:N88)</f>
        <v>1164</v>
      </c>
      <c r="O89" s="60">
        <f>'Expense Summary'!$F$5</f>
        <v>163390</v>
      </c>
      <c r="P89" s="60"/>
      <c r="Q89" s="60">
        <f>SUM(Q83:Q88)</f>
        <v>150226</v>
      </c>
      <c r="R89" s="60">
        <f>0.15*Q89</f>
        <v>22533.899999999998</v>
      </c>
      <c r="T89" s="60">
        <f>SUM(T83:T88)</f>
        <v>0</v>
      </c>
      <c r="U89" s="60">
        <f>SUM(U83:U88)</f>
        <v>14836</v>
      </c>
      <c r="V89" s="60">
        <f>SUM(V83:V88)</f>
        <v>135390</v>
      </c>
      <c r="W89" s="60">
        <f>SUM(W83:W88)</f>
        <v>20616.400000000001</v>
      </c>
      <c r="X89" s="60">
        <f>SUM(X83:X88)</f>
        <v>12942</v>
      </c>
      <c r="Y89" s="126">
        <f>SUM(T89:X89)</f>
        <v>183784.4</v>
      </c>
    </row>
    <row r="90" spans="1:25" s="28" customFormat="1" ht="24">
      <c r="A90" s="3" t="s">
        <v>12</v>
      </c>
      <c r="B90" s="3" t="s">
        <v>56</v>
      </c>
      <c r="C90" s="5" t="s">
        <v>58</v>
      </c>
      <c r="D90" s="5" t="s">
        <v>59</v>
      </c>
      <c r="E90" s="5" t="s">
        <v>23</v>
      </c>
      <c r="F90" s="5" t="s">
        <v>25</v>
      </c>
      <c r="G90" s="5" t="s">
        <v>25</v>
      </c>
      <c r="H90" s="5" t="s">
        <v>23</v>
      </c>
      <c r="I90" s="5" t="s">
        <v>60</v>
      </c>
      <c r="J90" s="5" t="s">
        <v>25</v>
      </c>
      <c r="K90" s="5" t="s">
        <v>25</v>
      </c>
      <c r="L90" s="8">
        <v>2000</v>
      </c>
      <c r="M90" s="4" t="s">
        <v>61</v>
      </c>
      <c r="N90" s="27"/>
      <c r="O90" s="27"/>
      <c r="T90" s="27"/>
      <c r="U90" s="27"/>
      <c r="V90" s="27"/>
      <c r="W90" s="27"/>
      <c r="X90" s="27">
        <f>L90</f>
        <v>2000</v>
      </c>
    </row>
    <row r="91" spans="1:25" s="28" customFormat="1" ht="22.8">
      <c r="A91" s="4" t="s">
        <v>12</v>
      </c>
      <c r="B91" s="4" t="s">
        <v>56</v>
      </c>
      <c r="C91" s="5" t="s">
        <v>58</v>
      </c>
      <c r="D91" s="5" t="s">
        <v>59</v>
      </c>
      <c r="E91" s="5" t="s">
        <v>23</v>
      </c>
      <c r="F91" s="5" t="s">
        <v>23</v>
      </c>
      <c r="G91" s="5" t="s">
        <v>25</v>
      </c>
      <c r="H91" s="5" t="s">
        <v>23</v>
      </c>
      <c r="I91" s="5" t="s">
        <v>62</v>
      </c>
      <c r="J91" s="5" t="s">
        <v>25</v>
      </c>
      <c r="K91" s="5" t="s">
        <v>25</v>
      </c>
      <c r="L91" s="8">
        <v>3000</v>
      </c>
      <c r="M91" s="4" t="s">
        <v>61</v>
      </c>
      <c r="N91" s="27"/>
      <c r="O91" s="27"/>
      <c r="T91" s="27"/>
      <c r="U91" s="27"/>
      <c r="V91" s="27"/>
      <c r="W91" s="27"/>
      <c r="X91" s="27">
        <f>L91</f>
        <v>3000</v>
      </c>
    </row>
    <row r="92" spans="1:25" s="124" customFormat="1" ht="20.399999999999999">
      <c r="A92" s="120" t="s">
        <v>12</v>
      </c>
      <c r="B92" s="120" t="s">
        <v>56</v>
      </c>
      <c r="C92" s="121" t="s">
        <v>255</v>
      </c>
      <c r="D92" s="122">
        <v>35308</v>
      </c>
      <c r="E92" s="121" t="s">
        <v>256</v>
      </c>
      <c r="F92" s="121" t="s">
        <v>23</v>
      </c>
      <c r="G92" s="121" t="s">
        <v>23</v>
      </c>
      <c r="H92" s="121" t="s">
        <v>23</v>
      </c>
      <c r="I92" s="121"/>
      <c r="J92" s="121" t="s">
        <v>23</v>
      </c>
      <c r="K92" s="121" t="s">
        <v>23</v>
      </c>
      <c r="L92" s="123">
        <v>4160</v>
      </c>
      <c r="O92" s="129"/>
      <c r="T92" s="129"/>
      <c r="U92" s="129">
        <f>L92</f>
        <v>4160</v>
      </c>
      <c r="V92" s="129"/>
      <c r="W92" s="129"/>
      <c r="X92" s="129"/>
    </row>
    <row r="93" spans="1:25" s="28" customFormat="1" ht="24">
      <c r="A93" s="3" t="s">
        <v>12</v>
      </c>
      <c r="B93" s="3" t="s">
        <v>63</v>
      </c>
      <c r="C93" s="5" t="s">
        <v>64</v>
      </c>
      <c r="D93" s="5">
        <v>1990</v>
      </c>
      <c r="E93" s="5" t="s">
        <v>65</v>
      </c>
      <c r="F93" s="5" t="s">
        <v>23</v>
      </c>
      <c r="G93" s="5" t="s">
        <v>23</v>
      </c>
      <c r="H93" s="5" t="s">
        <v>23</v>
      </c>
      <c r="I93" s="5" t="s">
        <v>66</v>
      </c>
      <c r="J93" s="5" t="s">
        <v>25</v>
      </c>
      <c r="K93" s="5" t="s">
        <v>23</v>
      </c>
      <c r="L93" s="8">
        <v>70000</v>
      </c>
      <c r="M93" s="4" t="s">
        <v>67</v>
      </c>
      <c r="N93" s="27">
        <v>50000</v>
      </c>
      <c r="O93" s="128"/>
      <c r="Q93" s="40">
        <f t="shared" ref="Q93:Q100" si="7">L93-N93</f>
        <v>20000</v>
      </c>
      <c r="T93" s="27">
        <f>L93-N93</f>
        <v>20000</v>
      </c>
      <c r="U93" s="27"/>
      <c r="V93" s="27"/>
      <c r="W93" s="27"/>
      <c r="X93" s="27">
        <f>N93</f>
        <v>50000</v>
      </c>
    </row>
    <row r="94" spans="1:25" s="28" customFormat="1">
      <c r="A94" s="3" t="s">
        <v>12</v>
      </c>
      <c r="B94" s="3" t="s">
        <v>6</v>
      </c>
      <c r="C94" s="5" t="s">
        <v>68</v>
      </c>
      <c r="D94" s="5" t="s">
        <v>67</v>
      </c>
      <c r="E94" s="5" t="s">
        <v>25</v>
      </c>
      <c r="F94" s="5" t="s">
        <v>25</v>
      </c>
      <c r="G94" s="5" t="s">
        <v>25</v>
      </c>
      <c r="H94" s="5" t="s">
        <v>23</v>
      </c>
      <c r="I94" s="5" t="s">
        <v>23</v>
      </c>
      <c r="J94" s="5" t="s">
        <v>25</v>
      </c>
      <c r="K94" s="5" t="s">
        <v>25</v>
      </c>
      <c r="L94" s="8">
        <v>7000</v>
      </c>
      <c r="M94" s="4" t="s">
        <v>67</v>
      </c>
      <c r="N94" s="27"/>
      <c r="O94" s="128"/>
      <c r="Q94" s="40">
        <f t="shared" si="7"/>
        <v>7000</v>
      </c>
      <c r="T94" s="27"/>
      <c r="U94" s="27"/>
      <c r="V94" s="27">
        <f>L94</f>
        <v>7000</v>
      </c>
      <c r="W94" s="27"/>
      <c r="X94" s="27"/>
    </row>
    <row r="95" spans="1:25" s="28" customFormat="1">
      <c r="A95" s="4" t="s">
        <v>12</v>
      </c>
      <c r="B95" s="4" t="s">
        <v>6</v>
      </c>
      <c r="C95" s="5" t="s">
        <v>68</v>
      </c>
      <c r="D95" s="5" t="s">
        <v>67</v>
      </c>
      <c r="E95" s="5" t="s">
        <v>25</v>
      </c>
      <c r="F95" s="5" t="s">
        <v>25</v>
      </c>
      <c r="G95" s="5" t="s">
        <v>25</v>
      </c>
      <c r="H95" s="5" t="s">
        <v>23</v>
      </c>
      <c r="I95" s="5" t="s">
        <v>23</v>
      </c>
      <c r="J95" s="5" t="s">
        <v>25</v>
      </c>
      <c r="K95" s="5" t="s">
        <v>25</v>
      </c>
      <c r="L95" s="8">
        <v>7000</v>
      </c>
      <c r="M95" s="4" t="s">
        <v>67</v>
      </c>
      <c r="N95" s="27"/>
      <c r="O95" s="128"/>
      <c r="Q95" s="40">
        <f t="shared" si="7"/>
        <v>7000</v>
      </c>
      <c r="T95" s="27"/>
      <c r="U95" s="27"/>
      <c r="V95" s="27">
        <f>L95</f>
        <v>7000</v>
      </c>
      <c r="W95" s="27"/>
      <c r="X95" s="27"/>
    </row>
    <row r="96" spans="1:25" s="124" customFormat="1" ht="20.399999999999999">
      <c r="A96" s="120" t="s">
        <v>12</v>
      </c>
      <c r="B96" s="120" t="s">
        <v>6</v>
      </c>
      <c r="C96" s="121" t="s">
        <v>257</v>
      </c>
      <c r="D96" s="122">
        <v>35308</v>
      </c>
      <c r="E96" s="121" t="s">
        <v>258</v>
      </c>
      <c r="F96" s="121" t="s">
        <v>23</v>
      </c>
      <c r="G96" s="121" t="s">
        <v>23</v>
      </c>
      <c r="H96" s="121" t="s">
        <v>23</v>
      </c>
      <c r="I96" s="121"/>
      <c r="J96" s="121" t="s">
        <v>23</v>
      </c>
      <c r="K96" s="121" t="s">
        <v>23</v>
      </c>
      <c r="L96" s="123">
        <v>2130</v>
      </c>
      <c r="O96" s="129"/>
      <c r="T96" s="129"/>
      <c r="U96" s="129">
        <f>L96</f>
        <v>2130</v>
      </c>
      <c r="V96" s="129"/>
      <c r="W96" s="129"/>
      <c r="X96" s="129"/>
    </row>
    <row r="97" spans="1:25" s="28" customFormat="1" ht="22.8">
      <c r="A97" s="4" t="s">
        <v>12</v>
      </c>
      <c r="B97" s="4" t="s">
        <v>6</v>
      </c>
      <c r="C97" s="5">
        <v>117</v>
      </c>
      <c r="D97" s="6">
        <v>35947</v>
      </c>
      <c r="E97" s="125" t="s">
        <v>260</v>
      </c>
      <c r="F97" s="5" t="s">
        <v>25</v>
      </c>
      <c r="G97" s="5" t="s">
        <v>25</v>
      </c>
      <c r="H97" s="5"/>
      <c r="I97" s="5" t="s">
        <v>134</v>
      </c>
      <c r="J97" s="5"/>
      <c r="K97" s="5"/>
      <c r="L97" s="8">
        <v>5600</v>
      </c>
      <c r="M97" s="14">
        <v>36404</v>
      </c>
      <c r="N97" s="27"/>
      <c r="O97" s="128"/>
      <c r="Q97" s="40">
        <f t="shared" si="7"/>
        <v>5600</v>
      </c>
      <c r="T97" s="27"/>
      <c r="U97" s="27"/>
      <c r="V97" s="27"/>
      <c r="W97" s="27"/>
      <c r="X97" s="27">
        <f>L97</f>
        <v>5600</v>
      </c>
    </row>
    <row r="98" spans="1:25" s="28" customFormat="1" ht="22.8">
      <c r="A98" s="4" t="s">
        <v>12</v>
      </c>
      <c r="B98" s="4" t="s">
        <v>6</v>
      </c>
      <c r="C98" s="5">
        <v>228</v>
      </c>
      <c r="D98" s="5"/>
      <c r="E98" s="5" t="s">
        <v>131</v>
      </c>
      <c r="F98" s="5" t="s">
        <v>25</v>
      </c>
      <c r="G98" s="5" t="s">
        <v>25</v>
      </c>
      <c r="H98" s="5" t="s">
        <v>25</v>
      </c>
      <c r="I98" s="5" t="s">
        <v>130</v>
      </c>
      <c r="J98" s="5"/>
      <c r="K98" s="5"/>
      <c r="L98" s="8">
        <v>9000</v>
      </c>
      <c r="M98" s="4"/>
      <c r="N98" s="27"/>
      <c r="O98" s="128"/>
      <c r="Q98" s="40">
        <f t="shared" si="7"/>
        <v>9000</v>
      </c>
      <c r="T98" s="27"/>
      <c r="U98" s="27"/>
      <c r="V98" s="27">
        <f>L98</f>
        <v>9000</v>
      </c>
      <c r="W98" s="27"/>
      <c r="X98" s="27"/>
    </row>
    <row r="99" spans="1:25" s="28" customFormat="1">
      <c r="A99" s="4" t="s">
        <v>12</v>
      </c>
      <c r="B99" s="4" t="s">
        <v>6</v>
      </c>
      <c r="C99" s="5">
        <v>233</v>
      </c>
      <c r="D99" s="6">
        <v>34547</v>
      </c>
      <c r="E99" s="26" t="s">
        <v>129</v>
      </c>
      <c r="F99" s="5" t="s">
        <v>25</v>
      </c>
      <c r="G99" s="5" t="s">
        <v>25</v>
      </c>
      <c r="H99" s="5" t="s">
        <v>25</v>
      </c>
      <c r="I99" s="5"/>
      <c r="J99" s="5"/>
      <c r="K99" s="5"/>
      <c r="L99" s="8">
        <v>2000</v>
      </c>
      <c r="M99" s="4"/>
      <c r="N99" s="27"/>
      <c r="O99" s="128"/>
      <c r="Q99" s="40">
        <f t="shared" si="7"/>
        <v>2000</v>
      </c>
      <c r="T99" s="27">
        <f>L99</f>
        <v>2000</v>
      </c>
      <c r="U99" s="27"/>
      <c r="V99" s="27"/>
      <c r="W99" s="27"/>
      <c r="X99" s="27"/>
    </row>
    <row r="100" spans="1:25" s="28" customFormat="1">
      <c r="A100" s="4" t="s">
        <v>12</v>
      </c>
      <c r="B100" s="4" t="s">
        <v>6</v>
      </c>
      <c r="C100" s="5">
        <v>234</v>
      </c>
      <c r="D100" s="6">
        <v>34547</v>
      </c>
      <c r="E100" s="5" t="s">
        <v>129</v>
      </c>
      <c r="F100" s="5" t="s">
        <v>25</v>
      </c>
      <c r="G100" s="5" t="s">
        <v>25</v>
      </c>
      <c r="H100" s="5" t="s">
        <v>25</v>
      </c>
      <c r="I100" s="5"/>
      <c r="J100" s="5"/>
      <c r="K100" s="5"/>
      <c r="L100" s="8">
        <v>2000</v>
      </c>
      <c r="M100" s="4"/>
      <c r="N100" s="27"/>
      <c r="O100" s="128"/>
      <c r="Q100" s="40">
        <f t="shared" si="7"/>
        <v>2000</v>
      </c>
      <c r="T100" s="27">
        <f>L100</f>
        <v>2000</v>
      </c>
      <c r="U100" s="27"/>
      <c r="V100" s="27"/>
      <c r="W100" s="27"/>
      <c r="X100" s="27"/>
    </row>
    <row r="101" spans="1:25" s="28" customFormat="1" ht="11.4">
      <c r="A101" s="4" t="s">
        <v>12</v>
      </c>
      <c r="B101" s="4" t="s">
        <v>6</v>
      </c>
      <c r="C101" s="5">
        <v>237</v>
      </c>
      <c r="D101" s="6">
        <v>36326</v>
      </c>
      <c r="E101" s="125" t="s">
        <v>261</v>
      </c>
      <c r="F101" s="5" t="s">
        <v>23</v>
      </c>
      <c r="G101" s="5" t="s">
        <v>23</v>
      </c>
      <c r="H101" s="5" t="s">
        <v>23</v>
      </c>
      <c r="I101" s="5" t="s">
        <v>132</v>
      </c>
      <c r="J101" s="5" t="s">
        <v>25</v>
      </c>
      <c r="K101" s="5" t="s">
        <v>23</v>
      </c>
      <c r="L101" s="8"/>
      <c r="M101" s="4">
        <v>1999</v>
      </c>
      <c r="N101" s="27">
        <v>40000</v>
      </c>
      <c r="O101" s="27"/>
      <c r="T101" s="27"/>
      <c r="U101" s="27"/>
      <c r="V101" s="27"/>
      <c r="W101" s="27"/>
      <c r="X101" s="27">
        <v>40000</v>
      </c>
    </row>
    <row r="102" spans="1:25" s="28" customFormat="1" ht="37.5" customHeight="1">
      <c r="A102" s="4" t="s">
        <v>12</v>
      </c>
      <c r="B102" s="4" t="s">
        <v>6</v>
      </c>
      <c r="C102" s="5">
        <v>240</v>
      </c>
      <c r="D102" s="6">
        <v>36330</v>
      </c>
      <c r="E102" s="5" t="s">
        <v>23</v>
      </c>
      <c r="F102" s="5" t="s">
        <v>23</v>
      </c>
      <c r="G102" s="5" t="s">
        <v>23</v>
      </c>
      <c r="H102" s="5" t="s">
        <v>23</v>
      </c>
      <c r="I102" s="5" t="s">
        <v>259</v>
      </c>
      <c r="J102" s="5" t="s">
        <v>25</v>
      </c>
      <c r="K102" s="5" t="s">
        <v>23</v>
      </c>
      <c r="L102" s="8">
        <v>450000</v>
      </c>
      <c r="M102" s="4" t="s">
        <v>69</v>
      </c>
      <c r="N102" s="27">
        <v>45000</v>
      </c>
      <c r="O102" s="27"/>
      <c r="T102" s="27"/>
      <c r="U102" s="27"/>
      <c r="V102" s="27"/>
      <c r="W102" s="27"/>
      <c r="X102" s="27">
        <v>410000</v>
      </c>
    </row>
    <row r="103" spans="1:25" s="28" customFormat="1" ht="37.5" customHeight="1">
      <c r="A103" s="4" t="s">
        <v>12</v>
      </c>
      <c r="B103" s="4" t="s">
        <v>6</v>
      </c>
      <c r="C103" s="5">
        <v>241</v>
      </c>
      <c r="D103" s="6">
        <v>35947</v>
      </c>
      <c r="E103" s="5" t="s">
        <v>135</v>
      </c>
      <c r="F103" s="5" t="s">
        <v>25</v>
      </c>
      <c r="G103" s="5" t="s">
        <v>25</v>
      </c>
      <c r="H103" s="5"/>
      <c r="I103" s="5" t="s">
        <v>133</v>
      </c>
      <c r="J103" s="5"/>
      <c r="K103" s="5"/>
      <c r="L103" s="8">
        <v>7000</v>
      </c>
      <c r="M103" s="4"/>
      <c r="N103" s="27"/>
      <c r="O103" s="128"/>
      <c r="Q103" s="40">
        <f>L103-N103</f>
        <v>7000</v>
      </c>
      <c r="T103" s="27"/>
      <c r="U103" s="27"/>
      <c r="V103" s="27"/>
      <c r="W103" s="27">
        <f>L103</f>
        <v>7000</v>
      </c>
      <c r="X103" s="27"/>
    </row>
    <row r="104" spans="1:25" s="28" customFormat="1" ht="37.5" customHeight="1">
      <c r="A104" s="4" t="s">
        <v>12</v>
      </c>
      <c r="B104" s="4" t="s">
        <v>6</v>
      </c>
      <c r="C104" s="5">
        <v>242</v>
      </c>
      <c r="D104" s="6">
        <v>34547</v>
      </c>
      <c r="E104" s="5" t="s">
        <v>129</v>
      </c>
      <c r="F104" s="5" t="s">
        <v>25</v>
      </c>
      <c r="G104" s="5" t="s">
        <v>25</v>
      </c>
      <c r="H104" s="5" t="s">
        <v>25</v>
      </c>
      <c r="I104" s="5"/>
      <c r="J104" s="5"/>
      <c r="K104" s="5"/>
      <c r="L104" s="8">
        <v>2000</v>
      </c>
      <c r="M104" s="4"/>
      <c r="N104" s="27"/>
      <c r="O104" s="128"/>
      <c r="Q104" s="40">
        <f>L104-N104</f>
        <v>2000</v>
      </c>
      <c r="T104" s="27">
        <f>L104</f>
        <v>2000</v>
      </c>
      <c r="U104" s="27"/>
      <c r="V104" s="27"/>
      <c r="W104" s="27"/>
      <c r="X104" s="27"/>
    </row>
    <row r="105" spans="1:25" s="28" customFormat="1" ht="37.5" customHeight="1">
      <c r="A105" s="4" t="s">
        <v>12</v>
      </c>
      <c r="B105" s="4" t="s">
        <v>6</v>
      </c>
      <c r="C105" s="5">
        <v>243</v>
      </c>
      <c r="D105" s="6">
        <v>34547</v>
      </c>
      <c r="E105" s="5" t="s">
        <v>129</v>
      </c>
      <c r="F105" s="5" t="s">
        <v>25</v>
      </c>
      <c r="G105" s="5" t="s">
        <v>25</v>
      </c>
      <c r="H105" s="5" t="s">
        <v>25</v>
      </c>
      <c r="I105" s="5"/>
      <c r="J105" s="5"/>
      <c r="K105" s="5"/>
      <c r="L105" s="8">
        <v>2000</v>
      </c>
      <c r="M105" s="4"/>
      <c r="N105" s="27"/>
      <c r="O105" s="128"/>
      <c r="Q105" s="40">
        <f>L105-N105</f>
        <v>2000</v>
      </c>
      <c r="T105" s="27">
        <f>L105</f>
        <v>2000</v>
      </c>
      <c r="U105" s="27"/>
      <c r="V105" s="27"/>
      <c r="W105" s="27"/>
      <c r="X105" s="27"/>
    </row>
    <row r="106" spans="1:25" s="28" customFormat="1" ht="37.5" customHeight="1">
      <c r="A106" s="4" t="s">
        <v>12</v>
      </c>
      <c r="B106" s="4" t="s">
        <v>6</v>
      </c>
      <c r="C106" s="5">
        <v>244</v>
      </c>
      <c r="D106" s="6">
        <v>34547</v>
      </c>
      <c r="E106" s="5" t="s">
        <v>129</v>
      </c>
      <c r="F106" s="5" t="s">
        <v>25</v>
      </c>
      <c r="G106" s="5" t="s">
        <v>25</v>
      </c>
      <c r="H106" s="5" t="s">
        <v>25</v>
      </c>
      <c r="I106" s="5"/>
      <c r="J106" s="5"/>
      <c r="K106" s="5"/>
      <c r="L106" s="8">
        <v>2000</v>
      </c>
      <c r="M106" s="4"/>
      <c r="N106" s="27"/>
      <c r="O106" s="128"/>
      <c r="Q106" s="40">
        <f>L106-N106</f>
        <v>2000</v>
      </c>
      <c r="T106" s="27">
        <f>L106</f>
        <v>2000</v>
      </c>
      <c r="U106" s="27"/>
      <c r="V106" s="27"/>
      <c r="W106" s="27"/>
      <c r="X106" s="27"/>
    </row>
    <row r="107" spans="1:25" s="28" customFormat="1" ht="23.25" customHeight="1">
      <c r="A107" s="41" t="s">
        <v>12</v>
      </c>
      <c r="B107" s="41" t="s">
        <v>6</v>
      </c>
      <c r="C107" s="42">
        <v>247</v>
      </c>
      <c r="D107" s="42">
        <v>1999</v>
      </c>
      <c r="E107" s="42" t="s">
        <v>25</v>
      </c>
      <c r="F107" s="42" t="s">
        <v>25</v>
      </c>
      <c r="G107" s="42" t="s">
        <v>23</v>
      </c>
      <c r="H107" s="42" t="s">
        <v>25</v>
      </c>
      <c r="I107" s="42" t="s">
        <v>70</v>
      </c>
      <c r="J107" s="42" t="s">
        <v>25</v>
      </c>
      <c r="K107" s="42" t="s">
        <v>25</v>
      </c>
      <c r="L107" s="43">
        <v>160000</v>
      </c>
      <c r="M107" s="41" t="s">
        <v>61</v>
      </c>
      <c r="N107" s="48" t="s">
        <v>57</v>
      </c>
      <c r="O107" s="48"/>
      <c r="P107" s="49"/>
      <c r="Q107" s="49"/>
      <c r="R107" s="49"/>
      <c r="T107" s="27"/>
      <c r="U107" s="27"/>
      <c r="V107" s="27"/>
      <c r="W107" s="27"/>
      <c r="X107" s="27">
        <v>160000</v>
      </c>
    </row>
    <row r="108" spans="1:25" s="28" customFormat="1" ht="27.75" customHeight="1">
      <c r="A108" s="56" t="s">
        <v>142</v>
      </c>
      <c r="B108" s="53"/>
      <c r="C108" s="54"/>
      <c r="D108" s="54"/>
      <c r="E108" s="54"/>
      <c r="F108" s="54"/>
      <c r="G108" s="54"/>
      <c r="H108" s="54"/>
      <c r="I108" s="54"/>
      <c r="J108" s="54"/>
      <c r="K108" s="54"/>
      <c r="L108" s="60">
        <f>SUM(L90:L107)</f>
        <v>736890</v>
      </c>
      <c r="M108" s="53"/>
      <c r="N108" s="60">
        <f>SUM(N90:N107)</f>
        <v>135000</v>
      </c>
      <c r="O108" s="60">
        <f>'Expense Summary'!$F$6</f>
        <v>633721</v>
      </c>
      <c r="P108" s="60"/>
      <c r="Q108" s="60">
        <f>SUM(Q90:Q107)</f>
        <v>65600</v>
      </c>
      <c r="R108" s="60">
        <f>0.15*Q108</f>
        <v>9840</v>
      </c>
      <c r="T108" s="60">
        <f>SUM(T90:T107)</f>
        <v>30000</v>
      </c>
      <c r="U108" s="60">
        <f>SUM(U90:U107)</f>
        <v>6290</v>
      </c>
      <c r="V108" s="60">
        <f>SUM(V90:V107)</f>
        <v>23000</v>
      </c>
      <c r="W108" s="60">
        <f>SUM(W90:W107)</f>
        <v>7000</v>
      </c>
      <c r="X108" s="60">
        <f>SUM(X90:X107)</f>
        <v>670600</v>
      </c>
      <c r="Y108" s="126">
        <f>SUM(T108:X108)</f>
        <v>736890</v>
      </c>
    </row>
    <row r="109" spans="1:25" s="28" customFormat="1">
      <c r="A109" s="3" t="s">
        <v>13</v>
      </c>
      <c r="B109" s="3" t="s">
        <v>14</v>
      </c>
      <c r="C109" s="5">
        <v>307</v>
      </c>
      <c r="D109" s="6">
        <v>36404</v>
      </c>
      <c r="E109" s="5"/>
      <c r="F109" s="5">
        <v>1</v>
      </c>
      <c r="G109" s="5"/>
      <c r="H109" s="5"/>
      <c r="I109" s="5" t="s">
        <v>100</v>
      </c>
      <c r="J109" s="5"/>
      <c r="K109" s="5" t="s">
        <v>25</v>
      </c>
      <c r="L109" s="8">
        <v>53000</v>
      </c>
      <c r="M109" s="4"/>
      <c r="N109" s="8"/>
      <c r="O109" s="27"/>
      <c r="T109" s="27"/>
      <c r="U109" s="27"/>
      <c r="V109" s="27"/>
      <c r="W109" s="27"/>
      <c r="X109" s="27">
        <v>53000</v>
      </c>
    </row>
    <row r="110" spans="1:25" s="28" customFormat="1" ht="22.8">
      <c r="A110" s="3" t="s">
        <v>13</v>
      </c>
      <c r="B110" s="3" t="s">
        <v>106</v>
      </c>
      <c r="C110" s="4" t="s">
        <v>92</v>
      </c>
      <c r="D110" s="5" t="s">
        <v>101</v>
      </c>
      <c r="E110" s="5" t="s">
        <v>102</v>
      </c>
      <c r="F110" s="5" t="s">
        <v>77</v>
      </c>
      <c r="G110" s="5"/>
      <c r="H110" s="5" t="s">
        <v>103</v>
      </c>
      <c r="I110" s="5"/>
      <c r="J110" s="5"/>
      <c r="K110" s="5"/>
      <c r="L110" s="8">
        <v>8000</v>
      </c>
      <c r="M110" s="4"/>
      <c r="N110" s="27"/>
      <c r="O110" s="27"/>
      <c r="T110" s="27"/>
      <c r="U110" s="27"/>
      <c r="V110" s="27">
        <f>L110</f>
        <v>8000</v>
      </c>
      <c r="W110" s="27"/>
      <c r="X110" s="27"/>
    </row>
    <row r="111" spans="1:25" s="28" customFormat="1" ht="34.200000000000003">
      <c r="A111" s="46" t="s">
        <v>13</v>
      </c>
      <c r="B111" s="46" t="s">
        <v>106</v>
      </c>
      <c r="C111" s="41" t="s">
        <v>92</v>
      </c>
      <c r="D111" s="47">
        <v>34455</v>
      </c>
      <c r="E111" s="42" t="s">
        <v>105</v>
      </c>
      <c r="F111" s="42"/>
      <c r="G111" s="42"/>
      <c r="H111" s="42"/>
      <c r="I111" s="42"/>
      <c r="J111" s="42"/>
      <c r="K111" s="42"/>
      <c r="L111" s="43">
        <v>3500</v>
      </c>
      <c r="M111" s="41"/>
      <c r="N111" s="48"/>
      <c r="O111" s="128"/>
      <c r="P111" s="49"/>
      <c r="Q111" s="40">
        <f>L111-N111</f>
        <v>3500</v>
      </c>
      <c r="R111" s="49"/>
      <c r="T111" s="27">
        <f>L111</f>
        <v>3500</v>
      </c>
      <c r="U111" s="27"/>
      <c r="V111" s="27"/>
      <c r="W111" s="27"/>
      <c r="X111" s="27"/>
    </row>
    <row r="112" spans="1:25" s="28" customFormat="1" ht="13.5" customHeight="1">
      <c r="A112" s="56" t="s">
        <v>143</v>
      </c>
      <c r="B112" s="59"/>
      <c r="C112" s="53"/>
      <c r="D112" s="58"/>
      <c r="E112" s="54"/>
      <c r="F112" s="54"/>
      <c r="G112" s="54"/>
      <c r="H112" s="54"/>
      <c r="I112" s="54"/>
      <c r="J112" s="54"/>
      <c r="K112" s="54"/>
      <c r="L112" s="60">
        <f>SUM(L109:L111)</f>
        <v>64500</v>
      </c>
      <c r="M112" s="53"/>
      <c r="N112" s="55">
        <f>SUM(N109:N111)</f>
        <v>0</v>
      </c>
      <c r="O112" s="60">
        <f>'Expense Summary'!$F$7</f>
        <v>8084</v>
      </c>
      <c r="P112" s="60"/>
      <c r="Q112" s="60">
        <f>SUM(Q109:Q111)</f>
        <v>3500</v>
      </c>
      <c r="R112" s="60">
        <f>0.15*Q112</f>
        <v>525</v>
      </c>
      <c r="T112" s="60">
        <f>SUM(T109:T111)</f>
        <v>3500</v>
      </c>
      <c r="U112" s="60">
        <f>SUM(U109:U111)</f>
        <v>0</v>
      </c>
      <c r="V112" s="60">
        <f>SUM(V109:V111)</f>
        <v>8000</v>
      </c>
      <c r="W112" s="60">
        <f>SUM(W109:W111)</f>
        <v>0</v>
      </c>
      <c r="X112" s="60">
        <f>SUM(X109:X111)</f>
        <v>53000</v>
      </c>
      <c r="Y112" s="126">
        <f>SUM(T112:X112)</f>
        <v>64500</v>
      </c>
    </row>
    <row r="113" spans="1:24" s="28" customFormat="1" ht="13.5" customHeight="1">
      <c r="A113" s="67"/>
      <c r="B113" s="68"/>
      <c r="C113" s="69"/>
      <c r="D113" s="70"/>
      <c r="E113" s="71"/>
      <c r="F113" s="71"/>
      <c r="G113" s="71"/>
      <c r="H113" s="71"/>
      <c r="I113" s="71"/>
      <c r="J113" s="71"/>
      <c r="K113" s="71"/>
      <c r="L113" s="72"/>
      <c r="M113" s="69"/>
      <c r="N113" s="73"/>
      <c r="O113" s="72"/>
      <c r="P113" s="72"/>
      <c r="Q113" s="72"/>
      <c r="R113" s="72"/>
      <c r="T113" s="27"/>
      <c r="U113" s="27"/>
      <c r="V113" s="27"/>
      <c r="W113" s="27"/>
      <c r="X113" s="27"/>
    </row>
    <row r="114" spans="1:24" s="28" customFormat="1" ht="24" customHeight="1">
      <c r="A114" s="3" t="s">
        <v>176</v>
      </c>
      <c r="B114" s="3" t="s">
        <v>18</v>
      </c>
      <c r="C114" s="71" t="s">
        <v>92</v>
      </c>
      <c r="D114" s="74">
        <v>36495</v>
      </c>
      <c r="E114" s="71" t="s">
        <v>262</v>
      </c>
      <c r="F114" s="71" t="s">
        <v>23</v>
      </c>
      <c r="G114" s="71" t="s">
        <v>23</v>
      </c>
      <c r="H114" s="71" t="s">
        <v>23</v>
      </c>
      <c r="I114" s="71" t="s">
        <v>263</v>
      </c>
      <c r="J114" s="71" t="s">
        <v>23</v>
      </c>
      <c r="K114" s="71"/>
      <c r="L114" s="73">
        <f>2958.98+(8745/5)+468+695</f>
        <v>5870.98</v>
      </c>
      <c r="M114" s="69"/>
      <c r="N114" s="73"/>
      <c r="O114" s="73"/>
      <c r="P114" s="73">
        <f>L114</f>
        <v>5870.98</v>
      </c>
      <c r="Q114" s="73"/>
      <c r="R114" s="73"/>
      <c r="T114" s="27"/>
      <c r="U114" s="27"/>
      <c r="V114" s="27"/>
      <c r="W114" s="27"/>
      <c r="X114" s="27">
        <v>5871</v>
      </c>
    </row>
    <row r="115" spans="1:24" s="28" customFormat="1" ht="24" customHeight="1">
      <c r="A115" s="4" t="s">
        <v>158</v>
      </c>
      <c r="B115" s="4" t="s">
        <v>18</v>
      </c>
      <c r="C115" s="71" t="s">
        <v>92</v>
      </c>
      <c r="D115" s="74">
        <v>36495</v>
      </c>
      <c r="E115" s="71" t="s">
        <v>262</v>
      </c>
      <c r="F115" s="71" t="s">
        <v>23</v>
      </c>
      <c r="G115" s="71" t="s">
        <v>23</v>
      </c>
      <c r="H115" s="71" t="s">
        <v>23</v>
      </c>
      <c r="I115" s="71" t="s">
        <v>263</v>
      </c>
      <c r="J115" s="71" t="s">
        <v>23</v>
      </c>
      <c r="K115" s="71"/>
      <c r="L115" s="73">
        <f>2958.98+(8745/5)+468+695</f>
        <v>5870.98</v>
      </c>
      <c r="M115" s="69"/>
      <c r="N115" s="73"/>
      <c r="O115" s="73"/>
      <c r="P115" s="73">
        <f>L115</f>
        <v>5870.98</v>
      </c>
      <c r="Q115" s="73"/>
      <c r="R115" s="73"/>
      <c r="T115" s="27"/>
      <c r="U115" s="27"/>
      <c r="V115" s="27"/>
      <c r="W115" s="27"/>
      <c r="X115" s="27">
        <v>5871</v>
      </c>
    </row>
    <row r="116" spans="1:24" s="28" customFormat="1" ht="24" customHeight="1">
      <c r="A116" s="4" t="s">
        <v>158</v>
      </c>
      <c r="B116" s="4" t="s">
        <v>18</v>
      </c>
      <c r="C116" s="71" t="s">
        <v>264</v>
      </c>
      <c r="D116" s="74">
        <v>36770</v>
      </c>
      <c r="E116" s="5"/>
      <c r="F116" s="71" t="s">
        <v>23</v>
      </c>
      <c r="G116" s="71" t="s">
        <v>23</v>
      </c>
      <c r="H116" s="71" t="s">
        <v>23</v>
      </c>
      <c r="I116" s="71" t="s">
        <v>265</v>
      </c>
      <c r="J116" s="71" t="s">
        <v>23</v>
      </c>
      <c r="K116" s="71"/>
      <c r="L116" s="73">
        <f>8745/5</f>
        <v>1749</v>
      </c>
      <c r="M116" s="69"/>
      <c r="N116" s="73"/>
      <c r="O116" s="73"/>
      <c r="P116" s="73">
        <f>L116</f>
        <v>1749</v>
      </c>
      <c r="Q116" s="73"/>
      <c r="R116" s="73"/>
      <c r="T116" s="27"/>
      <c r="U116" s="27"/>
      <c r="V116" s="27"/>
      <c r="W116" s="27"/>
      <c r="X116" s="27">
        <v>1749</v>
      </c>
    </row>
    <row r="117" spans="1:24" s="28" customFormat="1" ht="75" customHeight="1">
      <c r="A117" s="4" t="s">
        <v>158</v>
      </c>
      <c r="B117" s="4" t="s">
        <v>18</v>
      </c>
      <c r="C117" s="71" t="s">
        <v>269</v>
      </c>
      <c r="D117" s="74">
        <v>36770</v>
      </c>
      <c r="E117" s="5" t="s">
        <v>267</v>
      </c>
      <c r="F117" s="71" t="s">
        <v>23</v>
      </c>
      <c r="G117" s="71" t="s">
        <v>23</v>
      </c>
      <c r="H117" s="71" t="s">
        <v>23</v>
      </c>
      <c r="I117" s="71" t="s">
        <v>268</v>
      </c>
      <c r="J117" s="71" t="s">
        <v>23</v>
      </c>
      <c r="K117" s="71" t="s">
        <v>23</v>
      </c>
      <c r="L117" s="73">
        <f>2793+2436+2995+495+5164+15522+3*1749</f>
        <v>34652</v>
      </c>
      <c r="M117" s="69"/>
      <c r="N117" s="73"/>
      <c r="O117" s="73"/>
      <c r="P117" s="73">
        <f>L117</f>
        <v>34652</v>
      </c>
      <c r="Q117" s="73"/>
      <c r="R117" s="73"/>
      <c r="T117" s="27"/>
      <c r="U117" s="27"/>
      <c r="V117" s="27"/>
      <c r="W117" s="27"/>
      <c r="X117" s="27">
        <v>34652</v>
      </c>
    </row>
    <row r="118" spans="1:24" s="28" customFormat="1" ht="24" customHeight="1">
      <c r="A118" s="4" t="s">
        <v>158</v>
      </c>
      <c r="B118" s="4" t="s">
        <v>18</v>
      </c>
      <c r="C118" s="71">
        <v>127</v>
      </c>
      <c r="D118" s="74">
        <v>35966</v>
      </c>
      <c r="E118" s="71" t="s">
        <v>155</v>
      </c>
      <c r="F118" s="71" t="s">
        <v>25</v>
      </c>
      <c r="G118" s="71" t="s">
        <v>25</v>
      </c>
      <c r="H118" s="71"/>
      <c r="I118" s="71" t="s">
        <v>150</v>
      </c>
      <c r="J118" s="71" t="s">
        <v>25</v>
      </c>
      <c r="K118" s="71"/>
      <c r="L118" s="73">
        <v>100000</v>
      </c>
      <c r="M118" s="69"/>
      <c r="N118" s="73"/>
      <c r="O118" s="73"/>
      <c r="P118" s="73"/>
      <c r="Q118" s="73"/>
      <c r="R118" s="73"/>
      <c r="T118" s="27"/>
      <c r="U118" s="27"/>
      <c r="V118" s="27"/>
      <c r="W118" s="27">
        <v>100000</v>
      </c>
      <c r="X118" s="27"/>
    </row>
    <row r="119" spans="1:24" s="28" customFormat="1" ht="25.5" customHeight="1">
      <c r="A119" s="4" t="s">
        <v>158</v>
      </c>
      <c r="B119" s="4" t="s">
        <v>18</v>
      </c>
      <c r="C119" s="71">
        <v>128</v>
      </c>
      <c r="D119" s="74">
        <v>35966</v>
      </c>
      <c r="E119" s="71" t="s">
        <v>155</v>
      </c>
      <c r="F119" s="71" t="s">
        <v>25</v>
      </c>
      <c r="G119" s="71" t="s">
        <v>25</v>
      </c>
      <c r="H119" s="71"/>
      <c r="I119" s="71" t="s">
        <v>151</v>
      </c>
      <c r="J119" s="71" t="s">
        <v>25</v>
      </c>
      <c r="K119" s="71"/>
      <c r="L119" s="73">
        <v>60000</v>
      </c>
      <c r="M119" s="69"/>
      <c r="N119" s="73"/>
      <c r="O119" s="72"/>
      <c r="P119" s="72"/>
      <c r="Q119" s="72"/>
      <c r="R119" s="72"/>
      <c r="T119" s="27"/>
      <c r="U119" s="27"/>
      <c r="V119" s="27"/>
      <c r="W119" s="27">
        <v>60000</v>
      </c>
      <c r="X119" s="27"/>
    </row>
    <row r="120" spans="1:24" s="28" customFormat="1" ht="25.5" customHeight="1">
      <c r="A120" s="4" t="s">
        <v>176</v>
      </c>
      <c r="B120" s="4" t="s">
        <v>18</v>
      </c>
      <c r="C120" s="71">
        <v>129</v>
      </c>
      <c r="D120" s="74">
        <v>35966</v>
      </c>
      <c r="E120" s="71" t="s">
        <v>155</v>
      </c>
      <c r="F120" s="71" t="s">
        <v>25</v>
      </c>
      <c r="G120" s="71" t="s">
        <v>25</v>
      </c>
      <c r="H120" s="71"/>
      <c r="I120" s="71" t="s">
        <v>150</v>
      </c>
      <c r="J120" s="71" t="s">
        <v>25</v>
      </c>
      <c r="K120" s="71"/>
      <c r="L120" s="73">
        <v>25000</v>
      </c>
      <c r="M120" s="69"/>
      <c r="N120" s="73"/>
      <c r="O120" s="72"/>
      <c r="P120" s="72"/>
      <c r="Q120" s="72"/>
      <c r="R120" s="72"/>
      <c r="T120" s="27"/>
      <c r="U120" s="27"/>
      <c r="V120" s="27"/>
      <c r="W120" s="27">
        <v>25000</v>
      </c>
      <c r="X120" s="27"/>
    </row>
    <row r="121" spans="1:24" s="28" customFormat="1" ht="22.8">
      <c r="A121" s="4" t="s">
        <v>158</v>
      </c>
      <c r="B121" s="4" t="s">
        <v>18</v>
      </c>
      <c r="C121" s="5">
        <v>205</v>
      </c>
      <c r="D121" s="5">
        <v>1998</v>
      </c>
      <c r="E121" s="71" t="s">
        <v>155</v>
      </c>
      <c r="F121" s="5"/>
      <c r="G121" s="5"/>
      <c r="H121" s="5"/>
      <c r="I121" s="71" t="s">
        <v>151</v>
      </c>
      <c r="J121" s="5" t="s">
        <v>25</v>
      </c>
      <c r="K121" s="5"/>
      <c r="L121" s="8">
        <v>20000</v>
      </c>
      <c r="M121" s="4"/>
      <c r="N121" s="27"/>
      <c r="O121" s="128"/>
      <c r="Q121" s="40"/>
      <c r="T121" s="27"/>
      <c r="U121" s="27"/>
      <c r="V121" s="27"/>
      <c r="W121" s="27">
        <v>20000</v>
      </c>
      <c r="X121" s="27"/>
    </row>
    <row r="122" spans="1:24" s="28" customFormat="1" ht="22.8">
      <c r="A122" s="4" t="s">
        <v>176</v>
      </c>
      <c r="B122" s="4" t="s">
        <v>18</v>
      </c>
      <c r="C122" s="5">
        <v>214</v>
      </c>
      <c r="D122" s="5">
        <v>1998</v>
      </c>
      <c r="E122" s="71" t="s">
        <v>155</v>
      </c>
      <c r="F122" s="5"/>
      <c r="G122" s="5"/>
      <c r="H122" s="5"/>
      <c r="I122" s="71" t="s">
        <v>167</v>
      </c>
      <c r="J122" s="5"/>
      <c r="K122" s="5"/>
      <c r="L122" s="8">
        <v>150000</v>
      </c>
      <c r="M122" s="4"/>
      <c r="N122" s="27"/>
      <c r="O122" s="128"/>
      <c r="Q122" s="40"/>
      <c r="T122" s="27"/>
      <c r="U122" s="27"/>
      <c r="V122" s="27"/>
      <c r="W122" s="27">
        <v>150000</v>
      </c>
      <c r="X122" s="27"/>
    </row>
    <row r="123" spans="1:24" s="28" customFormat="1" ht="22.8">
      <c r="A123" s="4" t="s">
        <v>158</v>
      </c>
      <c r="B123" s="4" t="s">
        <v>18</v>
      </c>
      <c r="C123" s="5">
        <v>215</v>
      </c>
      <c r="D123" s="5">
        <v>1999</v>
      </c>
      <c r="E123" s="5" t="s">
        <v>156</v>
      </c>
      <c r="F123" s="5"/>
      <c r="G123" s="71" t="s">
        <v>25</v>
      </c>
      <c r="H123" s="5"/>
      <c r="I123" s="5" t="s">
        <v>152</v>
      </c>
      <c r="J123" s="5" t="s">
        <v>25</v>
      </c>
      <c r="K123" s="5"/>
      <c r="L123" s="8">
        <v>35000</v>
      </c>
      <c r="M123" s="4">
        <v>2000</v>
      </c>
      <c r="N123" s="27">
        <v>5100</v>
      </c>
      <c r="O123" s="27">
        <v>25500</v>
      </c>
      <c r="T123" s="27"/>
      <c r="U123" s="27"/>
      <c r="V123" s="27"/>
      <c r="W123" s="27">
        <f>L123-N123</f>
        <v>29900</v>
      </c>
      <c r="X123" s="27">
        <v>5100</v>
      </c>
    </row>
    <row r="124" spans="1:24" s="28" customFormat="1" ht="24.75" customHeight="1">
      <c r="A124" s="4" t="s">
        <v>176</v>
      </c>
      <c r="B124" s="4" t="s">
        <v>18</v>
      </c>
      <c r="C124" s="5">
        <v>218</v>
      </c>
      <c r="D124" s="5">
        <v>1998</v>
      </c>
      <c r="E124" s="71" t="s">
        <v>155</v>
      </c>
      <c r="F124" s="71" t="s">
        <v>25</v>
      </c>
      <c r="G124" s="71" t="s">
        <v>25</v>
      </c>
      <c r="H124" s="5"/>
      <c r="I124" s="5" t="s">
        <v>168</v>
      </c>
      <c r="J124" s="5" t="s">
        <v>25</v>
      </c>
      <c r="K124" s="5"/>
      <c r="L124" s="8">
        <v>150000</v>
      </c>
      <c r="M124" s="4"/>
      <c r="N124" s="27"/>
      <c r="O124" s="27"/>
      <c r="T124" s="27"/>
      <c r="U124" s="27"/>
      <c r="V124" s="27"/>
      <c r="W124" s="27">
        <v>150000</v>
      </c>
      <c r="X124" s="27"/>
    </row>
    <row r="125" spans="1:24" s="28" customFormat="1" ht="22.8">
      <c r="A125" s="4" t="s">
        <v>158</v>
      </c>
      <c r="B125" s="4" t="s">
        <v>18</v>
      </c>
      <c r="C125" s="5">
        <v>229</v>
      </c>
      <c r="D125" s="5">
        <v>1999</v>
      </c>
      <c r="E125" s="71" t="s">
        <v>155</v>
      </c>
      <c r="F125" s="71" t="s">
        <v>25</v>
      </c>
      <c r="G125" s="71" t="s">
        <v>25</v>
      </c>
      <c r="H125" s="5"/>
      <c r="I125" s="5"/>
      <c r="J125" s="5"/>
      <c r="K125" s="5"/>
      <c r="L125" s="8">
        <v>25000</v>
      </c>
      <c r="M125" s="4"/>
      <c r="N125" s="27"/>
      <c r="O125" s="27"/>
      <c r="T125" s="27"/>
      <c r="U125" s="27"/>
      <c r="V125" s="27"/>
      <c r="W125" s="27"/>
      <c r="X125" s="27">
        <v>25000</v>
      </c>
    </row>
    <row r="126" spans="1:24" s="28" customFormat="1" ht="22.8">
      <c r="A126" s="3" t="s">
        <v>158</v>
      </c>
      <c r="B126" s="3" t="s">
        <v>1</v>
      </c>
      <c r="C126" s="5" t="s">
        <v>153</v>
      </c>
      <c r="D126" s="5">
        <v>1998</v>
      </c>
      <c r="E126" s="5" t="s">
        <v>156</v>
      </c>
      <c r="F126" s="5"/>
      <c r="G126" s="71" t="s">
        <v>25</v>
      </c>
      <c r="H126" s="5"/>
      <c r="I126" s="5" t="s">
        <v>157</v>
      </c>
      <c r="J126" s="5" t="s">
        <v>25</v>
      </c>
      <c r="K126" s="5" t="s">
        <v>25</v>
      </c>
      <c r="L126" s="8">
        <v>40000</v>
      </c>
      <c r="M126" s="4"/>
      <c r="N126" s="27"/>
      <c r="O126" s="27">
        <v>40000</v>
      </c>
      <c r="T126" s="27"/>
      <c r="U126" s="27"/>
      <c r="V126" s="27"/>
      <c r="W126" s="27">
        <v>40000</v>
      </c>
      <c r="X126" s="27"/>
    </row>
    <row r="127" spans="1:24" s="28" customFormat="1" ht="34.200000000000003">
      <c r="A127" s="4" t="s">
        <v>158</v>
      </c>
      <c r="B127" s="4" t="s">
        <v>1</v>
      </c>
      <c r="C127" s="5" t="s">
        <v>154</v>
      </c>
      <c r="D127" s="5">
        <v>1998</v>
      </c>
      <c r="E127" s="5" t="s">
        <v>156</v>
      </c>
      <c r="F127" s="5"/>
      <c r="G127" s="71" t="s">
        <v>25</v>
      </c>
      <c r="H127" s="5"/>
      <c r="I127" s="5" t="s">
        <v>166</v>
      </c>
      <c r="J127" s="5" t="s">
        <v>25</v>
      </c>
      <c r="K127" s="5" t="s">
        <v>25</v>
      </c>
      <c r="L127" s="8">
        <v>40000</v>
      </c>
      <c r="M127" s="4"/>
      <c r="N127" s="27"/>
      <c r="O127" s="27">
        <v>40000</v>
      </c>
      <c r="T127" s="27"/>
      <c r="U127" s="27"/>
      <c r="V127" s="27"/>
      <c r="W127" s="27">
        <v>40000</v>
      </c>
      <c r="X127" s="27"/>
    </row>
    <row r="128" spans="1:24" s="28" customFormat="1" ht="22.8">
      <c r="A128" s="3" t="s">
        <v>158</v>
      </c>
      <c r="B128" s="4" t="s">
        <v>159</v>
      </c>
      <c r="C128" s="5">
        <v>221</v>
      </c>
      <c r="D128" s="5">
        <v>1996</v>
      </c>
      <c r="E128" s="5" t="s">
        <v>160</v>
      </c>
      <c r="F128" s="5"/>
      <c r="G128" s="71" t="s">
        <v>25</v>
      </c>
      <c r="H128" s="5"/>
      <c r="I128" s="5" t="s">
        <v>162</v>
      </c>
      <c r="J128" s="5"/>
      <c r="K128" s="5"/>
      <c r="L128" s="8">
        <v>90000</v>
      </c>
      <c r="M128" s="4"/>
      <c r="N128" s="27"/>
      <c r="O128" s="128"/>
      <c r="Q128" s="40">
        <f>L128-N128</f>
        <v>90000</v>
      </c>
      <c r="T128" s="27"/>
      <c r="U128" s="27">
        <v>90000</v>
      </c>
      <c r="V128" s="27"/>
      <c r="W128" s="27"/>
      <c r="X128" s="27"/>
    </row>
    <row r="129" spans="1:25" s="28" customFormat="1" ht="22.8">
      <c r="A129" s="4" t="s">
        <v>158</v>
      </c>
      <c r="B129" s="4" t="s">
        <v>159</v>
      </c>
      <c r="C129" s="5">
        <v>223</v>
      </c>
      <c r="D129" s="5">
        <v>1998</v>
      </c>
      <c r="E129" s="5" t="s">
        <v>160</v>
      </c>
      <c r="F129" s="5"/>
      <c r="G129" s="71" t="s">
        <v>25</v>
      </c>
      <c r="H129" s="5"/>
      <c r="I129" s="5" t="s">
        <v>163</v>
      </c>
      <c r="J129" s="5"/>
      <c r="K129" s="5"/>
      <c r="L129" s="8">
        <v>90000</v>
      </c>
      <c r="M129" s="4"/>
      <c r="N129" s="27"/>
      <c r="O129" s="27"/>
      <c r="T129" s="27"/>
      <c r="U129" s="27">
        <v>90000</v>
      </c>
      <c r="V129" s="27"/>
      <c r="W129" s="27"/>
      <c r="X129" s="27"/>
    </row>
    <row r="130" spans="1:25" s="28" customFormat="1" ht="22.8">
      <c r="A130" s="3" t="s">
        <v>158</v>
      </c>
      <c r="B130" s="3" t="s">
        <v>19</v>
      </c>
      <c r="C130" s="5">
        <v>214</v>
      </c>
      <c r="D130" s="5">
        <v>1999</v>
      </c>
      <c r="E130" s="5" t="s">
        <v>155</v>
      </c>
      <c r="F130" s="5"/>
      <c r="G130" s="71" t="s">
        <v>25</v>
      </c>
      <c r="H130" s="5"/>
      <c r="I130" s="5" t="s">
        <v>161</v>
      </c>
      <c r="J130" s="5" t="s">
        <v>25</v>
      </c>
      <c r="K130" s="5"/>
      <c r="L130" s="8">
        <v>4500</v>
      </c>
      <c r="M130" s="4"/>
      <c r="N130" s="27"/>
      <c r="O130" s="27"/>
      <c r="T130" s="27"/>
      <c r="U130" s="27"/>
      <c r="V130" s="27"/>
      <c r="W130" s="27"/>
      <c r="X130" s="27">
        <f>L130</f>
        <v>4500</v>
      </c>
    </row>
    <row r="131" spans="1:25" s="28" customFormat="1" ht="22.8">
      <c r="A131" s="3" t="s">
        <v>158</v>
      </c>
      <c r="B131" s="68" t="s">
        <v>15</v>
      </c>
      <c r="C131" s="71">
        <v>315</v>
      </c>
      <c r="D131" s="71">
        <v>2000</v>
      </c>
      <c r="E131" s="5" t="s">
        <v>156</v>
      </c>
      <c r="F131" s="71"/>
      <c r="G131" s="71" t="s">
        <v>25</v>
      </c>
      <c r="H131" s="71"/>
      <c r="I131" s="71" t="s">
        <v>164</v>
      </c>
      <c r="J131" s="71" t="s">
        <v>25</v>
      </c>
      <c r="K131" s="71"/>
      <c r="L131" s="73">
        <v>11000</v>
      </c>
      <c r="M131" s="69"/>
      <c r="N131" s="75"/>
      <c r="O131" s="128"/>
      <c r="P131" s="64"/>
      <c r="Q131" s="40"/>
      <c r="R131" s="64"/>
      <c r="T131" s="27"/>
      <c r="U131" s="27"/>
      <c r="V131" s="27"/>
      <c r="W131" s="27"/>
      <c r="X131" s="27">
        <v>11000</v>
      </c>
    </row>
    <row r="132" spans="1:25" s="28" customFormat="1" ht="34.200000000000003">
      <c r="A132" s="69" t="s">
        <v>158</v>
      </c>
      <c r="B132" s="69" t="s">
        <v>15</v>
      </c>
      <c r="C132" s="71">
        <v>362</v>
      </c>
      <c r="D132" s="71">
        <v>1999</v>
      </c>
      <c r="E132" s="71" t="s">
        <v>156</v>
      </c>
      <c r="F132" s="71"/>
      <c r="G132" s="71" t="s">
        <v>25</v>
      </c>
      <c r="H132" s="71"/>
      <c r="I132" s="71" t="s">
        <v>165</v>
      </c>
      <c r="J132" s="71" t="s">
        <v>25</v>
      </c>
      <c r="K132" s="71"/>
      <c r="L132" s="73">
        <v>35000</v>
      </c>
      <c r="M132" s="69"/>
      <c r="N132" s="75"/>
      <c r="O132" s="73">
        <v>35000</v>
      </c>
      <c r="P132" s="64"/>
      <c r="Q132" s="81"/>
      <c r="R132" s="64"/>
      <c r="T132" s="27"/>
      <c r="U132" s="27"/>
      <c r="V132" s="27"/>
      <c r="W132" s="27"/>
      <c r="X132" s="27">
        <v>35000</v>
      </c>
    </row>
    <row r="133" spans="1:25" s="28" customFormat="1" ht="22.8">
      <c r="A133" s="68" t="s">
        <v>176</v>
      </c>
      <c r="B133" s="68" t="s">
        <v>170</v>
      </c>
      <c r="C133" s="71" t="s">
        <v>171</v>
      </c>
      <c r="D133" s="71">
        <v>1999</v>
      </c>
      <c r="E133" s="5" t="s">
        <v>155</v>
      </c>
      <c r="F133" s="71"/>
      <c r="G133" s="71" t="s">
        <v>25</v>
      </c>
      <c r="H133" s="71"/>
      <c r="I133" s="71" t="s">
        <v>173</v>
      </c>
      <c r="J133" s="71" t="s">
        <v>25</v>
      </c>
      <c r="K133" s="71"/>
      <c r="L133" s="73">
        <v>60000</v>
      </c>
      <c r="M133" s="69"/>
      <c r="N133" s="75"/>
      <c r="O133" s="72"/>
      <c r="P133" s="64"/>
      <c r="Q133" s="81"/>
      <c r="R133" s="64"/>
      <c r="T133" s="27"/>
      <c r="U133" s="27"/>
      <c r="V133" s="27"/>
      <c r="W133" s="27"/>
      <c r="X133" s="27">
        <v>60000</v>
      </c>
    </row>
    <row r="134" spans="1:25" s="28" customFormat="1" ht="22.8">
      <c r="A134" s="69" t="s">
        <v>176</v>
      </c>
      <c r="B134" s="69" t="s">
        <v>170</v>
      </c>
      <c r="C134" s="71" t="s">
        <v>172</v>
      </c>
      <c r="D134" s="71">
        <v>1999</v>
      </c>
      <c r="E134" s="5" t="s">
        <v>155</v>
      </c>
      <c r="F134" s="71" t="s">
        <v>25</v>
      </c>
      <c r="G134" s="71" t="s">
        <v>25</v>
      </c>
      <c r="H134" s="71"/>
      <c r="I134" s="71" t="s">
        <v>175</v>
      </c>
      <c r="J134" s="71" t="s">
        <v>25</v>
      </c>
      <c r="K134" s="71"/>
      <c r="L134" s="73">
        <v>200000</v>
      </c>
      <c r="M134" s="69"/>
      <c r="N134" s="75"/>
      <c r="O134" s="128"/>
      <c r="P134" s="64"/>
      <c r="Q134" s="40"/>
      <c r="R134" s="64"/>
      <c r="T134" s="27"/>
      <c r="U134" s="27"/>
      <c r="V134" s="27"/>
      <c r="W134" s="27"/>
      <c r="X134" s="27">
        <v>200000</v>
      </c>
    </row>
    <row r="135" spans="1:25" s="80" customFormat="1" ht="22.8">
      <c r="A135" s="69" t="s">
        <v>176</v>
      </c>
      <c r="B135" s="69" t="s">
        <v>170</v>
      </c>
      <c r="C135" s="5" t="s">
        <v>174</v>
      </c>
      <c r="D135" s="71">
        <v>1999</v>
      </c>
      <c r="E135" s="5" t="s">
        <v>155</v>
      </c>
      <c r="F135" s="11" t="s">
        <v>25</v>
      </c>
      <c r="G135" s="71" t="s">
        <v>25</v>
      </c>
      <c r="H135" s="77"/>
      <c r="I135" s="71" t="s">
        <v>175</v>
      </c>
      <c r="J135" s="71" t="s">
        <v>25</v>
      </c>
      <c r="K135" s="77"/>
      <c r="L135" s="25">
        <v>200000</v>
      </c>
      <c r="M135" s="78"/>
      <c r="N135" s="79"/>
      <c r="O135" s="79"/>
      <c r="T135" s="79"/>
      <c r="U135" s="79"/>
      <c r="V135" s="79"/>
      <c r="W135" s="79"/>
      <c r="X135" s="27">
        <v>200000</v>
      </c>
    </row>
    <row r="136" spans="1:25" s="28" customFormat="1" ht="14.25" customHeight="1">
      <c r="A136" s="56" t="s">
        <v>144</v>
      </c>
      <c r="B136" s="59"/>
      <c r="C136" s="54"/>
      <c r="D136" s="54"/>
      <c r="E136" s="54"/>
      <c r="F136" s="54"/>
      <c r="G136" s="54"/>
      <c r="H136" s="54"/>
      <c r="I136" s="54"/>
      <c r="J136" s="54"/>
      <c r="K136" s="54"/>
      <c r="L136" s="60">
        <f>SUM(L114:L135)</f>
        <v>1383642.96</v>
      </c>
      <c r="M136" s="53"/>
      <c r="N136" s="60">
        <f>SUM(N114:N135)</f>
        <v>5100</v>
      </c>
      <c r="O136" s="60">
        <f>SUM(O114:O135)</f>
        <v>140500</v>
      </c>
      <c r="P136" s="60">
        <f>SUM(P114:P135)</f>
        <v>48142.96</v>
      </c>
      <c r="Q136" s="60">
        <f>SUM(Q121:Q135)</f>
        <v>90000</v>
      </c>
      <c r="R136" s="60">
        <f>0.15*Q136</f>
        <v>13500</v>
      </c>
      <c r="T136" s="60">
        <f>SUM(T114:T135)</f>
        <v>0</v>
      </c>
      <c r="U136" s="60">
        <f>SUM(U114:U135)</f>
        <v>180000</v>
      </c>
      <c r="V136" s="60">
        <f>SUM(V114:V135)</f>
        <v>0</v>
      </c>
      <c r="W136" s="60">
        <f>SUM(W114:W135)</f>
        <v>614900</v>
      </c>
      <c r="X136" s="60">
        <f>SUM(X114:X135)</f>
        <v>588743</v>
      </c>
      <c r="Y136" s="126">
        <f>SUM(T136:X136)</f>
        <v>1383643</v>
      </c>
    </row>
    <row r="137" spans="1:25" s="28" customFormat="1">
      <c r="A137" s="3" t="s">
        <v>126</v>
      </c>
      <c r="B137" s="3" t="s">
        <v>91</v>
      </c>
      <c r="C137" s="5" t="s">
        <v>92</v>
      </c>
      <c r="D137" s="5">
        <v>1997</v>
      </c>
      <c r="E137" s="5" t="s">
        <v>93</v>
      </c>
      <c r="F137" s="5"/>
      <c r="G137" s="5"/>
      <c r="H137" s="5"/>
      <c r="I137" s="5"/>
      <c r="J137" s="5"/>
      <c r="K137" s="5"/>
      <c r="L137" s="8">
        <v>4495</v>
      </c>
      <c r="M137" s="4"/>
      <c r="N137" s="27"/>
      <c r="O137" s="128"/>
      <c r="Q137" s="40">
        <f>L137-N137</f>
        <v>4495</v>
      </c>
      <c r="T137" s="27"/>
      <c r="U137" s="27"/>
      <c r="V137" s="27">
        <f>L137</f>
        <v>4495</v>
      </c>
      <c r="W137" s="27"/>
      <c r="X137" s="27"/>
    </row>
    <row r="138" spans="1:25" s="28" customFormat="1">
      <c r="A138" s="3" t="s">
        <v>126</v>
      </c>
      <c r="B138" s="4" t="s">
        <v>91</v>
      </c>
      <c r="C138" s="5" t="s">
        <v>92</v>
      </c>
      <c r="D138" s="6">
        <v>36586</v>
      </c>
      <c r="E138" s="5" t="s">
        <v>270</v>
      </c>
      <c r="F138" s="5"/>
      <c r="G138" s="5"/>
      <c r="H138" s="5"/>
      <c r="I138" s="5" t="s">
        <v>271</v>
      </c>
      <c r="J138" s="5"/>
      <c r="K138" s="5"/>
      <c r="L138" s="8">
        <f>5500+2175+840</f>
        <v>8515</v>
      </c>
      <c r="M138" s="4"/>
      <c r="N138" s="27"/>
      <c r="O138" s="128"/>
      <c r="Q138" s="40"/>
      <c r="T138" s="27"/>
      <c r="U138" s="27"/>
      <c r="V138" s="27"/>
      <c r="W138" s="27"/>
      <c r="X138" s="27">
        <f>L138</f>
        <v>8515</v>
      </c>
    </row>
    <row r="139" spans="1:25" s="28" customFormat="1">
      <c r="A139" s="3" t="s">
        <v>126</v>
      </c>
      <c r="B139" s="4" t="s">
        <v>91</v>
      </c>
      <c r="C139" s="5" t="s">
        <v>92</v>
      </c>
      <c r="D139" s="5">
        <v>1998</v>
      </c>
      <c r="E139" s="5" t="s">
        <v>94</v>
      </c>
      <c r="F139" s="5"/>
      <c r="G139" s="5"/>
      <c r="H139" s="5"/>
      <c r="I139" s="5"/>
      <c r="J139" s="5"/>
      <c r="K139" s="5"/>
      <c r="L139" s="8">
        <v>5500</v>
      </c>
      <c r="M139" s="4"/>
      <c r="N139" s="27"/>
      <c r="O139" s="27"/>
      <c r="T139" s="27"/>
      <c r="U139" s="27"/>
      <c r="V139" s="27"/>
      <c r="W139" s="27">
        <f>L139</f>
        <v>5500</v>
      </c>
      <c r="X139" s="27"/>
    </row>
    <row r="140" spans="1:25" s="28" customFormat="1">
      <c r="A140" s="3" t="s">
        <v>126</v>
      </c>
      <c r="B140" s="4" t="s">
        <v>91</v>
      </c>
      <c r="C140" s="5" t="s">
        <v>92</v>
      </c>
      <c r="D140" s="5">
        <v>1998</v>
      </c>
      <c r="E140" s="5" t="s">
        <v>94</v>
      </c>
      <c r="F140" s="5"/>
      <c r="G140" s="5"/>
      <c r="H140" s="5"/>
      <c r="I140" s="5"/>
      <c r="J140" s="5"/>
      <c r="K140" s="5"/>
      <c r="L140" s="8">
        <v>5500</v>
      </c>
      <c r="M140" s="4"/>
      <c r="N140" s="27"/>
      <c r="O140" s="27"/>
      <c r="T140" s="27"/>
      <c r="U140" s="27"/>
      <c r="V140" s="27"/>
      <c r="W140" s="27">
        <f>L140</f>
        <v>5500</v>
      </c>
      <c r="X140" s="27"/>
    </row>
    <row r="141" spans="1:25" s="28" customFormat="1">
      <c r="A141" s="3" t="s">
        <v>126</v>
      </c>
      <c r="B141" s="4" t="s">
        <v>91</v>
      </c>
      <c r="C141" s="5" t="s">
        <v>92</v>
      </c>
      <c r="D141" s="5">
        <v>1999</v>
      </c>
      <c r="E141" s="5" t="s">
        <v>95</v>
      </c>
      <c r="F141" s="5"/>
      <c r="G141" s="5"/>
      <c r="H141" s="5"/>
      <c r="I141" s="5"/>
      <c r="J141" s="5"/>
      <c r="K141" s="5"/>
      <c r="L141" s="8">
        <v>5500</v>
      </c>
      <c r="M141" s="4"/>
      <c r="N141" s="27"/>
      <c r="O141" s="27"/>
      <c r="T141" s="27"/>
      <c r="U141" s="27"/>
      <c r="V141" s="27"/>
      <c r="W141" s="27"/>
      <c r="X141" s="27">
        <f>L141</f>
        <v>5500</v>
      </c>
    </row>
    <row r="142" spans="1:25" s="28" customFormat="1" ht="22.8">
      <c r="A142" s="3" t="s">
        <v>126</v>
      </c>
      <c r="B142" s="4" t="s">
        <v>91</v>
      </c>
      <c r="C142" s="5" t="s">
        <v>92</v>
      </c>
      <c r="D142" s="5">
        <v>1992</v>
      </c>
      <c r="E142" s="5" t="s">
        <v>97</v>
      </c>
      <c r="F142" s="5"/>
      <c r="G142" s="5"/>
      <c r="H142" s="5"/>
      <c r="I142" s="5"/>
      <c r="J142" s="5"/>
      <c r="K142" s="5"/>
      <c r="L142" s="8">
        <v>6000</v>
      </c>
      <c r="M142" s="4"/>
      <c r="N142" s="27"/>
      <c r="O142" s="128"/>
      <c r="Q142" s="40">
        <f>L142-N142</f>
        <v>6000</v>
      </c>
      <c r="T142" s="27">
        <f>L142</f>
        <v>6000</v>
      </c>
      <c r="U142" s="27"/>
      <c r="V142" s="27"/>
      <c r="W142" s="27"/>
      <c r="X142" s="27"/>
    </row>
    <row r="143" spans="1:25" s="28" customFormat="1" ht="22.8">
      <c r="A143" s="3" t="s">
        <v>126</v>
      </c>
      <c r="B143" s="4" t="s">
        <v>91</v>
      </c>
      <c r="C143" s="5" t="s">
        <v>92</v>
      </c>
      <c r="D143" s="5">
        <v>1993</v>
      </c>
      <c r="E143" s="5" t="s">
        <v>97</v>
      </c>
      <c r="F143" s="5"/>
      <c r="G143" s="5"/>
      <c r="H143" s="5"/>
      <c r="I143" s="5"/>
      <c r="J143" s="5"/>
      <c r="K143" s="5"/>
      <c r="L143" s="8">
        <v>7500</v>
      </c>
      <c r="M143" s="4"/>
      <c r="N143" s="27"/>
      <c r="O143" s="128"/>
      <c r="Q143" s="40">
        <f>L143-N143</f>
        <v>7500</v>
      </c>
      <c r="T143" s="27">
        <f>L143</f>
        <v>7500</v>
      </c>
      <c r="U143" s="27"/>
      <c r="V143" s="27"/>
      <c r="W143" s="27"/>
      <c r="X143" s="27"/>
    </row>
    <row r="144" spans="1:25" s="28" customFormat="1" ht="22.8">
      <c r="A144" s="3" t="s">
        <v>126</v>
      </c>
      <c r="B144" s="4" t="s">
        <v>91</v>
      </c>
      <c r="C144" s="5" t="s">
        <v>92</v>
      </c>
      <c r="D144" s="5">
        <v>1993</v>
      </c>
      <c r="E144" s="5" t="s">
        <v>96</v>
      </c>
      <c r="F144" s="5"/>
      <c r="G144" s="5"/>
      <c r="H144" s="5"/>
      <c r="I144" s="5"/>
      <c r="J144" s="5"/>
      <c r="K144" s="5"/>
      <c r="L144" s="8">
        <v>4500</v>
      </c>
      <c r="M144" s="4"/>
      <c r="N144" s="27"/>
      <c r="O144" s="128"/>
      <c r="Q144" s="40">
        <f>L144-N144</f>
        <v>4500</v>
      </c>
      <c r="T144" s="27">
        <f>L144</f>
        <v>4500</v>
      </c>
      <c r="U144" s="27"/>
      <c r="V144" s="27"/>
      <c r="W144" s="27"/>
      <c r="X144" s="27"/>
    </row>
    <row r="145" spans="1:25" s="28" customFormat="1" ht="26.25" customHeight="1">
      <c r="A145" s="3" t="s">
        <v>126</v>
      </c>
      <c r="B145" s="3" t="s">
        <v>35</v>
      </c>
      <c r="C145" s="5">
        <v>310</v>
      </c>
      <c r="D145" s="6">
        <v>35977</v>
      </c>
      <c r="E145" s="5" t="s">
        <v>25</v>
      </c>
      <c r="F145" s="5"/>
      <c r="G145" s="5"/>
      <c r="H145" s="5"/>
      <c r="I145" s="5"/>
      <c r="J145" s="5" t="s">
        <v>25</v>
      </c>
      <c r="K145" s="5"/>
      <c r="L145" s="8">
        <v>4500</v>
      </c>
      <c r="M145" s="4"/>
      <c r="N145" s="27"/>
      <c r="O145" s="27"/>
      <c r="T145" s="27"/>
      <c r="U145" s="27"/>
      <c r="V145" s="27"/>
      <c r="W145" s="27">
        <f>L145</f>
        <v>4500</v>
      </c>
      <c r="X145" s="27"/>
    </row>
    <row r="146" spans="1:25" s="28" customFormat="1" ht="26.25" customHeight="1">
      <c r="A146" s="3" t="s">
        <v>126</v>
      </c>
      <c r="B146" s="4" t="s">
        <v>35</v>
      </c>
      <c r="C146" s="5">
        <v>323</v>
      </c>
      <c r="D146" s="6">
        <v>35704</v>
      </c>
      <c r="E146" s="16" t="s">
        <v>76</v>
      </c>
      <c r="F146" s="16" t="s">
        <v>77</v>
      </c>
      <c r="G146" s="5"/>
      <c r="H146" s="5"/>
      <c r="I146" s="16" t="s">
        <v>78</v>
      </c>
      <c r="J146" s="16" t="s">
        <v>25</v>
      </c>
      <c r="K146" s="5"/>
      <c r="L146" s="17">
        <v>12400</v>
      </c>
      <c r="M146" s="4"/>
      <c r="N146" s="27"/>
      <c r="O146" s="128"/>
      <c r="Q146" s="40">
        <f>L146-N146</f>
        <v>12400</v>
      </c>
      <c r="T146" s="27"/>
      <c r="U146" s="27"/>
      <c r="V146" s="27">
        <v>12400</v>
      </c>
      <c r="W146" s="27"/>
      <c r="X146" s="27"/>
    </row>
    <row r="147" spans="1:25" s="28" customFormat="1" ht="26.25" customHeight="1">
      <c r="A147" s="3" t="s">
        <v>126</v>
      </c>
      <c r="B147" s="4" t="s">
        <v>35</v>
      </c>
      <c r="C147" s="5">
        <v>324</v>
      </c>
      <c r="D147" s="5">
        <v>1993</v>
      </c>
      <c r="E147" s="5" t="s">
        <v>25</v>
      </c>
      <c r="F147" s="5"/>
      <c r="G147" s="5"/>
      <c r="H147" s="5"/>
      <c r="I147" s="5" t="s">
        <v>169</v>
      </c>
      <c r="J147" s="16" t="s">
        <v>25</v>
      </c>
      <c r="K147" s="5"/>
      <c r="L147" s="8">
        <v>3000</v>
      </c>
      <c r="M147" s="4"/>
      <c r="N147" s="27"/>
      <c r="O147" s="128"/>
      <c r="Q147" s="40">
        <f>L147-N147</f>
        <v>3000</v>
      </c>
      <c r="T147" s="27">
        <f>L147</f>
        <v>3000</v>
      </c>
      <c r="U147" s="27"/>
      <c r="V147" s="27"/>
      <c r="W147" s="27"/>
      <c r="X147" s="27"/>
    </row>
    <row r="148" spans="1:25" s="28" customFormat="1" ht="24">
      <c r="A148" s="3" t="s">
        <v>126</v>
      </c>
      <c r="B148" s="3" t="s">
        <v>26</v>
      </c>
      <c r="C148" s="5" t="s">
        <v>52</v>
      </c>
      <c r="D148" s="6">
        <v>36039</v>
      </c>
      <c r="E148" s="5" t="s">
        <v>53</v>
      </c>
      <c r="F148" s="5" t="s">
        <v>25</v>
      </c>
      <c r="G148" s="5" t="s">
        <v>25</v>
      </c>
      <c r="H148" s="5" t="s">
        <v>25</v>
      </c>
      <c r="I148" s="5" t="s">
        <v>54</v>
      </c>
      <c r="J148" s="5" t="s">
        <v>89</v>
      </c>
      <c r="K148" s="5" t="s">
        <v>25</v>
      </c>
      <c r="L148" s="8">
        <v>74000</v>
      </c>
      <c r="M148" s="4"/>
      <c r="N148" s="27"/>
      <c r="O148" s="27"/>
      <c r="T148" s="27"/>
      <c r="U148" s="27"/>
      <c r="V148" s="27"/>
      <c r="W148" s="27">
        <v>74000</v>
      </c>
      <c r="X148" s="27"/>
    </row>
    <row r="149" spans="1:25" s="28" customFormat="1">
      <c r="A149" s="46" t="s">
        <v>126</v>
      </c>
      <c r="B149" s="46" t="s">
        <v>15</v>
      </c>
      <c r="C149" s="50">
        <v>145</v>
      </c>
      <c r="D149" s="42"/>
      <c r="E149" s="50" t="s">
        <v>23</v>
      </c>
      <c r="F149" s="42" t="s">
        <v>23</v>
      </c>
      <c r="G149" s="42" t="s">
        <v>23</v>
      </c>
      <c r="H149" s="42" t="s">
        <v>23</v>
      </c>
      <c r="I149" s="42" t="s">
        <v>79</v>
      </c>
      <c r="J149" s="50" t="s">
        <v>23</v>
      </c>
      <c r="K149" s="42" t="s">
        <v>23</v>
      </c>
      <c r="L149" s="43"/>
      <c r="M149" s="51">
        <v>36281</v>
      </c>
      <c r="N149" s="48">
        <v>2250</v>
      </c>
      <c r="O149" s="48"/>
      <c r="P149" s="49"/>
      <c r="Q149" s="49"/>
      <c r="R149" s="49"/>
      <c r="T149" s="27"/>
      <c r="U149" s="27"/>
      <c r="V149" s="27"/>
      <c r="W149" s="27"/>
      <c r="X149" s="27"/>
    </row>
    <row r="150" spans="1:25" s="28" customFormat="1">
      <c r="A150" s="56" t="s">
        <v>145</v>
      </c>
      <c r="B150" s="59"/>
      <c r="C150" s="54"/>
      <c r="D150" s="58"/>
      <c r="E150" s="54"/>
      <c r="F150" s="54"/>
      <c r="G150" s="54"/>
      <c r="H150" s="54"/>
      <c r="I150" s="54"/>
      <c r="J150" s="54"/>
      <c r="K150" s="54"/>
      <c r="L150" s="60">
        <f>SUM(L137:L149)</f>
        <v>141410</v>
      </c>
      <c r="M150" s="59"/>
      <c r="N150" s="60">
        <f>SUM(N137:N149)</f>
        <v>2250</v>
      </c>
      <c r="O150" s="60">
        <f>'Expense Summary'!$F$9</f>
        <v>85000</v>
      </c>
      <c r="P150" s="60"/>
      <c r="Q150" s="60">
        <f>SUM(Q137:Q149)</f>
        <v>37895</v>
      </c>
      <c r="R150" s="60">
        <f>0.15*Q150</f>
        <v>5684.25</v>
      </c>
      <c r="T150" s="60">
        <f>SUM(T137:T149)</f>
        <v>21000</v>
      </c>
      <c r="U150" s="60">
        <f>SUM(U137:U149)</f>
        <v>0</v>
      </c>
      <c r="V150" s="60">
        <f>SUM(V137:V149)</f>
        <v>16895</v>
      </c>
      <c r="W150" s="60">
        <f>SUM(W137:W149)</f>
        <v>89500</v>
      </c>
      <c r="X150" s="60">
        <f>SUM(X137:X149)</f>
        <v>14015</v>
      </c>
      <c r="Y150" s="126">
        <f>SUM(T150:X150)</f>
        <v>141410</v>
      </c>
    </row>
    <row r="151" spans="1:25" s="28" customFormat="1" ht="12.6" thickBot="1">
      <c r="A151" s="34"/>
      <c r="B151" s="34"/>
      <c r="C151" s="35"/>
      <c r="D151" s="36"/>
      <c r="E151" s="35"/>
      <c r="F151" s="36"/>
      <c r="G151" s="36"/>
      <c r="H151" s="36"/>
      <c r="I151" s="36"/>
      <c r="J151" s="35"/>
      <c r="K151" s="36"/>
      <c r="L151" s="37"/>
      <c r="M151" s="38"/>
      <c r="N151" s="39"/>
      <c r="O151" s="39"/>
      <c r="P151" s="65"/>
      <c r="Q151" s="52"/>
      <c r="R151" s="65"/>
      <c r="T151" s="27"/>
      <c r="U151" s="27"/>
      <c r="V151" s="27"/>
      <c r="W151" s="27"/>
      <c r="X151" s="27"/>
    </row>
    <row r="152" spans="1:25" ht="12.6" thickTop="1">
      <c r="A152" s="18" t="s">
        <v>128</v>
      </c>
      <c r="K152" s="32" t="s">
        <v>127</v>
      </c>
      <c r="L152" s="33">
        <f>L7+L30+L82+L89+L108+L112+L136+L150</f>
        <v>3627971.58</v>
      </c>
      <c r="N152" s="33">
        <f>N7+N30+N82+N89+N108+N112+N136+N150</f>
        <v>348878</v>
      </c>
      <c r="O152" s="33">
        <f>O7+O30+O82+O89+O108+O112+O136+O150</f>
        <v>1444244</v>
      </c>
      <c r="P152" s="33">
        <f>P7+P30+P82+P89+P108+P112+P136+P150</f>
        <v>239256.95999999999</v>
      </c>
      <c r="Q152" s="33">
        <f>Q7+Q30+Q82+Q89+Q108+Q112+Q136+Q150</f>
        <v>951552.5</v>
      </c>
      <c r="R152" s="66">
        <f>0.15*Q152</f>
        <v>142732.875</v>
      </c>
      <c r="T152" s="33">
        <f>T7+T30+T82+T89+T108+T112+T136+T150</f>
        <v>287869</v>
      </c>
      <c r="U152" s="33">
        <f>U7+U30+U82+U89+U108+U112+U136+U150</f>
        <v>493059</v>
      </c>
      <c r="V152" s="33">
        <f>V7+V30+V82+V89+V108+V112+V136+V150</f>
        <v>234049</v>
      </c>
      <c r="W152" s="33">
        <f>W7+W30+W82+W89+W108+W112+W136+W150</f>
        <v>836780.4</v>
      </c>
      <c r="X152" s="33">
        <f>X7+X30+X82+X89+X108+X112+X136+X150</f>
        <v>1776212.72</v>
      </c>
      <c r="Y152" s="88">
        <f>SUM(T152:X152)</f>
        <v>3627970.12</v>
      </c>
    </row>
    <row r="153" spans="1:25">
      <c r="A153" s="22" t="s">
        <v>147</v>
      </c>
      <c r="D153" s="22" t="s">
        <v>177</v>
      </c>
      <c r="H153" s="24" t="s">
        <v>148</v>
      </c>
      <c r="I153" s="11" t="s">
        <v>149</v>
      </c>
      <c r="K153" s="32"/>
      <c r="L153" s="33"/>
      <c r="N153" s="33"/>
    </row>
    <row r="154" spans="1:25" ht="11.4">
      <c r="A154" s="21"/>
      <c r="D154" s="13" t="s">
        <v>178</v>
      </c>
      <c r="E154" s="21"/>
      <c r="F154" s="22"/>
      <c r="G154" s="20"/>
      <c r="K154" s="24"/>
      <c r="N154" s="61"/>
      <c r="Q154" s="12"/>
    </row>
    <row r="155" spans="1:25" ht="11.4">
      <c r="A155" s="21"/>
      <c r="D155" s="13"/>
      <c r="E155" s="21"/>
      <c r="F155" s="22"/>
      <c r="G155" s="20"/>
      <c r="K155" s="24"/>
      <c r="N155" s="61"/>
      <c r="Q155" s="12"/>
    </row>
    <row r="156" spans="1:25">
      <c r="A156" s="82" t="s">
        <v>182</v>
      </c>
      <c r="C156" s="13"/>
      <c r="D156" s="13"/>
      <c r="E156" s="21"/>
      <c r="F156" s="22"/>
      <c r="G156" s="20"/>
      <c r="K156" s="24"/>
      <c r="N156" s="61"/>
      <c r="Q156" s="12"/>
    </row>
    <row r="157" spans="1:25" s="83" customFormat="1">
      <c r="A157" s="23"/>
      <c r="B157" s="83" t="s">
        <v>180</v>
      </c>
      <c r="C157" s="24"/>
      <c r="D157" s="24"/>
      <c r="E157" s="11"/>
      <c r="F157" s="11"/>
      <c r="G157" s="11"/>
      <c r="H157" s="11"/>
      <c r="I157" s="11"/>
      <c r="J157" s="11"/>
      <c r="K157" s="32"/>
      <c r="L157" s="33"/>
      <c r="M157" s="28"/>
      <c r="N157" s="84"/>
      <c r="O157" s="84"/>
      <c r="T157" s="84"/>
      <c r="U157" s="84"/>
      <c r="V157" s="84"/>
      <c r="W157" s="84"/>
      <c r="X157" s="84"/>
    </row>
    <row r="158" spans="1:25">
      <c r="C158" s="83" t="s">
        <v>179</v>
      </c>
      <c r="D158" s="13"/>
      <c r="E158" s="13"/>
      <c r="L158" s="10">
        <f>L114-2000+L122+L124</f>
        <v>303870.98</v>
      </c>
    </row>
    <row r="159" spans="1:25">
      <c r="C159" s="13" t="s">
        <v>181</v>
      </c>
      <c r="D159" s="13"/>
      <c r="E159" s="13"/>
      <c r="K159" s="23"/>
      <c r="L159" s="10">
        <f>L119+L123+L125+L126-4500+L127-4500+L128+L129+L131+L132-7000</f>
        <v>410000</v>
      </c>
      <c r="N159" s="12">
        <v>5100</v>
      </c>
    </row>
    <row r="160" spans="1:25">
      <c r="B160" s="85" t="s">
        <v>170</v>
      </c>
      <c r="K160" s="32"/>
    </row>
    <row r="161" spans="1:24" s="83" customFormat="1">
      <c r="A161" s="86"/>
      <c r="C161" s="22" t="s">
        <v>179</v>
      </c>
      <c r="D161" s="11"/>
      <c r="E161" s="11"/>
      <c r="F161" s="11"/>
      <c r="G161" s="11"/>
      <c r="H161" s="11"/>
      <c r="I161" s="11"/>
      <c r="J161" s="11"/>
      <c r="K161" s="32"/>
      <c r="L161" s="10">
        <f>L134+L135</f>
        <v>400000</v>
      </c>
      <c r="M161" s="28"/>
      <c r="N161" s="84"/>
      <c r="O161" s="84"/>
      <c r="T161" s="84"/>
      <c r="U161" s="84"/>
      <c r="V161" s="84"/>
      <c r="W161" s="84"/>
      <c r="X161" s="84"/>
    </row>
    <row r="162" spans="1:24">
      <c r="A162" s="89"/>
      <c r="B162" s="90"/>
      <c r="C162" s="91" t="s">
        <v>181</v>
      </c>
      <c r="D162" s="92"/>
      <c r="E162" s="92"/>
      <c r="F162" s="93"/>
      <c r="G162" s="93"/>
      <c r="H162" s="93"/>
      <c r="I162" s="93"/>
      <c r="J162" s="93"/>
      <c r="K162" s="46"/>
      <c r="L162" s="94">
        <f>L133</f>
        <v>60000</v>
      </c>
      <c r="M162" s="41"/>
      <c r="N162" s="94"/>
      <c r="O162" s="94"/>
      <c r="P162" s="95"/>
      <c r="Q162" s="95"/>
      <c r="R162" s="95"/>
    </row>
    <row r="163" spans="1:24">
      <c r="B163" s="87" t="s">
        <v>127</v>
      </c>
      <c r="K163" s="3"/>
      <c r="L163" s="66">
        <f>SUM(L158:L162)</f>
        <v>1173870.98</v>
      </c>
      <c r="N163" s="66">
        <v>5100</v>
      </c>
      <c r="O163" s="66"/>
      <c r="P163" s="88"/>
      <c r="Q163" s="88">
        <f>Q136-29000</f>
        <v>61000</v>
      </c>
      <c r="R163" s="88">
        <f>0.15*Q163</f>
        <v>9150</v>
      </c>
    </row>
    <row r="164" spans="1:24">
      <c r="K164" s="32"/>
    </row>
  </sheetData>
  <phoneticPr fontId="0" type="noConversion"/>
  <pageMargins left="0.5" right="0.5" top="1" bottom="0.75" header="0.5" footer="0.5"/>
  <pageSetup scale="55" orientation="landscape" horizontalDpi="300" verticalDpi="300" r:id="rId1"/>
  <headerFooter alignWithMargins="0">
    <oddHeader>&amp;C&amp;"Arial,Bold"&amp;12Technology Enabled Classrooms
&amp;D</oddHeader>
    <oddFooter>Page &amp;P of &amp;N</oddFooter>
  </headerFooter>
  <rowBreaks count="1" manualBreakCount="1">
    <brk id="13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pane ySplit="468" activePane="bottomLeft"/>
      <selection activeCell="D37" sqref="D37"/>
      <selection pane="bottomLeft" activeCell="E21" sqref="E21"/>
    </sheetView>
  </sheetViews>
  <sheetFormatPr defaultRowHeight="13.2"/>
  <cols>
    <col min="1" max="1" width="17.88671875" customWidth="1"/>
    <col min="2" max="2" width="10.109375" bestFit="1" customWidth="1"/>
    <col min="3" max="3" width="19" customWidth="1"/>
    <col min="4" max="4" width="27.44140625" customWidth="1"/>
    <col min="5" max="5" width="10.33203125" style="97" bestFit="1" customWidth="1"/>
  </cols>
  <sheetData>
    <row r="1" spans="1:5" s="96" customFormat="1">
      <c r="A1" s="96" t="s">
        <v>183</v>
      </c>
      <c r="B1" s="96" t="s">
        <v>184</v>
      </c>
      <c r="C1" s="96" t="s">
        <v>188</v>
      </c>
      <c r="D1" s="96" t="s">
        <v>185</v>
      </c>
      <c r="E1" s="99" t="s">
        <v>186</v>
      </c>
    </row>
    <row r="2" spans="1:5">
      <c r="A2" t="s">
        <v>187</v>
      </c>
      <c r="B2" s="98">
        <v>34972</v>
      </c>
      <c r="C2" t="s">
        <v>189</v>
      </c>
      <c r="D2" t="s">
        <v>190</v>
      </c>
      <c r="E2" s="97">
        <v>8450</v>
      </c>
    </row>
    <row r="3" spans="1:5">
      <c r="B3" s="98">
        <v>35095</v>
      </c>
      <c r="C3" t="s">
        <v>189</v>
      </c>
      <c r="D3" t="s">
        <v>191</v>
      </c>
      <c r="E3" s="97">
        <v>8160</v>
      </c>
    </row>
    <row r="4" spans="1:5">
      <c r="B4" s="98">
        <v>35336</v>
      </c>
      <c r="C4" t="s">
        <v>189</v>
      </c>
      <c r="D4" t="s">
        <v>192</v>
      </c>
      <c r="E4" s="97">
        <v>107571</v>
      </c>
    </row>
    <row r="5" spans="1:5">
      <c r="B5" s="98"/>
      <c r="E5" s="97">
        <f>SUM(E2:E4)</f>
        <v>124181</v>
      </c>
    </row>
    <row r="6" spans="1:5">
      <c r="B6" s="98"/>
    </row>
    <row r="7" spans="1:5">
      <c r="A7" t="s">
        <v>158</v>
      </c>
      <c r="B7" s="98">
        <v>35688</v>
      </c>
      <c r="C7" t="s">
        <v>193</v>
      </c>
      <c r="D7" t="s">
        <v>194</v>
      </c>
      <c r="E7" s="97">
        <v>18939</v>
      </c>
    </row>
    <row r="8" spans="1:5">
      <c r="B8" s="98">
        <v>35963</v>
      </c>
      <c r="C8" t="s">
        <v>193</v>
      </c>
      <c r="D8" t="s">
        <v>195</v>
      </c>
      <c r="E8" s="97">
        <v>4500</v>
      </c>
    </row>
    <row r="9" spans="1:5">
      <c r="B9" s="98">
        <v>35942</v>
      </c>
      <c r="C9" t="s">
        <v>193</v>
      </c>
      <c r="D9" t="s">
        <v>196</v>
      </c>
      <c r="E9" s="97">
        <v>9398</v>
      </c>
    </row>
    <row r="10" spans="1:5">
      <c r="B10" s="98">
        <v>36118</v>
      </c>
      <c r="C10" t="s">
        <v>193</v>
      </c>
      <c r="D10" t="s">
        <v>197</v>
      </c>
      <c r="E10" s="97">
        <v>7311</v>
      </c>
    </row>
    <row r="11" spans="1:5">
      <c r="E11" s="97">
        <f>SUM(E7:E10)</f>
        <v>40148</v>
      </c>
    </row>
    <row r="13" spans="1:5">
      <c r="A13" t="s">
        <v>12</v>
      </c>
      <c r="B13" t="s">
        <v>198</v>
      </c>
      <c r="C13" t="s">
        <v>193</v>
      </c>
      <c r="D13" t="s">
        <v>199</v>
      </c>
      <c r="E13" s="97">
        <v>21914</v>
      </c>
    </row>
    <row r="14" spans="1:5">
      <c r="B14" s="98">
        <v>35461</v>
      </c>
      <c r="C14" t="s">
        <v>206</v>
      </c>
      <c r="D14" t="s">
        <v>195</v>
      </c>
      <c r="E14" s="97">
        <v>25644</v>
      </c>
    </row>
    <row r="15" spans="1:5">
      <c r="B15" s="98">
        <v>35472</v>
      </c>
      <c r="C15" t="s">
        <v>193</v>
      </c>
      <c r="D15" t="s">
        <v>195</v>
      </c>
      <c r="E15" s="97">
        <v>5289</v>
      </c>
    </row>
    <row r="16" spans="1:5">
      <c r="B16" s="98">
        <v>35504</v>
      </c>
      <c r="C16" t="s">
        <v>193</v>
      </c>
      <c r="D16" t="s">
        <v>200</v>
      </c>
      <c r="E16" s="97">
        <v>336</v>
      </c>
    </row>
    <row r="17" spans="1:5">
      <c r="B17" s="98">
        <v>35596</v>
      </c>
      <c r="C17" t="s">
        <v>193</v>
      </c>
      <c r="D17" t="s">
        <v>21</v>
      </c>
      <c r="E17" s="97">
        <v>225</v>
      </c>
    </row>
    <row r="18" spans="1:5">
      <c r="B18" s="98">
        <v>36118</v>
      </c>
      <c r="C18" t="s">
        <v>193</v>
      </c>
      <c r="D18" t="s">
        <v>201</v>
      </c>
      <c r="E18" s="97">
        <v>130313</v>
      </c>
    </row>
    <row r="19" spans="1:5">
      <c r="E19" s="97">
        <f>SUM(E13:E18)</f>
        <v>183721</v>
      </c>
    </row>
    <row r="21" spans="1:5">
      <c r="A21" t="s">
        <v>126</v>
      </c>
      <c r="B21" s="98">
        <v>35718</v>
      </c>
      <c r="C21" t="s">
        <v>193</v>
      </c>
      <c r="D21" t="s">
        <v>203</v>
      </c>
      <c r="E21" s="97">
        <v>11000</v>
      </c>
    </row>
    <row r="24" spans="1:5">
      <c r="A24" t="s">
        <v>204</v>
      </c>
      <c r="B24" s="98">
        <v>35300</v>
      </c>
      <c r="C24" t="s">
        <v>193</v>
      </c>
      <c r="D24" t="s">
        <v>202</v>
      </c>
      <c r="E24" s="97">
        <v>1851</v>
      </c>
    </row>
    <row r="25" spans="1:5">
      <c r="B25" s="98">
        <v>35720</v>
      </c>
      <c r="C25" t="s">
        <v>193</v>
      </c>
      <c r="D25" t="s">
        <v>195</v>
      </c>
      <c r="E25" s="97">
        <v>4514</v>
      </c>
    </row>
    <row r="26" spans="1:5">
      <c r="B26" s="98">
        <v>36013</v>
      </c>
      <c r="C26" t="s">
        <v>193</v>
      </c>
      <c r="D26" t="s">
        <v>205</v>
      </c>
      <c r="E26" s="97">
        <v>16109</v>
      </c>
    </row>
    <row r="27" spans="1:5">
      <c r="B27" s="98">
        <v>36136</v>
      </c>
      <c r="C27" t="s">
        <v>193</v>
      </c>
      <c r="D27" t="s">
        <v>195</v>
      </c>
      <c r="E27" s="97">
        <v>4905</v>
      </c>
    </row>
    <row r="28" spans="1:5">
      <c r="B28" s="98">
        <v>36397</v>
      </c>
      <c r="C28" t="s">
        <v>193</v>
      </c>
      <c r="D28" t="s">
        <v>196</v>
      </c>
      <c r="E28" s="97">
        <v>2345</v>
      </c>
    </row>
    <row r="29" spans="1:5">
      <c r="E29" s="97">
        <f>SUM(E24:E28)</f>
        <v>29724</v>
      </c>
    </row>
    <row r="31" spans="1:5">
      <c r="A31" t="s">
        <v>10</v>
      </c>
      <c r="B31" t="s">
        <v>198</v>
      </c>
      <c r="C31" t="s">
        <v>193</v>
      </c>
      <c r="D31" t="s">
        <v>207</v>
      </c>
      <c r="E31" s="97">
        <v>7384</v>
      </c>
    </row>
    <row r="32" spans="1:5">
      <c r="B32" s="100">
        <v>35674</v>
      </c>
      <c r="D32" t="s">
        <v>208</v>
      </c>
      <c r="E32" s="97">
        <v>135390</v>
      </c>
    </row>
    <row r="33" spans="1:6">
      <c r="B33" s="98">
        <v>36034</v>
      </c>
      <c r="C33" t="s">
        <v>193</v>
      </c>
      <c r="D33" t="s">
        <v>209</v>
      </c>
      <c r="E33" s="97">
        <v>20616</v>
      </c>
    </row>
    <row r="34" spans="1:6">
      <c r="E34" s="97">
        <f>SUM(E31:E33)</f>
        <v>163390</v>
      </c>
    </row>
    <row r="36" spans="1:6">
      <c r="A36" t="s">
        <v>13</v>
      </c>
      <c r="B36" t="s">
        <v>198</v>
      </c>
      <c r="C36" t="s">
        <v>193</v>
      </c>
      <c r="D36" t="s">
        <v>210</v>
      </c>
      <c r="E36" s="97">
        <v>8084</v>
      </c>
    </row>
    <row r="38" spans="1:6">
      <c r="A38" t="s">
        <v>230</v>
      </c>
      <c r="B38" t="s">
        <v>198</v>
      </c>
      <c r="C38" t="s">
        <v>193</v>
      </c>
      <c r="D38" t="s">
        <v>211</v>
      </c>
      <c r="E38" s="97">
        <v>14391</v>
      </c>
    </row>
    <row r="39" spans="1:6">
      <c r="B39" s="98">
        <v>35102</v>
      </c>
      <c r="C39" t="s">
        <v>193</v>
      </c>
      <c r="D39" t="s">
        <v>195</v>
      </c>
      <c r="E39" s="97">
        <v>6995</v>
      </c>
    </row>
    <row r="40" spans="1:6">
      <c r="B40" s="98">
        <v>35076</v>
      </c>
      <c r="C40" t="s">
        <v>193</v>
      </c>
      <c r="D40" t="s">
        <v>212</v>
      </c>
      <c r="E40" s="97">
        <v>2180</v>
      </c>
    </row>
    <row r="41" spans="1:6">
      <c r="B41" s="98">
        <v>35163</v>
      </c>
      <c r="C41" t="s">
        <v>206</v>
      </c>
      <c r="D41" t="s">
        <v>213</v>
      </c>
      <c r="E41" s="97">
        <v>28796</v>
      </c>
      <c r="F41">
        <f>E41/4</f>
        <v>7199</v>
      </c>
    </row>
    <row r="42" spans="1:6">
      <c r="B42" s="98">
        <v>35304</v>
      </c>
      <c r="C42" t="s">
        <v>206</v>
      </c>
      <c r="D42" t="s">
        <v>195</v>
      </c>
      <c r="E42" s="97">
        <v>6719</v>
      </c>
    </row>
    <row r="43" spans="1:6">
      <c r="B43" s="98">
        <v>35456</v>
      </c>
      <c r="C43" t="s">
        <v>206</v>
      </c>
      <c r="D43" t="s">
        <v>195</v>
      </c>
      <c r="E43" s="97">
        <v>7995</v>
      </c>
    </row>
    <row r="44" spans="1:6">
      <c r="B44" s="98">
        <v>35531</v>
      </c>
      <c r="C44" t="s">
        <v>206</v>
      </c>
      <c r="D44" t="s">
        <v>214</v>
      </c>
      <c r="E44" s="97">
        <v>1695</v>
      </c>
    </row>
    <row r="45" spans="1:6">
      <c r="E45" s="97">
        <f>SUM(E38:E44)</f>
        <v>68771</v>
      </c>
    </row>
    <row r="48" spans="1:6">
      <c r="A48" t="s">
        <v>38</v>
      </c>
      <c r="B48" t="s">
        <v>198</v>
      </c>
      <c r="C48" t="s">
        <v>193</v>
      </c>
      <c r="D48" t="s">
        <v>218</v>
      </c>
      <c r="E48" s="97">
        <v>30000</v>
      </c>
    </row>
    <row r="49" spans="1:5">
      <c r="B49" t="s">
        <v>198</v>
      </c>
      <c r="C49" t="s">
        <v>193</v>
      </c>
      <c r="D49" t="s">
        <v>219</v>
      </c>
      <c r="E49" s="97">
        <v>11908</v>
      </c>
    </row>
    <row r="50" spans="1:5">
      <c r="B50" s="98">
        <v>35277</v>
      </c>
      <c r="C50" t="s">
        <v>206</v>
      </c>
      <c r="D50" t="s">
        <v>203</v>
      </c>
      <c r="E50" s="97">
        <v>13398</v>
      </c>
    </row>
    <row r="51" spans="1:5">
      <c r="B51" s="98">
        <v>35296</v>
      </c>
      <c r="C51" t="s">
        <v>206</v>
      </c>
      <c r="D51" t="s">
        <v>215</v>
      </c>
      <c r="E51" s="97">
        <v>6699</v>
      </c>
    </row>
    <row r="52" spans="1:5">
      <c r="B52" s="98">
        <v>35334</v>
      </c>
      <c r="C52" t="s">
        <v>224</v>
      </c>
      <c r="D52" t="s">
        <v>225</v>
      </c>
      <c r="E52" s="97">
        <v>9994</v>
      </c>
    </row>
    <row r="53" spans="1:5">
      <c r="B53" s="98">
        <v>35335</v>
      </c>
      <c r="C53" t="s">
        <v>206</v>
      </c>
      <c r="D53" t="s">
        <v>216</v>
      </c>
      <c r="E53" s="97">
        <v>83275</v>
      </c>
    </row>
    <row r="54" spans="1:5">
      <c r="B54" s="98">
        <v>35335</v>
      </c>
      <c r="C54" t="s">
        <v>206</v>
      </c>
      <c r="D54" t="s">
        <v>217</v>
      </c>
      <c r="E54" s="97">
        <v>3584</v>
      </c>
    </row>
    <row r="55" spans="1:5">
      <c r="B55" s="98">
        <v>35425</v>
      </c>
      <c r="C55" t="s">
        <v>224</v>
      </c>
      <c r="D55" t="s">
        <v>226</v>
      </c>
      <c r="E55" s="97">
        <v>4070</v>
      </c>
    </row>
    <row r="56" spans="1:5">
      <c r="B56" s="98">
        <v>35461</v>
      </c>
      <c r="C56" t="s">
        <v>193</v>
      </c>
      <c r="D56" t="s">
        <v>220</v>
      </c>
      <c r="E56" s="97">
        <v>6597</v>
      </c>
    </row>
    <row r="57" spans="1:5">
      <c r="B57" s="98">
        <v>35662</v>
      </c>
      <c r="C57" t="s">
        <v>193</v>
      </c>
      <c r="D57" t="s">
        <v>222</v>
      </c>
      <c r="E57" s="97">
        <v>135</v>
      </c>
    </row>
    <row r="58" spans="1:5">
      <c r="B58" s="98">
        <v>35672</v>
      </c>
      <c r="C58" t="s">
        <v>193</v>
      </c>
      <c r="D58" t="s">
        <v>223</v>
      </c>
      <c r="E58" s="97">
        <v>16713</v>
      </c>
    </row>
    <row r="59" spans="1:5">
      <c r="B59" s="98">
        <v>35928</v>
      </c>
      <c r="C59" t="s">
        <v>193</v>
      </c>
      <c r="D59" t="s">
        <v>221</v>
      </c>
      <c r="E59" s="97">
        <v>4500</v>
      </c>
    </row>
    <row r="60" spans="1:5">
      <c r="E60" s="97">
        <f>SUM(E48:E59)</f>
        <v>190873</v>
      </c>
    </row>
    <row r="61" spans="1:5">
      <c r="D61" t="s">
        <v>231</v>
      </c>
      <c r="E61" s="97">
        <f>E45+E60</f>
        <v>259644</v>
      </c>
    </row>
    <row r="63" spans="1:5">
      <c r="A63" t="s">
        <v>228</v>
      </c>
      <c r="B63" s="98">
        <v>35472</v>
      </c>
      <c r="C63" t="s">
        <v>206</v>
      </c>
      <c r="D63" t="s">
        <v>195</v>
      </c>
      <c r="E63" s="97">
        <v>5289</v>
      </c>
    </row>
    <row r="64" spans="1:5">
      <c r="B64" s="98"/>
    </row>
    <row r="65" spans="1:5">
      <c r="A65" t="s">
        <v>227</v>
      </c>
      <c r="B65" s="98">
        <v>35836</v>
      </c>
      <c r="D65" t="s">
        <v>229</v>
      </c>
      <c r="E65" s="97">
        <v>6439</v>
      </c>
    </row>
    <row r="66" spans="1:5">
      <c r="B66" s="98">
        <v>35918</v>
      </c>
      <c r="C66" t="s">
        <v>193</v>
      </c>
      <c r="D66" t="s">
        <v>195</v>
      </c>
      <c r="E66" s="97">
        <v>4500</v>
      </c>
    </row>
    <row r="67" spans="1:5">
      <c r="E67" s="97">
        <f>SUM(E65:E66)</f>
        <v>10939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3" sqref="K3"/>
    </sheetView>
  </sheetViews>
  <sheetFormatPr defaultRowHeight="13.2"/>
  <cols>
    <col min="1" max="1" width="18" customWidth="1"/>
    <col min="2" max="2" width="11.33203125" style="97" bestFit="1" customWidth="1"/>
    <col min="3" max="4" width="11.109375" style="97" customWidth="1"/>
    <col min="5" max="5" width="3.109375" style="97" customWidth="1"/>
    <col min="6" max="6" width="11.33203125" style="97" bestFit="1" customWidth="1"/>
    <col min="7" max="7" width="9.6640625" style="97" bestFit="1" customWidth="1"/>
    <col min="8" max="8" width="1.88671875" style="111" customWidth="1"/>
    <col min="9" max="10" width="9.6640625" style="106" customWidth="1"/>
    <col min="11" max="11" width="12.44140625" style="104" customWidth="1"/>
  </cols>
  <sheetData>
    <row r="1" spans="1:10" ht="36">
      <c r="A1" s="96" t="s">
        <v>183</v>
      </c>
      <c r="B1" s="102" t="s">
        <v>233</v>
      </c>
      <c r="C1" s="102" t="s">
        <v>237</v>
      </c>
      <c r="D1" s="102" t="s">
        <v>238</v>
      </c>
      <c r="E1" s="102"/>
      <c r="F1" s="101" t="s">
        <v>239</v>
      </c>
      <c r="G1" s="101" t="s">
        <v>248</v>
      </c>
      <c r="H1" s="116"/>
      <c r="I1" s="105"/>
      <c r="J1" s="105"/>
    </row>
    <row r="2" spans="1:10">
      <c r="A2" s="96" t="s">
        <v>232</v>
      </c>
      <c r="B2" s="111">
        <f>Detail!L7</f>
        <v>63498</v>
      </c>
      <c r="C2" s="111">
        <f>Detail!N7</f>
        <v>0</v>
      </c>
      <c r="D2" s="112">
        <f>Detail!Q7</f>
        <v>18998</v>
      </c>
      <c r="E2" s="112"/>
      <c r="F2" s="111">
        <f>'Pre-1999'!E29</f>
        <v>29724</v>
      </c>
      <c r="G2" s="111"/>
    </row>
    <row r="3" spans="1:10">
      <c r="A3" s="96" t="s">
        <v>187</v>
      </c>
      <c r="B3" s="111">
        <f>Detail!L30</f>
        <v>501057.5</v>
      </c>
      <c r="C3" s="111">
        <f>Detail!N30</f>
        <v>138000</v>
      </c>
      <c r="D3" s="112">
        <f>Detail!Q30</f>
        <v>291057.5</v>
      </c>
      <c r="E3" s="112"/>
      <c r="F3" s="111">
        <f>'Pre-1999'!$E$5</f>
        <v>124181</v>
      </c>
      <c r="G3" s="111"/>
    </row>
    <row r="4" spans="1:10">
      <c r="A4" s="96" t="s">
        <v>38</v>
      </c>
      <c r="B4" s="111">
        <f>Detail!L82</f>
        <v>553188.72</v>
      </c>
      <c r="C4" s="111">
        <f>Detail!N82</f>
        <v>67364</v>
      </c>
      <c r="D4" s="112">
        <f>Detail!Q82</f>
        <v>294276</v>
      </c>
      <c r="E4" s="112"/>
      <c r="F4" s="111">
        <f>'Pre-1999'!$E$61</f>
        <v>259644</v>
      </c>
      <c r="G4" s="111">
        <v>191114</v>
      </c>
    </row>
    <row r="5" spans="1:10" s="107" customFormat="1" ht="14.25" customHeight="1">
      <c r="A5" s="131" t="s">
        <v>10</v>
      </c>
      <c r="B5" s="113">
        <f>Detail!L89</f>
        <v>183784.4</v>
      </c>
      <c r="C5" s="113">
        <f>Detail!N89+G5</f>
        <v>47760</v>
      </c>
      <c r="D5" s="114">
        <f>Detail!Q89</f>
        <v>150226</v>
      </c>
      <c r="E5" s="114"/>
      <c r="F5" s="113">
        <f>'Pre-1999'!$E$34</f>
        <v>163390</v>
      </c>
      <c r="G5" s="113">
        <v>46596</v>
      </c>
      <c r="H5" s="113"/>
      <c r="I5" s="106"/>
      <c r="J5" s="106"/>
    </row>
    <row r="6" spans="1:10">
      <c r="A6" s="96" t="s">
        <v>12</v>
      </c>
      <c r="B6" s="111">
        <f>Detail!L108</f>
        <v>736890</v>
      </c>
      <c r="C6" s="111">
        <f>Detail!N108</f>
        <v>135000</v>
      </c>
      <c r="D6" s="112">
        <f>Detail!Q108</f>
        <v>65600</v>
      </c>
      <c r="E6" s="112"/>
      <c r="F6" s="111">
        <f>'Pre-1999'!$E$19+450000</f>
        <v>633721</v>
      </c>
      <c r="G6" s="111"/>
    </row>
    <row r="7" spans="1:10">
      <c r="A7" s="96" t="s">
        <v>13</v>
      </c>
      <c r="B7" s="111">
        <f>Detail!L112</f>
        <v>64500</v>
      </c>
      <c r="C7" s="111">
        <f>Detail!N112</f>
        <v>0</v>
      </c>
      <c r="D7" s="112">
        <f>Detail!Q112</f>
        <v>3500</v>
      </c>
      <c r="E7" s="112"/>
      <c r="F7" s="111">
        <f>'Pre-1999'!$E$36</f>
        <v>8084</v>
      </c>
      <c r="G7" s="111"/>
    </row>
    <row r="8" spans="1:10" s="107" customFormat="1" ht="14.25" customHeight="1">
      <c r="A8" s="131" t="s">
        <v>158</v>
      </c>
      <c r="B8" s="113">
        <f>Detail!L136</f>
        <v>1383642.96</v>
      </c>
      <c r="C8" s="113">
        <f>Detail!N136+G8</f>
        <v>61404</v>
      </c>
      <c r="D8" s="114">
        <f>Detail!Q136</f>
        <v>90000</v>
      </c>
      <c r="E8" s="114"/>
      <c r="F8" s="113">
        <f>'Pre-1999'!$E$11</f>
        <v>40148</v>
      </c>
      <c r="G8" s="113">
        <v>56304</v>
      </c>
      <c r="H8" s="113"/>
      <c r="I8" s="106"/>
      <c r="J8" s="106"/>
    </row>
    <row r="9" spans="1:10">
      <c r="A9" s="96" t="s">
        <v>126</v>
      </c>
      <c r="B9" s="111">
        <f>Detail!L150</f>
        <v>141410</v>
      </c>
      <c r="C9" s="111">
        <f>Detail!N150</f>
        <v>2250</v>
      </c>
      <c r="D9" s="112">
        <f>Detail!Q150</f>
        <v>37895</v>
      </c>
      <c r="E9" s="112"/>
      <c r="F9" s="111">
        <f>'Pre-1999'!$E$21+74000</f>
        <v>85000</v>
      </c>
      <c r="G9" s="111"/>
    </row>
    <row r="10" spans="1:10">
      <c r="A10" s="110" t="s">
        <v>236</v>
      </c>
      <c r="B10" s="115">
        <f>SUM(B2:B9)</f>
        <v>3627971.58</v>
      </c>
      <c r="C10" s="115">
        <f>SUM(C2:C9)</f>
        <v>451778</v>
      </c>
      <c r="D10" s="115">
        <f>SUM(D2:D9)</f>
        <v>951552.5</v>
      </c>
      <c r="E10" s="115"/>
      <c r="F10" s="115">
        <f>SUM(F2:F9)</f>
        <v>1343892</v>
      </c>
      <c r="G10" s="115">
        <f>SUM(G2:G9)</f>
        <v>294014</v>
      </c>
      <c r="H10" s="115"/>
    </row>
    <row r="11" spans="1:10">
      <c r="A11" s="110"/>
      <c r="B11" s="115"/>
      <c r="C11" s="115"/>
      <c r="D11" s="115"/>
      <c r="E11" s="115"/>
      <c r="F11" s="115"/>
      <c r="G11" s="115"/>
      <c r="H11" s="115"/>
    </row>
    <row r="12" spans="1:10">
      <c r="A12" s="110"/>
      <c r="B12" s="115"/>
      <c r="C12" s="115"/>
      <c r="D12" s="115"/>
      <c r="E12" s="115"/>
      <c r="F12" s="115"/>
      <c r="G12" s="115"/>
      <c r="H12" s="115"/>
    </row>
    <row r="13" spans="1:10">
      <c r="A13" s="110"/>
      <c r="B13" s="115"/>
      <c r="C13" s="115"/>
      <c r="D13" s="115"/>
      <c r="E13" s="115"/>
      <c r="F13" s="115"/>
      <c r="G13" s="115"/>
      <c r="H13" s="115"/>
    </row>
    <row r="14" spans="1:10">
      <c r="A14" s="110"/>
      <c r="B14" s="115"/>
      <c r="C14" s="115"/>
      <c r="D14" s="115"/>
      <c r="E14" s="115"/>
      <c r="F14" s="115"/>
      <c r="G14" s="115"/>
      <c r="H14" s="115"/>
    </row>
    <row r="15" spans="1:10">
      <c r="A15" s="110"/>
      <c r="B15" s="115"/>
      <c r="C15" s="115"/>
      <c r="D15" s="115"/>
      <c r="E15" s="115"/>
      <c r="F15" s="115"/>
      <c r="G15" s="115"/>
      <c r="H15" s="115"/>
    </row>
    <row r="16" spans="1:10">
      <c r="A16" s="23" t="s">
        <v>240</v>
      </c>
      <c r="B16" s="132" t="s">
        <v>242</v>
      </c>
      <c r="C16" s="61"/>
      <c r="D16" s="133"/>
      <c r="E16" s="133"/>
      <c r="F16" s="133"/>
      <c r="G16" s="133"/>
      <c r="H16" s="115"/>
    </row>
    <row r="17" spans="1:8">
      <c r="A17" s="23" t="s">
        <v>241</v>
      </c>
      <c r="B17" s="132" t="s">
        <v>252</v>
      </c>
      <c r="C17" s="61"/>
      <c r="D17" s="133"/>
      <c r="E17" s="133"/>
      <c r="F17" s="133"/>
      <c r="G17" s="133"/>
      <c r="H17" s="115"/>
    </row>
    <row r="18" spans="1:8">
      <c r="A18" s="23" t="s">
        <v>243</v>
      </c>
      <c r="B18" s="132" t="s">
        <v>253</v>
      </c>
      <c r="C18" s="61"/>
      <c r="D18" s="133"/>
      <c r="E18" s="133"/>
      <c r="F18" s="133"/>
      <c r="G18" s="133"/>
      <c r="H18" s="115"/>
    </row>
    <row r="19" spans="1:8">
      <c r="A19" s="23"/>
      <c r="B19" s="132" t="s">
        <v>254</v>
      </c>
      <c r="C19" s="61"/>
      <c r="D19" s="133"/>
      <c r="E19" s="133"/>
      <c r="F19" s="133"/>
      <c r="G19" s="133"/>
      <c r="H19" s="115"/>
    </row>
    <row r="20" spans="1:8">
      <c r="A20" s="23" t="s">
        <v>247</v>
      </c>
      <c r="B20" s="132" t="s">
        <v>249</v>
      </c>
      <c r="C20" s="61"/>
      <c r="D20" s="133"/>
      <c r="E20" s="133"/>
      <c r="F20" s="133"/>
      <c r="G20" s="133"/>
      <c r="H20" s="115"/>
    </row>
    <row r="21" spans="1:8">
      <c r="A21" s="24"/>
      <c r="B21" s="132" t="s">
        <v>254</v>
      </c>
      <c r="C21" s="61"/>
      <c r="D21" s="133"/>
      <c r="E21" s="133"/>
      <c r="F21" s="133"/>
      <c r="G21" s="133"/>
      <c r="H21" s="115"/>
    </row>
    <row r="22" spans="1:8">
      <c r="A22" s="119"/>
      <c r="B22" s="103"/>
      <c r="C22" s="112"/>
      <c r="D22" s="115"/>
      <c r="E22" s="115"/>
      <c r="F22" s="115"/>
      <c r="G22" s="115"/>
      <c r="H22" s="115"/>
    </row>
    <row r="23" spans="1:8">
      <c r="A23" s="119"/>
      <c r="B23" s="103"/>
      <c r="C23" s="112"/>
      <c r="D23" s="115"/>
      <c r="E23" s="115"/>
      <c r="F23" s="115"/>
      <c r="G23" s="115"/>
      <c r="H23" s="115"/>
    </row>
    <row r="24" spans="1:8">
      <c r="A24" s="109"/>
      <c r="B24" s="99"/>
      <c r="C24" s="115"/>
      <c r="D24" s="115"/>
      <c r="E24" s="115"/>
      <c r="F24" s="115"/>
      <c r="G24" s="115"/>
      <c r="H24" s="115"/>
    </row>
    <row r="25" spans="1:8">
      <c r="A25" s="110"/>
      <c r="B25" s="115"/>
      <c r="C25" s="115"/>
      <c r="D25" s="115"/>
      <c r="E25" s="115"/>
      <c r="F25" s="115"/>
      <c r="G25" s="115"/>
      <c r="H25" s="115"/>
    </row>
    <row r="26" spans="1:8">
      <c r="A26" s="117" t="s">
        <v>216</v>
      </c>
      <c r="B26" s="115"/>
      <c r="C26" s="115"/>
      <c r="D26" s="115"/>
      <c r="E26" s="115"/>
      <c r="F26" s="115"/>
      <c r="G26" s="115"/>
      <c r="H26" s="115"/>
    </row>
    <row r="27" spans="1:8">
      <c r="A27" s="110"/>
      <c r="B27" s="118" t="s">
        <v>244</v>
      </c>
      <c r="C27" s="115"/>
      <c r="D27" s="115"/>
      <c r="E27" s="115"/>
      <c r="F27" s="115"/>
      <c r="G27" s="115"/>
      <c r="H27" s="115"/>
    </row>
    <row r="28" spans="1:8">
      <c r="A28" s="110"/>
      <c r="B28" s="118" t="s">
        <v>245</v>
      </c>
      <c r="C28" s="115"/>
      <c r="D28" s="112"/>
      <c r="E28" s="115"/>
      <c r="F28" s="115"/>
      <c r="G28" s="115"/>
      <c r="H28" s="115"/>
    </row>
    <row r="29" spans="1:8">
      <c r="A29" s="110"/>
      <c r="B29" s="118" t="s">
        <v>246</v>
      </c>
      <c r="C29" s="115"/>
      <c r="D29" s="115"/>
      <c r="E29" s="115"/>
      <c r="F29" s="115"/>
      <c r="G29" s="115"/>
      <c r="H29" s="115"/>
    </row>
    <row r="30" spans="1:8">
      <c r="A30" s="110"/>
      <c r="B30" s="118" t="s">
        <v>250</v>
      </c>
      <c r="C30" s="115"/>
      <c r="D30" s="115"/>
      <c r="E30" s="115"/>
      <c r="F30" s="115"/>
      <c r="G30" s="115"/>
      <c r="H30" s="115"/>
    </row>
    <row r="31" spans="1:8">
      <c r="A31" s="110"/>
      <c r="B31" s="118" t="s">
        <v>251</v>
      </c>
      <c r="C31" s="115"/>
      <c r="D31" s="115"/>
      <c r="E31" s="115"/>
      <c r="F31" s="115"/>
      <c r="G31" s="115"/>
      <c r="H31" s="115"/>
    </row>
    <row r="33" spans="1:1">
      <c r="A33" s="109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Header>&amp;C&amp;"Arial,Bold"&amp;12Electronic Classroom Funding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Detail</vt:lpstr>
      <vt:lpstr>Pre-1999</vt:lpstr>
      <vt:lpstr>Expense Summary</vt:lpstr>
      <vt:lpstr>Detail!Print_Titles</vt:lpstr>
    </vt:vector>
  </TitlesOfParts>
  <Company>Southern Methodist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Downing</dc:creator>
  <cp:lastModifiedBy>Aniket Gupta</cp:lastModifiedBy>
  <cp:lastPrinted>2000-12-13T21:27:48Z</cp:lastPrinted>
  <dcterms:created xsi:type="dcterms:W3CDTF">1998-06-22T01:00:11Z</dcterms:created>
  <dcterms:modified xsi:type="dcterms:W3CDTF">2024-02-03T22:29:26Z</dcterms:modified>
</cp:coreProperties>
</file>