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65C753C7-017B-417F-9EEF-3C297DEB6191}" xr6:coauthVersionLast="47" xr6:coauthVersionMax="47" xr10:uidLastSave="{00000000-0000-0000-0000-000000000000}"/>
  <bookViews>
    <workbookView xWindow="3348" yWindow="3348" windowWidth="17280" windowHeight="8880" tabRatio="853" firstSheet="16" activeTab="23"/>
  </bookViews>
  <sheets>
    <sheet name="Dairy Description" sheetId="1" r:id="rId1"/>
    <sheet name="Livestock" sheetId="2" r:id="rId2"/>
    <sheet name="Feed and Supply" sheetId="3" r:id="rId3"/>
    <sheet name="Receivables" sheetId="4" r:id="rId4"/>
    <sheet name="Income" sheetId="5" r:id="rId5"/>
    <sheet name="Payables" sheetId="6" r:id="rId6"/>
    <sheet name="Prepaid Expenses" sheetId="7" r:id="rId7"/>
    <sheet name="Expenses" sheetId="8" r:id="rId8"/>
    <sheet name="Machinery and Equipment" sheetId="9" r:id="rId9"/>
    <sheet name="Buildings" sheetId="10" r:id="rId10"/>
    <sheet name="Real Estate" sheetId="25" r:id="rId11"/>
    <sheet name="Assets" sheetId="11" r:id="rId12"/>
    <sheet name="Leases" sheetId="26" r:id="rId13"/>
    <sheet name="Liabilities" sheetId="13" r:id="rId14"/>
    <sheet name="Receipt Summary" sheetId="14" r:id="rId15"/>
    <sheet name="Expense Summary" sheetId="15" r:id="rId16"/>
    <sheet name="Balance" sheetId="16" r:id="rId17"/>
    <sheet name="Income Statement" sheetId="17" r:id="rId18"/>
    <sheet name="Ratios" sheetId="18" r:id="rId19"/>
    <sheet name="Profitability" sheetId="19" r:id="rId20"/>
    <sheet name="Equity" sheetId="20" r:id="rId21"/>
    <sheet name="Cashflow" sheetId="21" r:id="rId22"/>
    <sheet name="Debt Analysis" sheetId="22" r:id="rId23"/>
    <sheet name="Notes" sheetId="23" r:id="rId24"/>
  </sheets>
  <definedNames>
    <definedName name="_xlnm.Print_Area" localSheetId="11">Assets!$A$1:$E$49</definedName>
    <definedName name="_xlnm.Print_Area" localSheetId="16">Balance!$A$1:$F$48</definedName>
    <definedName name="_xlnm.Print_Area" localSheetId="9">Buildings!$A$1:$J$43</definedName>
    <definedName name="_xlnm.Print_Area" localSheetId="21">Cashflow!$A$1:$E$58</definedName>
    <definedName name="_xlnm.Print_Area" localSheetId="0">'Dairy Description'!$A$1:$H$49</definedName>
    <definedName name="_xlnm.Print_Area" localSheetId="22">'Debt Analysis'!$A$1:$F$53</definedName>
    <definedName name="_xlnm.Print_Area" localSheetId="20">Equity!$A$1:$F$36</definedName>
    <definedName name="_xlnm.Print_Area" localSheetId="15">'Expense Summary'!$A$1:$F$60</definedName>
    <definedName name="_xlnm.Print_Area" localSheetId="7">Expenses!$A$1:$E$58</definedName>
    <definedName name="_xlnm.Print_Area" localSheetId="2">'Feed and Supply'!$A$1:$I$47</definedName>
    <definedName name="_xlnm.Print_Area" localSheetId="4">Income!$A$1:$E$48</definedName>
    <definedName name="_xlnm.Print_Area" localSheetId="17">'Income Statement'!$A$1:$F$49</definedName>
    <definedName name="_xlnm.Print_Area" localSheetId="13">Liabilities!$A$1:$I$47</definedName>
    <definedName name="_xlnm.Print_Area" localSheetId="1">Livestock!$A$1:$L$46</definedName>
    <definedName name="_xlnm.Print_Area" localSheetId="8">'Machinery and Equipment'!$A$1:$F$44</definedName>
    <definedName name="_xlnm.Print_Area" localSheetId="23">Notes!$A$1:$A$54</definedName>
    <definedName name="_xlnm.Print_Area" localSheetId="5">Payables!$A$1:$F$52</definedName>
    <definedName name="_xlnm.Print_Area" localSheetId="6">'Prepaid Expenses'!$A$1:$D$53</definedName>
    <definedName name="_xlnm.Print_Area" localSheetId="19">Profitability!$A$1:$D$36</definedName>
    <definedName name="_xlnm.Print_Area" localSheetId="18">Ratios!$A$1:$F$55</definedName>
    <definedName name="_xlnm.Print_Area" localSheetId="10">'Real Estate'!$A$1:$J$45</definedName>
    <definedName name="_xlnm.Print_Area" localSheetId="14">'Receipt Summary'!$A$1:$F$18</definedName>
    <definedName name="_xlnm.Print_Area" localSheetId="3">Receivables!$A$1:$F$26</definedName>
    <definedName name="_xlnm.Print_Area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" l="1"/>
  <c r="D30" i="11"/>
  <c r="D31" i="11" s="1"/>
  <c r="E23" i="20" s="1"/>
  <c r="D38" i="11"/>
  <c r="D39" i="11"/>
  <c r="A1" i="16"/>
  <c r="B10" i="16"/>
  <c r="C10" i="16"/>
  <c r="F12" i="16"/>
  <c r="C20" i="16"/>
  <c r="C23" i="16"/>
  <c r="B25" i="16"/>
  <c r="C25" i="16"/>
  <c r="B26" i="16"/>
  <c r="C26" i="16"/>
  <c r="B27" i="16"/>
  <c r="C27" i="16"/>
  <c r="B29" i="16"/>
  <c r="C29" i="16"/>
  <c r="B31" i="16"/>
  <c r="C31" i="16"/>
  <c r="B32" i="16"/>
  <c r="C32" i="16"/>
  <c r="B35" i="16"/>
  <c r="C35" i="16"/>
  <c r="B41" i="16"/>
  <c r="C41" i="16"/>
  <c r="E41" i="16"/>
  <c r="F41" i="16"/>
  <c r="E43" i="16"/>
  <c r="F43" i="16"/>
  <c r="A1" i="10"/>
  <c r="D18" i="10"/>
  <c r="F18" i="10"/>
  <c r="J18" i="10"/>
  <c r="H26" i="10"/>
  <c r="F29" i="10"/>
  <c r="F31" i="10"/>
  <c r="H35" i="10"/>
  <c r="J38" i="10" s="1"/>
  <c r="J40" i="10" s="1"/>
  <c r="F37" i="10"/>
  <c r="A1" i="21"/>
  <c r="C11" i="21"/>
  <c r="D13" i="21"/>
  <c r="D14" i="21"/>
  <c r="C20" i="21"/>
  <c r="C21" i="21"/>
  <c r="C22" i="21"/>
  <c r="C26" i="21"/>
  <c r="D30" i="21" s="1"/>
  <c r="C27" i="21"/>
  <c r="C28" i="21"/>
  <c r="C29" i="21"/>
  <c r="C39" i="21"/>
  <c r="C44" i="21"/>
  <c r="D47" i="21"/>
  <c r="B45" i="22" s="1"/>
  <c r="D48" i="21"/>
  <c r="D49" i="21"/>
  <c r="D50" i="21"/>
  <c r="D55" i="21"/>
  <c r="D56" i="21"/>
  <c r="H22" i="1"/>
  <c r="H23" i="1"/>
  <c r="H24" i="1"/>
  <c r="H25" i="1"/>
  <c r="E26" i="1"/>
  <c r="F26" i="1"/>
  <c r="H26" i="1" s="1"/>
  <c r="G26" i="1"/>
  <c r="B28" i="1"/>
  <c r="H28" i="1"/>
  <c r="D31" i="1"/>
  <c r="D35" i="1" s="1"/>
  <c r="D32" i="1"/>
  <c r="D33" i="1"/>
  <c r="D34" i="1"/>
  <c r="B35" i="1"/>
  <c r="C35" i="1"/>
  <c r="G38" i="1"/>
  <c r="G45" i="1" s="1"/>
  <c r="G39" i="1"/>
  <c r="G40" i="1"/>
  <c r="G41" i="1"/>
  <c r="G42" i="1"/>
  <c r="G43" i="1"/>
  <c r="G44" i="1"/>
  <c r="B45" i="1"/>
  <c r="C45" i="1"/>
  <c r="A1" i="22"/>
  <c r="C8" i="22"/>
  <c r="B9" i="22"/>
  <c r="B11" i="22"/>
  <c r="B15" i="22"/>
  <c r="C15" i="22"/>
  <c r="D15" i="22"/>
  <c r="B25" i="22"/>
  <c r="C25" i="22"/>
  <c r="B26" i="22"/>
  <c r="C26" i="22"/>
  <c r="B32" i="22"/>
  <c r="B33" i="22"/>
  <c r="B42" i="22"/>
  <c r="E42" i="22"/>
  <c r="E43" i="22"/>
  <c r="B44" i="22"/>
  <c r="E45" i="22"/>
  <c r="E46" i="22"/>
  <c r="A1" i="20"/>
  <c r="D11" i="20"/>
  <c r="D12" i="20"/>
  <c r="D13" i="20"/>
  <c r="D15" i="20"/>
  <c r="D16" i="20"/>
  <c r="E26" i="20"/>
  <c r="A1" i="15"/>
  <c r="D9" i="15"/>
  <c r="E9" i="15"/>
  <c r="D10" i="15"/>
  <c r="E10" i="15"/>
  <c r="D11" i="15"/>
  <c r="E11" i="15"/>
  <c r="D13" i="15"/>
  <c r="E13" i="15"/>
  <c r="E17" i="15" s="1"/>
  <c r="D14" i="15"/>
  <c r="E14" i="15"/>
  <c r="D15" i="15"/>
  <c r="E15" i="15"/>
  <c r="D16" i="15"/>
  <c r="E16" i="15"/>
  <c r="D19" i="15"/>
  <c r="E19" i="15"/>
  <c r="D20" i="15"/>
  <c r="E20" i="15"/>
  <c r="D21" i="15"/>
  <c r="E21" i="15"/>
  <c r="D23" i="15"/>
  <c r="E23" i="15"/>
  <c r="D24" i="15"/>
  <c r="E24" i="15"/>
  <c r="D25" i="15"/>
  <c r="E25" i="15"/>
  <c r="D27" i="15"/>
  <c r="E27" i="15"/>
  <c r="D28" i="15"/>
  <c r="E28" i="15"/>
  <c r="D29" i="15"/>
  <c r="E29" i="15"/>
  <c r="D30" i="15"/>
  <c r="E30" i="15"/>
  <c r="D31" i="15"/>
  <c r="E31" i="15"/>
  <c r="D32" i="15"/>
  <c r="E32" i="15"/>
  <c r="D33" i="15"/>
  <c r="E33" i="15"/>
  <c r="D35" i="15"/>
  <c r="E35" i="15"/>
  <c r="D36" i="15"/>
  <c r="E36" i="15"/>
  <c r="D37" i="15"/>
  <c r="E37" i="15"/>
  <c r="D38" i="15"/>
  <c r="E38" i="15"/>
  <c r="D40" i="15"/>
  <c r="E40" i="15"/>
  <c r="D41" i="15"/>
  <c r="E41" i="15"/>
  <c r="D42" i="15"/>
  <c r="E42" i="15"/>
  <c r="D44" i="15"/>
  <c r="E44" i="15"/>
  <c r="D45" i="15"/>
  <c r="E45" i="15"/>
  <c r="D46" i="15"/>
  <c r="E46" i="15"/>
  <c r="D47" i="15"/>
  <c r="E47" i="15"/>
  <c r="D48" i="15"/>
  <c r="E48" i="15"/>
  <c r="D50" i="15"/>
  <c r="E50" i="15"/>
  <c r="C52" i="15"/>
  <c r="D52" i="15"/>
  <c r="D56" i="15" s="1"/>
  <c r="D58" i="15" s="1"/>
  <c r="E52" i="15"/>
  <c r="C53" i="15"/>
  <c r="D53" i="15"/>
  <c r="E53" i="15"/>
  <c r="C54" i="15"/>
  <c r="D54" i="15"/>
  <c r="E54" i="15"/>
  <c r="C56" i="15"/>
  <c r="E56" i="15"/>
  <c r="E58" i="15" s="1"/>
  <c r="A1" i="8"/>
  <c r="D11" i="8"/>
  <c r="D50" i="8" s="1"/>
  <c r="D42" i="17" s="1"/>
  <c r="D12" i="8"/>
  <c r="D13" i="8"/>
  <c r="D15" i="8"/>
  <c r="D16" i="8"/>
  <c r="D17" i="8"/>
  <c r="D18" i="8"/>
  <c r="D20" i="8"/>
  <c r="D21" i="8"/>
  <c r="D22" i="8"/>
  <c r="D24" i="8"/>
  <c r="D25" i="8"/>
  <c r="D26" i="8"/>
  <c r="D28" i="8"/>
  <c r="D29" i="8"/>
  <c r="D30" i="8"/>
  <c r="D31" i="8"/>
  <c r="D32" i="8"/>
  <c r="D33" i="8"/>
  <c r="D34" i="8"/>
  <c r="D36" i="8"/>
  <c r="D37" i="8"/>
  <c r="D38" i="8"/>
  <c r="D39" i="8"/>
  <c r="D41" i="8"/>
  <c r="D42" i="8"/>
  <c r="D43" i="8"/>
  <c r="D45" i="8"/>
  <c r="D46" i="8"/>
  <c r="D47" i="8"/>
  <c r="D48" i="8"/>
  <c r="D49" i="8"/>
  <c r="B50" i="8"/>
  <c r="C10" i="21" s="1"/>
  <c r="C52" i="8"/>
  <c r="E52" i="8" s="1"/>
  <c r="D14" i="20" s="1"/>
  <c r="D52" i="8"/>
  <c r="A1" i="3"/>
  <c r="D10" i="3"/>
  <c r="H10" i="3"/>
  <c r="D11" i="3"/>
  <c r="H11" i="3"/>
  <c r="D12" i="3"/>
  <c r="D16" i="3" s="1"/>
  <c r="H12" i="3"/>
  <c r="D13" i="3"/>
  <c r="H13" i="3"/>
  <c r="D14" i="3"/>
  <c r="H14" i="3"/>
  <c r="D15" i="3"/>
  <c r="H15" i="3"/>
  <c r="H16" i="3"/>
  <c r="D20" i="3"/>
  <c r="I20" i="3" s="1"/>
  <c r="C13" i="5" s="1"/>
  <c r="H20" i="3"/>
  <c r="H39" i="3" s="1"/>
  <c r="C12" i="16" s="1"/>
  <c r="D22" i="3"/>
  <c r="I22" i="3" s="1"/>
  <c r="C15" i="8" s="1"/>
  <c r="E15" i="8" s="1"/>
  <c r="C13" i="15" s="1"/>
  <c r="H22" i="3"/>
  <c r="D23" i="3"/>
  <c r="I23" i="3" s="1"/>
  <c r="H23" i="3"/>
  <c r="D24" i="3"/>
  <c r="H24" i="3"/>
  <c r="I24" i="3" s="1"/>
  <c r="C17" i="8" s="1"/>
  <c r="E17" i="8" s="1"/>
  <c r="C15" i="15" s="1"/>
  <c r="D25" i="3"/>
  <c r="H25" i="3"/>
  <c r="I25" i="3"/>
  <c r="C18" i="8" s="1"/>
  <c r="E18" i="8" s="1"/>
  <c r="C16" i="15" s="1"/>
  <c r="D27" i="3"/>
  <c r="H27" i="3"/>
  <c r="I27" i="3" s="1"/>
  <c r="C25" i="8" s="1"/>
  <c r="E25" i="8" s="1"/>
  <c r="C24" i="15" s="1"/>
  <c r="D28" i="3"/>
  <c r="H28" i="3"/>
  <c r="I28" i="3" s="1"/>
  <c r="D29" i="3"/>
  <c r="H29" i="3"/>
  <c r="I29" i="3" s="1"/>
  <c r="C29" i="8" s="1"/>
  <c r="E29" i="8" s="1"/>
  <c r="C28" i="15" s="1"/>
  <c r="D30" i="3"/>
  <c r="I30" i="3" s="1"/>
  <c r="C30" i="8" s="1"/>
  <c r="E30" i="8" s="1"/>
  <c r="C29" i="15" s="1"/>
  <c r="H30" i="3"/>
  <c r="D31" i="3"/>
  <c r="I31" i="3" s="1"/>
  <c r="C31" i="8" s="1"/>
  <c r="E31" i="8" s="1"/>
  <c r="C30" i="15" s="1"/>
  <c r="H31" i="3"/>
  <c r="D32" i="3"/>
  <c r="I32" i="3" s="1"/>
  <c r="C32" i="8" s="1"/>
  <c r="E32" i="8" s="1"/>
  <c r="C31" i="15" s="1"/>
  <c r="H32" i="3"/>
  <c r="D33" i="3"/>
  <c r="H33" i="3"/>
  <c r="I33" i="3" s="1"/>
  <c r="C34" i="8" s="1"/>
  <c r="E34" i="8" s="1"/>
  <c r="C33" i="15" s="1"/>
  <c r="D34" i="3"/>
  <c r="H34" i="3"/>
  <c r="I34" i="3"/>
  <c r="C20" i="8" s="1"/>
  <c r="E20" i="8" s="1"/>
  <c r="C19" i="15" s="1"/>
  <c r="D35" i="3"/>
  <c r="H35" i="3"/>
  <c r="I35" i="3" s="1"/>
  <c r="C21" i="8" s="1"/>
  <c r="E21" i="8" s="1"/>
  <c r="C20" i="15" s="1"/>
  <c r="D36" i="3"/>
  <c r="H36" i="3"/>
  <c r="I36" i="3" s="1"/>
  <c r="C22" i="8" s="1"/>
  <c r="E22" i="8" s="1"/>
  <c r="C21" i="15" s="1"/>
  <c r="D37" i="3"/>
  <c r="H37" i="3"/>
  <c r="I37" i="3" s="1"/>
  <c r="C41" i="8" s="1"/>
  <c r="E41" i="8" s="1"/>
  <c r="C40" i="15" s="1"/>
  <c r="D38" i="3"/>
  <c r="I38" i="3" s="1"/>
  <c r="C42" i="8" s="1"/>
  <c r="E42" i="8" s="1"/>
  <c r="C41" i="15" s="1"/>
  <c r="H38" i="3"/>
  <c r="A1" i="5"/>
  <c r="D10" i="5"/>
  <c r="D11" i="5"/>
  <c r="D12" i="5"/>
  <c r="D13" i="5"/>
  <c r="D14" i="5"/>
  <c r="E14" i="5"/>
  <c r="D15" i="5"/>
  <c r="E15" i="5" s="1"/>
  <c r="C14" i="14" s="1"/>
  <c r="D16" i="5"/>
  <c r="E16" i="5" s="1"/>
  <c r="C15" i="14" s="1"/>
  <c r="D17" i="5"/>
  <c r="E17" i="5"/>
  <c r="E18" i="5"/>
  <c r="E19" i="5"/>
  <c r="E20" i="5"/>
  <c r="E21" i="5"/>
  <c r="B22" i="5"/>
  <c r="C9" i="21" s="1"/>
  <c r="D12" i="21" s="1"/>
  <c r="D16" i="21" s="1"/>
  <c r="A1" i="17"/>
  <c r="E8" i="17"/>
  <c r="D9" i="17"/>
  <c r="D12" i="17"/>
  <c r="D15" i="17"/>
  <c r="D18" i="17"/>
  <c r="E21" i="17"/>
  <c r="E22" i="17"/>
  <c r="E23" i="17"/>
  <c r="E24" i="17"/>
  <c r="C32" i="17"/>
  <c r="C33" i="17"/>
  <c r="C34" i="17"/>
  <c r="C35" i="17"/>
  <c r="C36" i="17"/>
  <c r="C37" i="17"/>
  <c r="C38" i="17"/>
  <c r="D40" i="17" s="1"/>
  <c r="C39" i="17"/>
  <c r="D43" i="17"/>
  <c r="B43" i="22" s="1"/>
  <c r="E45" i="17"/>
  <c r="A1" i="26"/>
  <c r="I8" i="26"/>
  <c r="I9" i="26"/>
  <c r="I10" i="26"/>
  <c r="I12" i="26" s="1"/>
  <c r="I11" i="26"/>
  <c r="B12" i="26"/>
  <c r="E22" i="16" s="1"/>
  <c r="C12" i="26"/>
  <c r="D12" i="26"/>
  <c r="D42" i="26" s="1"/>
  <c r="D46" i="26" s="1"/>
  <c r="E12" i="26"/>
  <c r="F12" i="26"/>
  <c r="I15" i="26"/>
  <c r="I19" i="26" s="1"/>
  <c r="I16" i="26"/>
  <c r="I17" i="26"/>
  <c r="I18" i="26"/>
  <c r="B19" i="26"/>
  <c r="E23" i="16" s="1"/>
  <c r="C19" i="26"/>
  <c r="D19" i="26"/>
  <c r="E19" i="26"/>
  <c r="F19" i="26"/>
  <c r="F42" i="26" s="1"/>
  <c r="F46" i="26" s="1"/>
  <c r="I22" i="26"/>
  <c r="I23" i="26"/>
  <c r="I24" i="26"/>
  <c r="I25" i="26"/>
  <c r="B26" i="26"/>
  <c r="E24" i="16" s="1"/>
  <c r="C26" i="26"/>
  <c r="D26" i="26"/>
  <c r="E26" i="26"/>
  <c r="F26" i="26"/>
  <c r="I26" i="26"/>
  <c r="F24" i="16" s="1"/>
  <c r="I29" i="26"/>
  <c r="I30" i="26"/>
  <c r="I31" i="26"/>
  <c r="I32" i="26"/>
  <c r="B33" i="26"/>
  <c r="E25" i="16" s="1"/>
  <c r="C33" i="26"/>
  <c r="F25" i="16" s="1"/>
  <c r="D33" i="26"/>
  <c r="E33" i="26"/>
  <c r="F33" i="26"/>
  <c r="I33" i="26"/>
  <c r="I36" i="26"/>
  <c r="I37" i="26"/>
  <c r="I38" i="26"/>
  <c r="I40" i="26" s="1"/>
  <c r="I39" i="26"/>
  <c r="B40" i="26"/>
  <c r="E26" i="16" s="1"/>
  <c r="C40" i="26"/>
  <c r="D40" i="26"/>
  <c r="E40" i="26"/>
  <c r="F40" i="26"/>
  <c r="B42" i="26"/>
  <c r="B46" i="26" s="1"/>
  <c r="E42" i="26"/>
  <c r="I44" i="26"/>
  <c r="A1" i="13"/>
  <c r="I8" i="13"/>
  <c r="I9" i="13"/>
  <c r="I21" i="13" s="1"/>
  <c r="I10" i="13"/>
  <c r="I11" i="13"/>
  <c r="I12" i="13"/>
  <c r="I13" i="13"/>
  <c r="I14" i="13"/>
  <c r="I15" i="13"/>
  <c r="I16" i="13"/>
  <c r="I17" i="13"/>
  <c r="I18" i="13"/>
  <c r="I19" i="13"/>
  <c r="I20" i="13"/>
  <c r="B21" i="13"/>
  <c r="B8" i="22" s="1"/>
  <c r="C21" i="13"/>
  <c r="D21" i="13"/>
  <c r="E21" i="13"/>
  <c r="B49" i="22" s="1"/>
  <c r="F21" i="13"/>
  <c r="C38" i="21" s="1"/>
  <c r="B31" i="13"/>
  <c r="B42" i="13" s="1"/>
  <c r="B46" i="13" s="1"/>
  <c r="C31" i="13"/>
  <c r="C9" i="22" s="1"/>
  <c r="D9" i="22" s="1"/>
  <c r="D31" i="13"/>
  <c r="C20" i="22" s="1"/>
  <c r="E31" i="13"/>
  <c r="B20" i="22" s="1"/>
  <c r="F31" i="13"/>
  <c r="C37" i="21" s="1"/>
  <c r="B40" i="13"/>
  <c r="E11" i="16" s="1"/>
  <c r="C40" i="13"/>
  <c r="D40" i="13"/>
  <c r="C21" i="22" s="1"/>
  <c r="E40" i="13"/>
  <c r="C41" i="21" s="1"/>
  <c r="F40" i="13"/>
  <c r="C36" i="21" s="1"/>
  <c r="D42" i="13"/>
  <c r="D46" i="13" s="1"/>
  <c r="E42" i="13"/>
  <c r="E46" i="13" s="1"/>
  <c r="F42" i="13"/>
  <c r="F46" i="13" s="1"/>
  <c r="I44" i="13"/>
  <c r="A1" i="2"/>
  <c r="F10" i="2"/>
  <c r="L10" i="2"/>
  <c r="F11" i="2"/>
  <c r="B21" i="16" s="1"/>
  <c r="L11" i="2"/>
  <c r="L13" i="2" s="1"/>
  <c r="L26" i="2" s="1"/>
  <c r="F12" i="2"/>
  <c r="B22" i="16" s="1"/>
  <c r="L12" i="2"/>
  <c r="C22" i="16" s="1"/>
  <c r="B13" i="2"/>
  <c r="H13" i="2"/>
  <c r="F16" i="2"/>
  <c r="L16" i="2"/>
  <c r="F17" i="2"/>
  <c r="L17" i="2"/>
  <c r="F18" i="2"/>
  <c r="F19" i="2" s="1"/>
  <c r="B23" i="16" s="1"/>
  <c r="L18" i="2"/>
  <c r="B19" i="2"/>
  <c r="H19" i="2"/>
  <c r="L19" i="2"/>
  <c r="F22" i="2"/>
  <c r="L22" i="2"/>
  <c r="F23" i="2"/>
  <c r="F24" i="2" s="1"/>
  <c r="L23" i="2"/>
  <c r="B24" i="2"/>
  <c r="H24" i="2"/>
  <c r="L24" i="2"/>
  <c r="C24" i="16" s="1"/>
  <c r="H26" i="2"/>
  <c r="J29" i="2"/>
  <c r="F34" i="2"/>
  <c r="H40" i="2"/>
  <c r="A1" i="9"/>
  <c r="E14" i="9"/>
  <c r="E15" i="9"/>
  <c r="E16" i="9"/>
  <c r="E17" i="9"/>
  <c r="E19" i="9"/>
  <c r="B20" i="9"/>
  <c r="B31" i="9"/>
  <c r="D31" i="9"/>
  <c r="E31" i="9"/>
  <c r="F41" i="9"/>
  <c r="F42" i="9"/>
  <c r="A1" i="23"/>
  <c r="A1" i="6"/>
  <c r="D10" i="6"/>
  <c r="D11" i="6"/>
  <c r="D12" i="6"/>
  <c r="D13" i="6"/>
  <c r="D14" i="6"/>
  <c r="D15" i="6"/>
  <c r="D16" i="6"/>
  <c r="D17" i="6"/>
  <c r="D18" i="6"/>
  <c r="D19" i="6"/>
  <c r="D20" i="6"/>
  <c r="D21" i="6"/>
  <c r="B22" i="6"/>
  <c r="E10" i="16" s="1"/>
  <c r="C22" i="6"/>
  <c r="F51" i="6"/>
  <c r="A1" i="7"/>
  <c r="D10" i="7"/>
  <c r="C11" i="8" s="1"/>
  <c r="D11" i="7"/>
  <c r="C12" i="8" s="1"/>
  <c r="E12" i="8" s="1"/>
  <c r="C10" i="15" s="1"/>
  <c r="D12" i="7"/>
  <c r="C13" i="8" s="1"/>
  <c r="E13" i="8" s="1"/>
  <c r="C11" i="15" s="1"/>
  <c r="D14" i="7"/>
  <c r="D15" i="7"/>
  <c r="D16" i="7"/>
  <c r="D17" i="7"/>
  <c r="D19" i="7"/>
  <c r="D20" i="7"/>
  <c r="D21" i="7"/>
  <c r="D23" i="7"/>
  <c r="C24" i="8" s="1"/>
  <c r="E24" i="8" s="1"/>
  <c r="C23" i="15" s="1"/>
  <c r="D24" i="7"/>
  <c r="D25" i="7"/>
  <c r="D27" i="7"/>
  <c r="C28" i="8" s="1"/>
  <c r="E28" i="8" s="1"/>
  <c r="C27" i="15" s="1"/>
  <c r="D28" i="7"/>
  <c r="D29" i="7"/>
  <c r="D30" i="7"/>
  <c r="D31" i="7"/>
  <c r="D32" i="7"/>
  <c r="C33" i="8" s="1"/>
  <c r="E33" i="8" s="1"/>
  <c r="C32" i="15" s="1"/>
  <c r="D33" i="7"/>
  <c r="D35" i="7"/>
  <c r="C36" i="8" s="1"/>
  <c r="E36" i="8" s="1"/>
  <c r="C35" i="15" s="1"/>
  <c r="D36" i="7"/>
  <c r="C37" i="8" s="1"/>
  <c r="E37" i="8" s="1"/>
  <c r="C36" i="15" s="1"/>
  <c r="D37" i="7"/>
  <c r="C38" i="8" s="1"/>
  <c r="E38" i="8" s="1"/>
  <c r="C37" i="15" s="1"/>
  <c r="D38" i="7"/>
  <c r="C39" i="8" s="1"/>
  <c r="E39" i="8" s="1"/>
  <c r="C38" i="15" s="1"/>
  <c r="D40" i="7"/>
  <c r="D41" i="7"/>
  <c r="D42" i="7"/>
  <c r="C43" i="8" s="1"/>
  <c r="E43" i="8" s="1"/>
  <c r="C42" i="15" s="1"/>
  <c r="D44" i="7"/>
  <c r="C45" i="8" s="1"/>
  <c r="E45" i="8" s="1"/>
  <c r="C44" i="15" s="1"/>
  <c r="D45" i="7"/>
  <c r="C46" i="8" s="1"/>
  <c r="E46" i="8" s="1"/>
  <c r="C45" i="15" s="1"/>
  <c r="D46" i="7"/>
  <c r="C47" i="8" s="1"/>
  <c r="E47" i="8" s="1"/>
  <c r="C46" i="15" s="1"/>
  <c r="D47" i="7"/>
  <c r="C48" i="8" s="1"/>
  <c r="E48" i="8" s="1"/>
  <c r="C47" i="15" s="1"/>
  <c r="D48" i="7"/>
  <c r="C49" i="8" s="1"/>
  <c r="E49" i="8" s="1"/>
  <c r="C48" i="15" s="1"/>
  <c r="D50" i="7"/>
  <c r="B52" i="7"/>
  <c r="B14" i="16" s="1"/>
  <c r="C52" i="7"/>
  <c r="A1" i="19"/>
  <c r="C15" i="19"/>
  <c r="C21" i="19"/>
  <c r="C22" i="19"/>
  <c r="C29" i="19"/>
  <c r="A1" i="18"/>
  <c r="A1" i="25"/>
  <c r="F8" i="25"/>
  <c r="J8" i="25"/>
  <c r="J24" i="25" s="1"/>
  <c r="J29" i="25" s="1"/>
  <c r="C34" i="16" s="1"/>
  <c r="F9" i="25"/>
  <c r="J9" i="25"/>
  <c r="F10" i="25"/>
  <c r="J10" i="25"/>
  <c r="F11" i="25"/>
  <c r="J11" i="25"/>
  <c r="F12" i="25"/>
  <c r="J12" i="25"/>
  <c r="F13" i="25"/>
  <c r="J13" i="25"/>
  <c r="F14" i="25"/>
  <c r="J14" i="25"/>
  <c r="F15" i="25"/>
  <c r="J15" i="25"/>
  <c r="F16" i="25"/>
  <c r="J16" i="25"/>
  <c r="F17" i="25"/>
  <c r="J17" i="25"/>
  <c r="F18" i="25"/>
  <c r="J18" i="25"/>
  <c r="F19" i="25"/>
  <c r="J19" i="25"/>
  <c r="F20" i="25"/>
  <c r="J20" i="25"/>
  <c r="F21" i="25"/>
  <c r="J21" i="25"/>
  <c r="F22" i="25"/>
  <c r="J22" i="25"/>
  <c r="C24" i="25"/>
  <c r="D24" i="25"/>
  <c r="H24" i="25"/>
  <c r="I24" i="25"/>
  <c r="H31" i="25"/>
  <c r="H38" i="25"/>
  <c r="F40" i="25"/>
  <c r="C23" i="21" s="1"/>
  <c r="D24" i="21" s="1"/>
  <c r="D32" i="21" s="1"/>
  <c r="A1" i="14"/>
  <c r="D8" i="14"/>
  <c r="E8" i="14"/>
  <c r="D9" i="14"/>
  <c r="D18" i="14" s="1"/>
  <c r="E9" i="14"/>
  <c r="D10" i="14"/>
  <c r="E10" i="14"/>
  <c r="D11" i="14"/>
  <c r="E11" i="14"/>
  <c r="D12" i="14"/>
  <c r="E12" i="14"/>
  <c r="C13" i="14"/>
  <c r="D13" i="14"/>
  <c r="E13" i="14"/>
  <c r="D14" i="14"/>
  <c r="E14" i="14"/>
  <c r="D15" i="14"/>
  <c r="E15" i="14"/>
  <c r="C16" i="14"/>
  <c r="D16" i="14"/>
  <c r="E16" i="14"/>
  <c r="D17" i="14"/>
  <c r="E17" i="14"/>
  <c r="A1" i="4"/>
  <c r="D10" i="4"/>
  <c r="F10" i="4"/>
  <c r="D11" i="4"/>
  <c r="D12" i="4"/>
  <c r="D13" i="4"/>
  <c r="D14" i="4"/>
  <c r="D15" i="4"/>
  <c r="D16" i="4"/>
  <c r="D17" i="4"/>
  <c r="D18" i="4"/>
  <c r="B19" i="4"/>
  <c r="B13" i="16" s="1"/>
  <c r="C19" i="4"/>
  <c r="D9" i="5" l="1"/>
  <c r="F19" i="4"/>
  <c r="B24" i="16"/>
  <c r="C12" i="5"/>
  <c r="B13" i="22"/>
  <c r="E46" i="26"/>
  <c r="E14" i="16"/>
  <c r="D40" i="21"/>
  <c r="F23" i="16"/>
  <c r="E13" i="5"/>
  <c r="C12" i="14" s="1"/>
  <c r="D19" i="17"/>
  <c r="E20" i="17" s="1"/>
  <c r="B20" i="16"/>
  <c r="F13" i="2"/>
  <c r="F26" i="2" s="1"/>
  <c r="C10" i="5"/>
  <c r="C42" i="26"/>
  <c r="C46" i="26" s="1"/>
  <c r="F22" i="16"/>
  <c r="C13" i="22"/>
  <c r="D13" i="22" s="1"/>
  <c r="D22" i="6"/>
  <c r="F10" i="16"/>
  <c r="F16" i="16" s="1"/>
  <c r="C11" i="22"/>
  <c r="D11" i="22" s="1"/>
  <c r="B36" i="22"/>
  <c r="B37" i="22" s="1"/>
  <c r="F13" i="16"/>
  <c r="E48" i="22"/>
  <c r="E50" i="22" s="1"/>
  <c r="F20" i="16"/>
  <c r="C26" i="8"/>
  <c r="E26" i="8" s="1"/>
  <c r="C25" i="15" s="1"/>
  <c r="C11" i="5"/>
  <c r="B26" i="2"/>
  <c r="F11" i="16"/>
  <c r="C10" i="22"/>
  <c r="D10" i="22" s="1"/>
  <c r="F26" i="16"/>
  <c r="C14" i="16"/>
  <c r="D52" i="7"/>
  <c r="E18" i="14"/>
  <c r="E11" i="8"/>
  <c r="C9" i="15" s="1"/>
  <c r="F24" i="25"/>
  <c r="H29" i="25" s="1"/>
  <c r="D19" i="4"/>
  <c r="C13" i="16"/>
  <c r="C16" i="16" s="1"/>
  <c r="E44" i="22"/>
  <c r="C19" i="22"/>
  <c r="C23" i="22" s="1"/>
  <c r="E49" i="22"/>
  <c r="F14" i="16"/>
  <c r="C16" i="8"/>
  <c r="E16" i="8" s="1"/>
  <c r="C14" i="15" s="1"/>
  <c r="B19" i="22"/>
  <c r="B23" i="22" s="1"/>
  <c r="D8" i="22"/>
  <c r="E20" i="16"/>
  <c r="E28" i="16" s="1"/>
  <c r="E12" i="16"/>
  <c r="E16" i="16" s="1"/>
  <c r="C42" i="13"/>
  <c r="C46" i="13" s="1"/>
  <c r="B31" i="22"/>
  <c r="B35" i="22" s="1"/>
  <c r="C27" i="22"/>
  <c r="C43" i="21"/>
  <c r="D39" i="3"/>
  <c r="B12" i="16" s="1"/>
  <c r="B16" i="16" s="1"/>
  <c r="B27" i="22"/>
  <c r="B21" i="22"/>
  <c r="B10" i="22"/>
  <c r="C42" i="21"/>
  <c r="D45" i="21" s="1"/>
  <c r="E13" i="16"/>
  <c r="L34" i="2"/>
  <c r="H41" i="2" s="1"/>
  <c r="C21" i="16"/>
  <c r="C37" i="16" s="1"/>
  <c r="E39" i="16" l="1"/>
  <c r="D8" i="18"/>
  <c r="C47" i="16"/>
  <c r="C39" i="16"/>
  <c r="E11" i="18"/>
  <c r="D11" i="18"/>
  <c r="E8" i="18"/>
  <c r="F8" i="18" s="1"/>
  <c r="D16" i="17"/>
  <c r="E17" i="17" s="1"/>
  <c r="E12" i="5"/>
  <c r="C11" i="14" s="1"/>
  <c r="B34" i="16"/>
  <c r="B37" i="16" s="1"/>
  <c r="J41" i="25"/>
  <c r="J43" i="25" s="1"/>
  <c r="E20" i="20" s="1"/>
  <c r="C50" i="8"/>
  <c r="C17" i="14"/>
  <c r="E26" i="17"/>
  <c r="F28" i="16"/>
  <c r="F39" i="16" s="1"/>
  <c r="B50" i="22"/>
  <c r="D46" i="21"/>
  <c r="D52" i="21" s="1"/>
  <c r="D54" i="21" s="1"/>
  <c r="D57" i="21" s="1"/>
  <c r="D13" i="17"/>
  <c r="E14" i="17" s="1"/>
  <c r="E11" i="5"/>
  <c r="C10" i="14" s="1"/>
  <c r="D10" i="17"/>
  <c r="E11" i="17" s="1"/>
  <c r="E10" i="5"/>
  <c r="C9" i="14" s="1"/>
  <c r="D22" i="5"/>
  <c r="E25" i="17" s="1"/>
  <c r="E9" i="5"/>
  <c r="B47" i="16" l="1"/>
  <c r="B39" i="16"/>
  <c r="F11" i="18"/>
  <c r="E25" i="18"/>
  <c r="E35" i="18"/>
  <c r="F44" i="16"/>
  <c r="E15" i="18"/>
  <c r="E18" i="18"/>
  <c r="D41" i="17"/>
  <c r="E44" i="17" s="1"/>
  <c r="E46" i="17" s="1"/>
  <c r="C10" i="19" s="1"/>
  <c r="E50" i="8"/>
  <c r="C50" i="15" s="1"/>
  <c r="C58" i="15" s="1"/>
  <c r="E22" i="5"/>
  <c r="C8" i="14"/>
  <c r="C18" i="14" s="1"/>
  <c r="E28" i="17"/>
  <c r="E21" i="18" l="1"/>
  <c r="E28" i="18"/>
  <c r="E33" i="20"/>
  <c r="F10" i="14"/>
  <c r="F12" i="14"/>
  <c r="F14" i="14"/>
  <c r="F16" i="14"/>
  <c r="F8" i="14"/>
  <c r="F9" i="15"/>
  <c r="F11" i="15"/>
  <c r="F14" i="15"/>
  <c r="F16" i="15"/>
  <c r="F20" i="15"/>
  <c r="F23" i="15"/>
  <c r="F25" i="15"/>
  <c r="F28" i="15"/>
  <c r="F30" i="15"/>
  <c r="F32" i="15"/>
  <c r="F35" i="15"/>
  <c r="F37" i="15"/>
  <c r="F40" i="15"/>
  <c r="F42" i="15"/>
  <c r="F45" i="15"/>
  <c r="F47" i="15"/>
  <c r="F50" i="15"/>
  <c r="F53" i="15"/>
  <c r="F56" i="15"/>
  <c r="F10" i="15"/>
  <c r="F13" i="15"/>
  <c r="F15" i="15"/>
  <c r="F9" i="14"/>
  <c r="F11" i="14"/>
  <c r="F13" i="14"/>
  <c r="F15" i="14"/>
  <c r="F17" i="14"/>
  <c r="F19" i="15"/>
  <c r="F21" i="15"/>
  <c r="F24" i="15"/>
  <c r="F27" i="15"/>
  <c r="F29" i="15"/>
  <c r="F31" i="15"/>
  <c r="F33" i="15"/>
  <c r="F36" i="15"/>
  <c r="F38" i="15"/>
  <c r="F41" i="15"/>
  <c r="F44" i="15"/>
  <c r="F46" i="15"/>
  <c r="F48" i="15"/>
  <c r="F52" i="15"/>
  <c r="F54" i="15"/>
  <c r="F58" i="15"/>
  <c r="E44" i="16"/>
  <c r="C31" i="19"/>
  <c r="C32" i="19" s="1"/>
  <c r="D15" i="18"/>
  <c r="F15" i="18" s="1"/>
  <c r="D18" i="18"/>
  <c r="C9" i="19"/>
  <c r="C11" i="19" s="1"/>
  <c r="E44" i="18"/>
  <c r="E47" i="18"/>
  <c r="E31" i="18"/>
  <c r="E48" i="17"/>
  <c r="E38" i="18"/>
  <c r="E41" i="18"/>
  <c r="F18" i="18"/>
  <c r="F47" i="16"/>
  <c r="F18" i="14" l="1"/>
  <c r="B41" i="22"/>
  <c r="B46" i="22" s="1"/>
  <c r="B51" i="22" s="1"/>
  <c r="E41" i="22"/>
  <c r="E47" i="22" s="1"/>
  <c r="D9" i="20"/>
  <c r="E18" i="20" s="1"/>
  <c r="E29" i="20" s="1"/>
  <c r="C24" i="19"/>
  <c r="C25" i="19" s="1"/>
  <c r="E7" i="20"/>
  <c r="E31" i="20" s="1"/>
  <c r="E35" i="20" s="1"/>
  <c r="C16" i="19"/>
  <c r="D21" i="18"/>
  <c r="F21" i="18" s="1"/>
  <c r="E47" i="16"/>
  <c r="C14" i="19"/>
  <c r="C20" i="19"/>
  <c r="C23" i="19" s="1"/>
  <c r="C28" i="19" s="1"/>
  <c r="C30" i="19" s="1"/>
  <c r="C17" i="19" l="1"/>
</calcChain>
</file>

<file path=xl/sharedStrings.xml><?xml version="1.0" encoding="utf-8"?>
<sst xmlns="http://schemas.openxmlformats.org/spreadsheetml/2006/main" count="1274" uniqueCount="761">
  <si>
    <t>Dairy Business Analysis Project</t>
  </si>
  <si>
    <t xml:space="preserve">     Dairy Business Summary</t>
  </si>
  <si>
    <t>Livestock &amp; Business Description</t>
  </si>
  <si>
    <t>Milking System</t>
  </si>
  <si>
    <t>Avg. milk plant %BF</t>
  </si>
  <si>
    <t>DHI</t>
  </si>
  <si>
    <t>Parlor</t>
  </si>
  <si>
    <t>2x/day</t>
  </si>
  <si>
    <t>Other</t>
  </si>
  <si>
    <t>Size</t>
  </si>
  <si>
    <t>3x/day</t>
  </si>
  <si>
    <t xml:space="preserve">Livestock </t>
  </si>
  <si>
    <t>Avg. for Year</t>
  </si>
  <si>
    <t>None</t>
  </si>
  <si>
    <t>FI barn</t>
  </si>
  <si>
    <t>Cows owned</t>
  </si>
  <si>
    <t>Cows leased</t>
  </si>
  <si>
    <t>Housing</t>
  </si>
  <si>
    <t>Manure System</t>
  </si>
  <si>
    <t>Heifers + calves</t>
  </si>
  <si>
    <t xml:space="preserve">Freestall </t>
  </si>
  <si>
    <t>Lagoon</t>
  </si>
  <si>
    <t>Bulls</t>
  </si>
  <si>
    <t xml:space="preserve">Fdg/Shg </t>
  </si>
  <si>
    <t>Spray fields</t>
  </si>
  <si>
    <t>Compost</t>
  </si>
  <si>
    <t>Business type:</t>
  </si>
  <si>
    <t>Partnership</t>
  </si>
  <si>
    <t>Corporation</t>
  </si>
  <si>
    <t>Operator  -1</t>
  </si>
  <si>
    <t>Family (paid)</t>
  </si>
  <si>
    <t>Family (unpaid)</t>
  </si>
  <si>
    <t>Hired (reg. &amp; seas.)</t>
  </si>
  <si>
    <t>Total</t>
  </si>
  <si>
    <t>Land Inventory</t>
  </si>
  <si>
    <t>All Acres</t>
  </si>
  <si>
    <t>Woods &amp; other</t>
  </si>
  <si>
    <t>Harvested Crops</t>
  </si>
  <si>
    <t>Acres</t>
  </si>
  <si>
    <t>% Dry Matter</t>
  </si>
  <si>
    <t>(1) Full time is 230 hr/month, or 54 hr/wk, or 6 day working 9 hr/d per week.</t>
  </si>
  <si>
    <t xml:space="preserve">                                                   Dairy Business Analysis Project</t>
  </si>
  <si>
    <t>Dairy Business Summary</t>
  </si>
  <si>
    <t>|</t>
  </si>
  <si>
    <t>$ per</t>
  </si>
  <si>
    <t xml:space="preserve">No. </t>
  </si>
  <si>
    <t>x</t>
  </si>
  <si>
    <t>Head</t>
  </si>
  <si>
    <t>=</t>
  </si>
  <si>
    <t>Value</t>
  </si>
  <si>
    <t xml:space="preserve">No.   </t>
  </si>
  <si>
    <t>Total dairy cows</t>
  </si>
  <si>
    <t>Heifers:</t>
  </si>
  <si>
    <t>Bred heifers</t>
  </si>
  <si>
    <t>Open (6 mo. - bred)</t>
  </si>
  <si>
    <t>Calves (&lt; 6 mo.)</t>
  </si>
  <si>
    <t>Total heifers</t>
  </si>
  <si>
    <t>Bulls &amp; other livestock:</t>
  </si>
  <si>
    <t>________________</t>
  </si>
  <si>
    <t>_________________</t>
  </si>
  <si>
    <t>Total bulls &amp; other</t>
  </si>
  <si>
    <t>Total Livestock</t>
  </si>
  <si>
    <t>+</t>
  </si>
  <si>
    <t>-</t>
  </si>
  <si>
    <t># cows</t>
  </si>
  <si>
    <t># heifers</t>
  </si>
  <si>
    <t># sold,</t>
  </si>
  <si>
    <t xml:space="preserve">beg. yr. </t>
  </si>
  <si>
    <t xml:space="preserve">fresh  </t>
  </si>
  <si>
    <t>purch</t>
  </si>
  <si>
    <t xml:space="preserve">died, etc. </t>
  </si>
  <si>
    <t xml:space="preserve">                  Dairy Business Analysis Project</t>
  </si>
  <si>
    <t xml:space="preserve">                     Dairy Business Summary</t>
  </si>
  <si>
    <t xml:space="preserve">$ per  </t>
  </si>
  <si>
    <t>Item</t>
  </si>
  <si>
    <t>Quant.    x</t>
  </si>
  <si>
    <t xml:space="preserve">Unit       </t>
  </si>
  <si>
    <t>=      Value</t>
  </si>
  <si>
    <t>Quant.     x</t>
  </si>
  <si>
    <t>Unit</t>
  </si>
  <si>
    <t>Grown feeds:</t>
  </si>
  <si>
    <t>Inv. Chng. (1)</t>
  </si>
  <si>
    <t>Total grown feeds (2)</t>
  </si>
  <si>
    <t>Purchased feeds:(3)</t>
  </si>
  <si>
    <t>Grain &amp; concentrate</t>
  </si>
  <si>
    <t>Forage</t>
  </si>
  <si>
    <t>Complete ration</t>
  </si>
  <si>
    <t>Other feed</t>
  </si>
  <si>
    <t>Supplies</t>
  </si>
  <si>
    <t>Machine: parts</t>
  </si>
  <si>
    <t>Fuel, oil, grease</t>
  </si>
  <si>
    <t>Livestock: semen</t>
  </si>
  <si>
    <t>Vet. Supplies</t>
  </si>
  <si>
    <t>Bedding</t>
  </si>
  <si>
    <t>Other lvstk supplies</t>
  </si>
  <si>
    <t>Crops: fertilizer</t>
  </si>
  <si>
    <t>Seed</t>
  </si>
  <si>
    <t>Pesticide/other</t>
  </si>
  <si>
    <t>Land/building/fence:</t>
  </si>
  <si>
    <t>Other:</t>
  </si>
  <si>
    <t>Total feed and supplies</t>
  </si>
  <si>
    <t>(1) All inventory changes are calculated: end year minus beginning year. Grown feed carries over to Dairy</t>
  </si>
  <si>
    <t>Receipts and purchased feed and supplies carry over to Dairy Expenses.</t>
  </si>
  <si>
    <t>(2) Copy directly from Total line in section above.</t>
  </si>
  <si>
    <t xml:space="preserve">(3) Grain and concentrate purchased should include the concentrate, minerals, protein, and grain purchased </t>
  </si>
  <si>
    <t>during the year for the herd including heifers, calves and bulls. Forage includes hay and silage as well as any</t>
  </si>
  <si>
    <t xml:space="preserve">silage additives such as anhydrous ammonia. Complete ration is a "one-shot" feed. Other feed would be for </t>
  </si>
  <si>
    <t>nondairy animals, if any.</t>
  </si>
  <si>
    <t>Balance</t>
  </si>
  <si>
    <t xml:space="preserve">Change in </t>
  </si>
  <si>
    <t xml:space="preserve">                     Allocation</t>
  </si>
  <si>
    <t>Account Number</t>
  </si>
  <si>
    <t>Beginning</t>
  </si>
  <si>
    <t>Ending</t>
  </si>
  <si>
    <t>Accounts</t>
  </si>
  <si>
    <t>Change in</t>
  </si>
  <si>
    <t>Receipt Category</t>
  </si>
  <si>
    <t>Acct. Rec.</t>
  </si>
  <si>
    <t>Milk receipts</t>
  </si>
  <si>
    <t>Milk</t>
  </si>
  <si>
    <t>Cows</t>
  </si>
  <si>
    <t>Calves</t>
  </si>
  <si>
    <t>Other Livestock</t>
  </si>
  <si>
    <t>Crops</t>
  </si>
  <si>
    <t>Gov't Receipts</t>
  </si>
  <si>
    <t>Custom work</t>
  </si>
  <si>
    <t>Gas tax refund</t>
  </si>
  <si>
    <t xml:space="preserve">          Dairy Business Analysis Project</t>
  </si>
  <si>
    <t>Changes in</t>
  </si>
  <si>
    <t>Cash</t>
  </si>
  <si>
    <t>Accrual</t>
  </si>
  <si>
    <t>RECEIPTS</t>
  </si>
  <si>
    <t>Receipts</t>
  </si>
  <si>
    <t>+    Inventory (1)</t>
  </si>
  <si>
    <t>+   Receivable (2)</t>
  </si>
  <si>
    <t>=      Receipts</t>
  </si>
  <si>
    <t>Milk sales (3)</t>
  </si>
  <si>
    <t>xxxxxxxxxxxx</t>
  </si>
  <si>
    <t>Cow Sales (4)</t>
  </si>
  <si>
    <t>Heifer &amp; calf sales</t>
  </si>
  <si>
    <t>Other livestock (5)</t>
  </si>
  <si>
    <t>Crops (6)</t>
  </si>
  <si>
    <t>Gov't receipts</t>
  </si>
  <si>
    <t>xxxxxxxxxxxxx</t>
  </si>
  <si>
    <t>TOTAL</t>
  </si>
  <si>
    <t>Nondairy Receipts</t>
  </si>
  <si>
    <t>Cash income (7)</t>
  </si>
  <si>
    <t>Other cash used (8)</t>
  </si>
  <si>
    <t>Noncash capital transfers (9)</t>
  </si>
  <si>
    <t>Notes</t>
  </si>
  <si>
    <t>(2) Use worksheets for accounts receivable (Screen 4).</t>
  </si>
  <si>
    <t>(4) Gross receipts from cull cows and cows sold for dairy purposes. Cows are females that have calved.</t>
  </si>
  <si>
    <t>(6) Crop sales includes sales of standing and harvested crops and any crop insurance proceeds.</t>
  </si>
  <si>
    <t>(7) If dairy accounts are not separate from personal accounts, or doing a Level 2 analysis, fill in this value.</t>
  </si>
  <si>
    <t xml:space="preserve">from prior sale of dairy assets, other sales, income form public offices or other nondairy income that is </t>
  </si>
  <si>
    <t xml:space="preserve">Statement to balance. </t>
  </si>
  <si>
    <t>(8) Other cash used in the business from nondairy capital is all the rest of the cash flowing into the business</t>
  </si>
  <si>
    <t xml:space="preserve">from outside. Include cash from personal savings accounts, stocks or bonds converted to cash, cash gifts </t>
  </si>
  <si>
    <t>and inheritances.</t>
  </si>
  <si>
    <t xml:space="preserve">(9) Noncash capital transferred to the dairy business includes gifts and inheritances of farm assets </t>
  </si>
  <si>
    <t>dairy assets.</t>
  </si>
  <si>
    <t xml:space="preserve">       Dairy Business Analysis Project</t>
  </si>
  <si>
    <t>Expense</t>
  </si>
  <si>
    <t>Change in Pay.</t>
  </si>
  <si>
    <t>Personnel</t>
  </si>
  <si>
    <t>_______________</t>
  </si>
  <si>
    <t>Salaries/wages</t>
  </si>
  <si>
    <t>Related payroll costs</t>
  </si>
  <si>
    <t>Purchased Feed</t>
  </si>
  <si>
    <t>Grain &amp; conc.</t>
  </si>
  <si>
    <t>Fertilizer &amp; lime</t>
  </si>
  <si>
    <t>Seeds &amp; plants</t>
  </si>
  <si>
    <t>Spray &amp; other exp.</t>
  </si>
  <si>
    <t>Machinery</t>
  </si>
  <si>
    <t>Hire, rent, lease</t>
  </si>
  <si>
    <t>Repairs &amp; other exp.</t>
  </si>
  <si>
    <t xml:space="preserve">as feed, fertilizer, supplies, machinery, repairs, and veterinarian services </t>
  </si>
  <si>
    <t>Livestock</t>
  </si>
  <si>
    <t>were bought on credit.</t>
  </si>
  <si>
    <t>Replacements</t>
  </si>
  <si>
    <t>Breeding</t>
  </si>
  <si>
    <t>portion of the worksheet to facilitate easier allocation to dairy expense</t>
  </si>
  <si>
    <t>Vet &amp; medicine</t>
  </si>
  <si>
    <t>categories.</t>
  </si>
  <si>
    <t xml:space="preserve">3.  Assign and allocate changes in open operating accounts payable to </t>
  </si>
  <si>
    <t>appropriate dairy expenses.</t>
  </si>
  <si>
    <t>Cattle lease/rent</t>
  </si>
  <si>
    <t>4.  When more than one type of dairy input is included in an open account,</t>
  </si>
  <si>
    <t>Other livestock exp.</t>
  </si>
  <si>
    <t xml:space="preserve">allocate to the expense categories using estimated ratio of dairy input </t>
  </si>
  <si>
    <t>Milk Marketing</t>
  </si>
  <si>
    <t>actually purchased from the account during the year.</t>
  </si>
  <si>
    <t>Hauling</t>
  </si>
  <si>
    <t>Coop dues</t>
  </si>
  <si>
    <t>Advertising, mrkg.</t>
  </si>
  <si>
    <t>CCC/gov't asmts.</t>
  </si>
  <si>
    <t xml:space="preserve">increase in accounts payable for "interest". However, if the loan was </t>
  </si>
  <si>
    <t>Real Estate</t>
  </si>
  <si>
    <t xml:space="preserve">refinanced and the unpaid amount added to the principal, the interest is </t>
  </si>
  <si>
    <t>Land, bldg, fence repr.</t>
  </si>
  <si>
    <t>considered paid and is reported elsewhere.</t>
  </si>
  <si>
    <t>Taxes</t>
  </si>
  <si>
    <t>Rent &amp; lease</t>
  </si>
  <si>
    <t>Insurance</t>
  </si>
  <si>
    <t>Utilities (dairy share)</t>
  </si>
  <si>
    <t>Interest</t>
  </si>
  <si>
    <t>Miscellaneous</t>
  </si>
  <si>
    <t>Other overhead</t>
  </si>
  <si>
    <t xml:space="preserve">         Dairy Business Analysis Project</t>
  </si>
  <si>
    <t>Change</t>
  </si>
  <si>
    <t>Expensed Purchases</t>
  </si>
  <si>
    <t xml:space="preserve">                   Dairy Business Analysis Project</t>
  </si>
  <si>
    <t>Change in Inventory or</t>
  </si>
  <si>
    <t>Expenses</t>
  </si>
  <si>
    <t>Amount Paid</t>
  </si>
  <si>
    <t>-  Prepaid  Expenses (1)</t>
  </si>
  <si>
    <t>+  Acct. Payable (2)</t>
  </si>
  <si>
    <t xml:space="preserve"> =    Expenses</t>
  </si>
  <si>
    <t>Other livestock exp. (4)</t>
  </si>
  <si>
    <t>(4) Herd testing, DHI, bst, etc.</t>
  </si>
  <si>
    <t>Note:  If the business maintains complete and accurate records on machinery and equipment, only the</t>
  </si>
  <si>
    <t>for total machinery and equipment purchased and sold, which are used in the bottom section.</t>
  </si>
  <si>
    <t>Worksheet</t>
  </si>
  <si>
    <t>Machinery and Equipment Purchased Worksheet</t>
  </si>
  <si>
    <t>Market</t>
  </si>
  <si>
    <t xml:space="preserve"> Value of</t>
  </si>
  <si>
    <t>Value of</t>
  </si>
  <si>
    <t>Description</t>
  </si>
  <si>
    <t>Paid</t>
  </si>
  <si>
    <t xml:space="preserve">         Trade-in       </t>
  </si>
  <si>
    <t>=      New Item (1)</t>
  </si>
  <si>
    <t xml:space="preserve"> _________________________</t>
  </si>
  <si>
    <t>Total Mach. &amp; Equip. Purchased</t>
  </si>
  <si>
    <t xml:space="preserve">(1) Loss in market value may occur from date of purchase to end of year. Adjust year end value </t>
  </si>
  <si>
    <t>recorded in inventory to represent year end market values of machinery and equipment purchased.</t>
  </si>
  <si>
    <t>Machinery and Equipment Sold or Destroyed (not trade-ins) Worksheet</t>
  </si>
  <si>
    <t>Sale</t>
  </si>
  <si>
    <t>Amount</t>
  </si>
  <si>
    <t>Received</t>
  </si>
  <si>
    <t>Total Mach. &amp; Equipment Sold</t>
  </si>
  <si>
    <t>Machinery and Equipment Inventory &amp; Depreciation (do not include leased items)</t>
  </si>
  <si>
    <t>Beginning of Year Inventory</t>
  </si>
  <si>
    <t>End of Year Inventory</t>
  </si>
  <si>
    <t xml:space="preserve">Machinery and Equipment Purchased            </t>
  </si>
  <si>
    <t xml:space="preserve">Noncash Mach. Transfer to Dairy                   </t>
  </si>
  <si>
    <t>(e.g. gifts/inheritances)</t>
  </si>
  <si>
    <t xml:space="preserve">Machinery and Equipment Sold                        </t>
  </si>
  <si>
    <t>Tax Depreciation (2)</t>
  </si>
  <si>
    <t xml:space="preserve">Machinery Appreciation </t>
  </si>
  <si>
    <t>(end less beginning after changes)</t>
  </si>
  <si>
    <t>(2) Depreciation for year, exclude buildings and cattle from depreciation.</t>
  </si>
  <si>
    <t xml:space="preserve">                                Dairy Business Analysis Project</t>
  </si>
  <si>
    <t>New Purchases &amp; Capital Improvements</t>
  </si>
  <si>
    <t>Sale Price</t>
  </si>
  <si>
    <t>Lost</t>
  </si>
  <si>
    <t>or Amount</t>
  </si>
  <si>
    <t>Cost</t>
  </si>
  <si>
    <t>Capital</t>
  </si>
  <si>
    <t>_______________________________</t>
  </si>
  <si>
    <t>Capital Sales:</t>
  </si>
  <si>
    <t>___________________</t>
  </si>
  <si>
    <t>Buildings and Land Improvements (1)</t>
  </si>
  <si>
    <t>Losses:</t>
  </si>
  <si>
    <t>Total Buildings</t>
  </si>
  <si>
    <t>Total Capital Sales</t>
  </si>
  <si>
    <t xml:space="preserve"> </t>
  </si>
  <si>
    <t>&amp; Lost Capital</t>
  </si>
  <si>
    <t>&amp; Losses</t>
  </si>
  <si>
    <t>(1) e.g., new fences, drainage tile, farm ponds.</t>
  </si>
  <si>
    <t>Purchased:</t>
  </si>
  <si>
    <t>= +</t>
  </si>
  <si>
    <t>Land</t>
  </si>
  <si>
    <t>bldgs./land imp.</t>
  </si>
  <si>
    <t>lost capital</t>
  </si>
  <si>
    <t>value added</t>
  </si>
  <si>
    <t>Noncash Real Estate Transfer to Farm (e.g. gifts/inherit.)</t>
  </si>
  <si>
    <t xml:space="preserve">  +</t>
  </si>
  <si>
    <t xml:space="preserve">  -</t>
  </si>
  <si>
    <t>Real Estate Sold:</t>
  </si>
  <si>
    <t>Total sale price</t>
  </si>
  <si>
    <t>Sale expenses</t>
  </si>
  <si>
    <t>Net Sale Price</t>
  </si>
  <si>
    <t>Note/mortgage held by seller</t>
  </si>
  <si>
    <t>Net cash amount received (2)</t>
  </si>
  <si>
    <t>Total beginning value after changes</t>
  </si>
  <si>
    <t>Real Estate Appreciation</t>
  </si>
  <si>
    <t>(2) Calculated value is a cash inflow to the farm.  If part or all of this was converted to nonfarm,</t>
  </si>
  <si>
    <t>This must be noted.</t>
  </si>
  <si>
    <t>Other assets</t>
  </si>
  <si>
    <t xml:space="preserve">  Machinery Leased</t>
  </si>
  <si>
    <t xml:space="preserve">  Real Estate Leased</t>
  </si>
  <si>
    <t xml:space="preserve">  Cash, checking &amp; savings (1)</t>
  </si>
  <si>
    <t xml:space="preserve">  Farm Credit stock</t>
  </si>
  <si>
    <t xml:space="preserve">  Milk coop stock &amp; certificates</t>
  </si>
  <si>
    <t xml:space="preserve">  Other</t>
  </si>
  <si>
    <t>Miscellaneous Inputs</t>
  </si>
  <si>
    <t>Owner Withdrawals (2)</t>
  </si>
  <si>
    <t xml:space="preserve">Net Social Security and Income </t>
  </si>
  <si>
    <t xml:space="preserve">  Taxes Paid (3)</t>
  </si>
  <si>
    <t>Capital Distributions Made (4)</t>
  </si>
  <si>
    <t>Paid-in-Capital</t>
  </si>
  <si>
    <t>Beginning Value</t>
  </si>
  <si>
    <t>Ending Value</t>
  </si>
  <si>
    <t>Additional paid-in-capital</t>
  </si>
  <si>
    <t>Additions/Reductions in retained earnings (5)</t>
  </si>
  <si>
    <t>Net value of paid-in-capital</t>
  </si>
  <si>
    <t>Gain/Loss in value</t>
  </si>
  <si>
    <t>(1) Beginning and Ending cash balances are essential for statement of cashflows to balance.</t>
  </si>
  <si>
    <t>(2) Only include if records indicate a withdrawal.  If no draws taken, the value of management will be</t>
  </si>
  <si>
    <t>(3) Record any corporate or personal income taxes here.  If a refund was issued, record as</t>
  </si>
  <si>
    <t>(4) Only record a value if a gift or capital distribution was made from the business accounts.</t>
  </si>
  <si>
    <t>(5) Only record if changes in retained earnings directly affect the value of paid-in-capital.</t>
  </si>
  <si>
    <t>Current</t>
  </si>
  <si>
    <t xml:space="preserve">                    Dairy Business Analysis Project</t>
  </si>
  <si>
    <t>Debt Schedule</t>
  </si>
  <si>
    <t>Principal Balance</t>
  </si>
  <si>
    <t>Payments</t>
  </si>
  <si>
    <t>Next year's planned payments</t>
  </si>
  <si>
    <t>Loan Description</t>
  </si>
  <si>
    <t>Jan. 1</t>
  </si>
  <si>
    <t>Dec. 31</t>
  </si>
  <si>
    <t>Principal</t>
  </si>
  <si>
    <t>New Borrowings</t>
  </si>
  <si>
    <t>Number/yr.</t>
  </si>
  <si>
    <t>Term debt (&gt;1 year)</t>
  </si>
  <si>
    <t>Total term debt</t>
  </si>
  <si>
    <t>Short term debt (&lt; 1 year,</t>
  </si>
  <si>
    <t>borrowed to buy capital items.)</t>
  </si>
  <si>
    <t>Total short term debt</t>
  </si>
  <si>
    <t>Operating debt (borrowed to buy items</t>
  </si>
  <si>
    <t>entered as expenses on screen 7)</t>
  </si>
  <si>
    <t>Total operating debt</t>
  </si>
  <si>
    <t>Grand total--all debt</t>
  </si>
  <si>
    <t>Labels</t>
  </si>
  <si>
    <t>Totals</t>
  </si>
  <si>
    <t>Per Cow</t>
  </si>
  <si>
    <t>Per Cwt</t>
  </si>
  <si>
    <t>Milk sales</t>
  </si>
  <si>
    <t>Cow sales</t>
  </si>
  <si>
    <t>Calf and heifer sales</t>
  </si>
  <si>
    <t>Other livestock</t>
  </si>
  <si>
    <t xml:space="preserve">      Dairy Business Analysis Project</t>
  </si>
  <si>
    <t>Other payroll costs</t>
  </si>
  <si>
    <t>Expensed Purchased Livestock</t>
  </si>
  <si>
    <t>Total Operating Expenses</t>
  </si>
  <si>
    <t>Total Dairy Expenses</t>
  </si>
  <si>
    <t xml:space="preserve">                          Dairy Business Analysis Project</t>
  </si>
  <si>
    <t>Balance Sheet</t>
  </si>
  <si>
    <t xml:space="preserve"> Jan 1</t>
  </si>
  <si>
    <t>Dec 31</t>
  </si>
  <si>
    <t>&amp; Net Worth</t>
  </si>
  <si>
    <t>Farm cash,</t>
  </si>
  <si>
    <t>Accounts payable</t>
  </si>
  <si>
    <t xml:space="preserve">     checking &amp; savings</t>
  </si>
  <si>
    <t>Operating debt</t>
  </si>
  <si>
    <t>Feed &amp; supplies</t>
  </si>
  <si>
    <t>Short term debt</t>
  </si>
  <si>
    <t>Accounts receivable</t>
  </si>
  <si>
    <t>Current portion-Notes Payable</t>
  </si>
  <si>
    <t>Prepaid expenses</t>
  </si>
  <si>
    <t>Total Current Assets</t>
  </si>
  <si>
    <t>Total Current Liabilities</t>
  </si>
  <si>
    <t>Non Current</t>
  </si>
  <si>
    <t>Non Current Portion-</t>
  </si>
  <si>
    <t xml:space="preserve">     owned</t>
  </si>
  <si>
    <t xml:space="preserve">     leased</t>
  </si>
  <si>
    <t>Heifers</t>
  </si>
  <si>
    <t>Bull and other livestock</t>
  </si>
  <si>
    <t>Machinery owned</t>
  </si>
  <si>
    <t xml:space="preserve">                leased</t>
  </si>
  <si>
    <t>Total Non Current Liabilities</t>
  </si>
  <si>
    <t>Farm Credit stock</t>
  </si>
  <si>
    <t xml:space="preserve">Other stocks &amp; </t>
  </si>
  <si>
    <t xml:space="preserve">         certificates</t>
  </si>
  <si>
    <t>Total Non Current Assets</t>
  </si>
  <si>
    <t>Paid-in-capital</t>
  </si>
  <si>
    <t>Net Worth</t>
  </si>
  <si>
    <t>Total Liabilities &amp;</t>
  </si>
  <si>
    <t>Total Assets</t>
  </si>
  <si>
    <t xml:space="preserve">    Owners' Equity</t>
  </si>
  <si>
    <t>Income Statement</t>
  </si>
  <si>
    <t>Revenues</t>
  </si>
  <si>
    <t>Cash Milk Sales</t>
  </si>
  <si>
    <t>Cow Revenues:</t>
  </si>
  <si>
    <t>Cash Receipts</t>
  </si>
  <si>
    <t>Change in Inventory</t>
  </si>
  <si>
    <t>Gross Cow Revenues</t>
  </si>
  <si>
    <t>Heifer and Calf Revenues:</t>
  </si>
  <si>
    <t>Gross Heifer and Calf Revenues</t>
  </si>
  <si>
    <t>Other Livestock Revenues:</t>
  </si>
  <si>
    <t>Gross Livestock Revenues</t>
  </si>
  <si>
    <t>Crop Revenues:</t>
  </si>
  <si>
    <t>Gross Crop Revenues</t>
  </si>
  <si>
    <t>Government Receipts</t>
  </si>
  <si>
    <t>Custom Work</t>
  </si>
  <si>
    <t>Gas Tax Refund</t>
  </si>
  <si>
    <t>Other Farm Income</t>
  </si>
  <si>
    <t>Change in Accounts Receivable</t>
  </si>
  <si>
    <t>Total Revenues</t>
  </si>
  <si>
    <t>Cash Operating Expenses:</t>
  </si>
  <si>
    <t>Total Cash Operating Expenses</t>
  </si>
  <si>
    <t>Change in Inventory/Prepaid Expenses</t>
  </si>
  <si>
    <t>Change in Accounts Payable</t>
  </si>
  <si>
    <t>Depreciation Expense</t>
  </si>
  <si>
    <t>Cash Interest Paid</t>
  </si>
  <si>
    <t>Total Expenses</t>
  </si>
  <si>
    <t>Net Farm Income From Operations</t>
  </si>
  <si>
    <t>Standard Financial Ratio Analysis</t>
  </si>
  <si>
    <t>Measure</t>
  </si>
  <si>
    <t>Computation</t>
  </si>
  <si>
    <t>Liquidity</t>
  </si>
  <si>
    <t>Current Ratio</t>
  </si>
  <si>
    <t>Current Assets/Current Liabilities</t>
  </si>
  <si>
    <t>Working Capital</t>
  </si>
  <si>
    <t>Total Current Assets-Total Current Liabilities</t>
  </si>
  <si>
    <t>Solvency</t>
  </si>
  <si>
    <t>Debt to Asset Ratio</t>
  </si>
  <si>
    <t>Total Liabilities/Total Assets</t>
  </si>
  <si>
    <t xml:space="preserve">Equity to Asset </t>
  </si>
  <si>
    <t>Net Worth/Total Assets</t>
  </si>
  <si>
    <t>Ratio</t>
  </si>
  <si>
    <t>Debt to Equity Ratio</t>
  </si>
  <si>
    <t>Total Liabilities/Net Worth</t>
  </si>
  <si>
    <t>Profitability</t>
  </si>
  <si>
    <t>Rate of Return on</t>
  </si>
  <si>
    <t>(NFIFO*+ Interest - Unpaid Mgt.)/Average Total Assets</t>
  </si>
  <si>
    <t>N/A</t>
  </si>
  <si>
    <t>(NFIFO* - Unpaid Mgt.)/Average Equity</t>
  </si>
  <si>
    <t>Farm Equity (1)</t>
  </si>
  <si>
    <t xml:space="preserve">Operating Profit </t>
  </si>
  <si>
    <t>(NFIFO* + Interest - Unpaid Mgt.)/Gross Revenues</t>
  </si>
  <si>
    <t>Margin Ratio (1)</t>
  </si>
  <si>
    <t>Financial Efficiency</t>
  </si>
  <si>
    <t xml:space="preserve">Asset Turnover </t>
  </si>
  <si>
    <t>Gross Revenues/Average Total Assets</t>
  </si>
  <si>
    <t>Operating Expense</t>
  </si>
  <si>
    <t>(Total Operating Expenses - Depreciation Expense)/</t>
  </si>
  <si>
    <t>Gross Revenues</t>
  </si>
  <si>
    <t xml:space="preserve">Depreciation </t>
  </si>
  <si>
    <t>Depreciation Expense/Gross Revenues</t>
  </si>
  <si>
    <t>Expense Ratio</t>
  </si>
  <si>
    <t>Interest Expense</t>
  </si>
  <si>
    <t>Total Farm Interest Expense/Gross Revenues</t>
  </si>
  <si>
    <t xml:space="preserve">Net Farm Income </t>
  </si>
  <si>
    <t>NFIFO*/Gross Revenues</t>
  </si>
  <si>
    <t xml:space="preserve">From Operations </t>
  </si>
  <si>
    <r>
      <t>(1)</t>
    </r>
    <r>
      <rPr>
        <b/>
        <sz val="10"/>
        <rFont val="Arial"/>
      </rPr>
      <t xml:space="preserve"> </t>
    </r>
    <r>
      <rPr>
        <sz val="10"/>
        <rFont val="Arial"/>
      </rPr>
      <t>An estimate of $50,000 is used for the value of unpaid management.</t>
    </r>
  </si>
  <si>
    <t>*NFIFO = Net Farm Income From Operations.  This figure is shown at the bottom of the previous page.</t>
  </si>
  <si>
    <t>Profitability Analysis</t>
  </si>
  <si>
    <t>Return to Operator, Family Labor/Unpaid Management,</t>
  </si>
  <si>
    <t>and equity capital:</t>
  </si>
  <si>
    <t>Accrual Receipts</t>
  </si>
  <si>
    <t>- Accrual Expenses</t>
  </si>
  <si>
    <t>= Net Farm Income from Operations</t>
  </si>
  <si>
    <t>Return to Operator and Management:</t>
  </si>
  <si>
    <t>Net Farm Income from Operations</t>
  </si>
  <si>
    <t>- Unpaid Family Labor (1)</t>
  </si>
  <si>
    <t>- Interest on Average Equity Capital</t>
  </si>
  <si>
    <t>= Labor and Management Income</t>
  </si>
  <si>
    <t>Return to Equity Capital:</t>
  </si>
  <si>
    <t>- Value of Operator and Management (2)</t>
  </si>
  <si>
    <t>= Return to Equity Capital</t>
  </si>
  <si>
    <t>= Rate of Return on Equity Capital</t>
  </si>
  <si>
    <t>Return to All Capital:</t>
  </si>
  <si>
    <t>Return to Equity Capital</t>
  </si>
  <si>
    <t>+ Interest Paid</t>
  </si>
  <si>
    <t>= Return to All Capital</t>
  </si>
  <si>
    <t>/Average Total Assets</t>
  </si>
  <si>
    <t>= Rate of Return on all Capital</t>
  </si>
  <si>
    <t>(1) Unpaid family labor is valued at $2000 per full time month</t>
  </si>
  <si>
    <t>(2) If no owner withdrawals are taken throughout the year, $50,000 is used to</t>
  </si>
  <si>
    <t xml:space="preserve">   estimate the value of operator and management.</t>
  </si>
  <si>
    <t xml:space="preserve">Dairy Business Analysis Project     </t>
  </si>
  <si>
    <t>Statement of Owner's Equity</t>
  </si>
  <si>
    <t>Owners' Equity-Beginning of  Period</t>
  </si>
  <si>
    <t>Withdrawals for Unpaid Labor/Management</t>
  </si>
  <si>
    <t>Other Capital Contributions/ Gifts/ Inheritances</t>
  </si>
  <si>
    <t>Other Capital Distributions/ Gifts Made</t>
  </si>
  <si>
    <t>Additions and Reductions in Retained Capital</t>
  </si>
  <si>
    <t>of paid-in-capital (Valuation)</t>
  </si>
  <si>
    <t>Total Change in Valuation Equity</t>
  </si>
  <si>
    <t>Owners' Equity, End of Period-Calculated</t>
  </si>
  <si>
    <t>Ending Owners' Equity-Balance Sheet</t>
  </si>
  <si>
    <t>Imbalance</t>
  </si>
  <si>
    <t xml:space="preserve">                        Dairy Business Analysis Project</t>
  </si>
  <si>
    <t>Statement of  Cash  Flows</t>
  </si>
  <si>
    <t>Cash Flow From Operating Activities</t>
  </si>
  <si>
    <t>Cash Farm Receipts</t>
  </si>
  <si>
    <t>Cash Farm Expenses</t>
  </si>
  <si>
    <t>Cash Paid for Interest</t>
  </si>
  <si>
    <t>Net Cash Farm Income</t>
  </si>
  <si>
    <t>Net Cash-Income and Social Security Taxes</t>
  </si>
  <si>
    <t>Net Cash Provided by Operating Activities</t>
  </si>
  <si>
    <t>Cash Flow From Investing Activities</t>
  </si>
  <si>
    <t>Sale of Assets:</t>
  </si>
  <si>
    <t>Purchased Livestock</t>
  </si>
  <si>
    <t>Machinery and Equipment</t>
  </si>
  <si>
    <t>Total Asset Sales</t>
  </si>
  <si>
    <t>Capital Purchases:</t>
  </si>
  <si>
    <t>Net Cash Provided by Investment Activities</t>
  </si>
  <si>
    <t>Cash Flow From Financing Activities</t>
  </si>
  <si>
    <t>Money Borrowed-Operating Debt</t>
  </si>
  <si>
    <t>Money Borrowed-Short Term Debt</t>
  </si>
  <si>
    <t>Money Borrowed-Term Debt</t>
  </si>
  <si>
    <t>Cash Inflow From Financing</t>
  </si>
  <si>
    <t>Principal Payments-Operating Debt</t>
  </si>
  <si>
    <t>Principal Payments-Short Term Debt</t>
  </si>
  <si>
    <t>Principal Payments-Term Debt</t>
  </si>
  <si>
    <t>Cash Outflow For Financing</t>
  </si>
  <si>
    <t>Principal Paid on Capital Lease Obligations</t>
  </si>
  <si>
    <t>Owner Withdrawals</t>
  </si>
  <si>
    <t>Capital Distributions</t>
  </si>
  <si>
    <t>Additional Paid-in-Capital</t>
  </si>
  <si>
    <t>Net Cash Provided by Financing Activities</t>
  </si>
  <si>
    <t>Net Increase/Decrease in Cash/Cash Equivalents</t>
  </si>
  <si>
    <t>Cash/Equivalents at Beginning  of Year</t>
  </si>
  <si>
    <t>Cash/Equivalents at Ending of Year</t>
  </si>
  <si>
    <t>Debt Analysis</t>
  </si>
  <si>
    <t>Outstanding Debts</t>
  </si>
  <si>
    <t>Term Debt</t>
  </si>
  <si>
    <t>Short Term</t>
  </si>
  <si>
    <t>Operating</t>
  </si>
  <si>
    <t>Accounts Payable</t>
  </si>
  <si>
    <t>Debt Payments</t>
  </si>
  <si>
    <t xml:space="preserve"> Interest</t>
  </si>
  <si>
    <t>Per cwt. Milk</t>
  </si>
  <si>
    <t>Percent of Total Receipts</t>
  </si>
  <si>
    <t>Cash Flow Coverage</t>
  </si>
  <si>
    <t>Cash Farm Expenditures</t>
  </si>
  <si>
    <t>Interest Paid</t>
  </si>
  <si>
    <t>(A) Cash Available for Debt Service</t>
  </si>
  <si>
    <t>(B) Dec. 31 Current Portion of Principal</t>
  </si>
  <si>
    <t>Cash Flow Coverage Ratio (A/B)</t>
  </si>
  <si>
    <t>Capital Replacement and Term Debt Repayment Margin</t>
  </si>
  <si>
    <t>Term Debt and Capital Lease Coverage Ratio</t>
  </si>
  <si>
    <t>+ Total non-farm income</t>
  </si>
  <si>
    <t>+Total Non-farm Income</t>
  </si>
  <si>
    <t>+ Depreciation Expense</t>
  </si>
  <si>
    <t>+Depreciation Expense</t>
  </si>
  <si>
    <t>- Income Tax</t>
  </si>
  <si>
    <t>+Interest on Term Debt</t>
  </si>
  <si>
    <t>- Withdrawals for Unpaid Management</t>
  </si>
  <si>
    <t>-Income Tax</t>
  </si>
  <si>
    <t>Capital replacement and term debt</t>
  </si>
  <si>
    <t>-Withdrawals for unpaid labor/Mgt.</t>
  </si>
  <si>
    <t>repayment capacity</t>
  </si>
  <si>
    <t>/(Planned Payments on Term Debt</t>
  </si>
  <si>
    <t>- Term debt principal payments</t>
  </si>
  <si>
    <t>+Annual Payments on Capital Leases)</t>
  </si>
  <si>
    <t>- lease principal payments</t>
  </si>
  <si>
    <t>repayment margin</t>
  </si>
  <si>
    <t>Notes Page</t>
  </si>
  <si>
    <t>Net value of inventory</t>
  </si>
  <si>
    <t>DHI ID#</t>
  </si>
  <si>
    <t>Number</t>
  </si>
  <si>
    <t>-layoffs</t>
  </si>
  <si>
    <t>+new hires</t>
  </si>
  <si>
    <t>Beg. of year inventory</t>
  </si>
  <si>
    <t>=End of year inventory</t>
  </si>
  <si>
    <t>Non-improved pasture</t>
  </si>
  <si>
    <t>Cultivated land</t>
  </si>
  <si>
    <t>Tot. dry matter (tons)</t>
  </si>
  <si>
    <t>Total Prod (tons)</t>
  </si>
  <si>
    <t>Acres owned</t>
  </si>
  <si>
    <t>Acres rented</t>
  </si>
  <si>
    <t># of doses</t>
  </si>
  <si>
    <t>Seasonal</t>
  </si>
  <si>
    <t>-termination/resignation</t>
  </si>
  <si>
    <t>Feeding System</t>
  </si>
  <si>
    <t>Cooling System</t>
  </si>
  <si>
    <t>TMR</t>
  </si>
  <si>
    <t>Grazing</t>
  </si>
  <si>
    <t>Shade</t>
  </si>
  <si>
    <t>Fans</t>
  </si>
  <si>
    <t>Sprinklers</t>
  </si>
  <si>
    <t>Ponds</t>
  </si>
  <si>
    <t>Inputs - Dairy Description</t>
  </si>
  <si>
    <t xml:space="preserve">Pounds milk sold </t>
  </si>
  <si>
    <t>LLP</t>
  </si>
  <si>
    <t>Sole prop.</t>
  </si>
  <si>
    <t>BST Use:</t>
  </si>
  <si>
    <t>% of herd</t>
  </si>
  <si>
    <t>(2) Improved pasture is pasture that is improved by cultivation.</t>
  </si>
  <si>
    <t>Improved pasture (2)</t>
  </si>
  <si>
    <t>Cows:</t>
  </si>
  <si>
    <t>Raised/expensed</t>
  </si>
  <si>
    <t xml:space="preserve">         Leased</t>
  </si>
  <si>
    <t>Capital livestock inventory worksheet (do not include leased, raised, or expensed livestock)</t>
  </si>
  <si>
    <t>Beginning of year inventory</t>
  </si>
  <si>
    <t>End of year inventory</t>
  </si>
  <si>
    <t>Noncash livestock transfer from dairy</t>
  </si>
  <si>
    <t>Tax depreciation</t>
  </si>
  <si>
    <t>Gain/loss on sale of capital livestock</t>
  </si>
  <si>
    <t>Cow number check:</t>
  </si>
  <si>
    <t>on expense page under 'expensed livestock purchases'.</t>
  </si>
  <si>
    <t>(2) Only include sales of capital livestock.  Do not include sales of cattle that were expensed or raised.  Enter these sales</t>
  </si>
  <si>
    <t>on income page under 'Cow sales'.</t>
  </si>
  <si>
    <t>Do not include sales of capitalized livestock.  Enter that information on Livestock page.</t>
  </si>
  <si>
    <t>Changes in Operating Accounts Receivable</t>
  </si>
  <si>
    <t>Non-dairy expenses</t>
  </si>
  <si>
    <t>Non-dairy expenses (5)</t>
  </si>
  <si>
    <t>Expensed purchases (3)</t>
  </si>
  <si>
    <t>(3) Expensed purchases are those not capitalized as shown on livestock page.</t>
  </si>
  <si>
    <t>Changes in Accounts Payable Worksheet</t>
  </si>
  <si>
    <t>Dairy Receipts</t>
  </si>
  <si>
    <t xml:space="preserve">Prepaid Expenses     </t>
  </si>
  <si>
    <t>Machinery, Equipment Inventory &amp; Depreciation</t>
  </si>
  <si>
    <t>Dairy Expenses</t>
  </si>
  <si>
    <t>Other Assets, Paid-in-Capital</t>
  </si>
  <si>
    <t>Net cash amount received (1)</t>
  </si>
  <si>
    <t>Building Purchases &amp; Sales</t>
  </si>
  <si>
    <t>Building Market Value:</t>
  </si>
  <si>
    <t>New buildings/improvements</t>
  </si>
  <si>
    <t>Noncash Transfer to Farm (e.g. gifts/inherit.)</t>
  </si>
  <si>
    <t>Buildings Sold:</t>
  </si>
  <si>
    <t>Note/lien held by seller</t>
  </si>
  <si>
    <t>Building Appreciation</t>
  </si>
  <si>
    <t>Building/Improvement Inventory Balance</t>
  </si>
  <si>
    <t>New Real Estate</t>
  </si>
  <si>
    <t>Total Beginning Inventory After Changes</t>
  </si>
  <si>
    <t xml:space="preserve">  Buildings Leased</t>
  </si>
  <si>
    <t xml:space="preserve">  Non-dairy assets</t>
  </si>
  <si>
    <t>Total--all dairy debt</t>
  </si>
  <si>
    <t>Non-dairy Liabilities</t>
  </si>
  <si>
    <t>Lease Schedule</t>
  </si>
  <si>
    <t>Cattle</t>
  </si>
  <si>
    <t>Total cattle</t>
  </si>
  <si>
    <t>Total mach. and equip.</t>
  </si>
  <si>
    <t>Buildings</t>
  </si>
  <si>
    <t>Total buildings</t>
  </si>
  <si>
    <t>Real estate</t>
  </si>
  <si>
    <t>Total real estate</t>
  </si>
  <si>
    <t>Whole farm</t>
  </si>
  <si>
    <t>Total whole farm</t>
  </si>
  <si>
    <t>Total--all dairy leases</t>
  </si>
  <si>
    <t>Non-dairy leases</t>
  </si>
  <si>
    <t>Grand total--all leases</t>
  </si>
  <si>
    <t>Lease type</t>
  </si>
  <si>
    <t>Total Depreciation</t>
  </si>
  <si>
    <t xml:space="preserve">Dairy cows: </t>
  </si>
  <si>
    <t>Capitalized</t>
  </si>
  <si>
    <t xml:space="preserve">     Raised/expensed</t>
  </si>
  <si>
    <t xml:space="preserve">     Capitalized</t>
  </si>
  <si>
    <t xml:space="preserve">     Leased</t>
  </si>
  <si>
    <t>Total Dairy Assets</t>
  </si>
  <si>
    <t>Non-dairy assets</t>
  </si>
  <si>
    <t>Assets</t>
  </si>
  <si>
    <t xml:space="preserve"> Current portion-Leases</t>
  </si>
  <si>
    <t xml:space="preserve">   Notes Payable</t>
  </si>
  <si>
    <t>Non current portion-leases</t>
  </si>
  <si>
    <t xml:space="preserve">    Real estate</t>
  </si>
  <si>
    <t xml:space="preserve">    Whole farm</t>
  </si>
  <si>
    <t xml:space="preserve">    Buildings</t>
  </si>
  <si>
    <t xml:space="preserve">   Cattle</t>
  </si>
  <si>
    <t xml:space="preserve">   Machinery and equipment</t>
  </si>
  <si>
    <t>Total Dairy Liabilities</t>
  </si>
  <si>
    <t>Non-dairy liabilities and leases</t>
  </si>
  <si>
    <t>Liabilities</t>
  </si>
  <si>
    <t>Gain/Loss on Sale of Capital Livestock</t>
  </si>
  <si>
    <t>Dairy Revenues</t>
  </si>
  <si>
    <t xml:space="preserve">Nondairy cash income from nondairy work for self or spouse, tax refunds, principal and interest received </t>
  </si>
  <si>
    <t xml:space="preserve">available for debt payments and family living. All nondairy income must be entered for Cash Flow </t>
  </si>
  <si>
    <t>Non Dairy Income Contribution to Farm Business</t>
  </si>
  <si>
    <t>Non Dairy Expense Distribution from Farm Business</t>
  </si>
  <si>
    <t>Net Social Security and Income taxes</t>
  </si>
  <si>
    <t>Increase in excess of market value over cost/basis</t>
  </si>
  <si>
    <t>of farm capital assets (Appreciation)</t>
  </si>
  <si>
    <t>New Leases</t>
  </si>
  <si>
    <t>Money Borrowed-Non-dairy Debt</t>
  </si>
  <si>
    <t>Principal Payments-Non-dairy Debt</t>
  </si>
  <si>
    <t>Net Cash-Other Operating Activities</t>
  </si>
  <si>
    <t>Total Asset Purchases</t>
  </si>
  <si>
    <t>One-shot</t>
  </si>
  <si>
    <t xml:space="preserve">                             Dairy Business Analysis Project</t>
  </si>
  <si>
    <t>Ratio (2)</t>
  </si>
  <si>
    <t>(2) Only dairy assets used in this computation.</t>
  </si>
  <si>
    <t>Dairy Assets (1) (2)</t>
  </si>
  <si>
    <t>/Average Equity</t>
  </si>
  <si>
    <t>Beginning (Jan 1)</t>
  </si>
  <si>
    <t>Ending (Dec 31)</t>
  </si>
  <si>
    <t>Grown Feed Worksheet      Beginning (Jan 1)</t>
  </si>
  <si>
    <t>or Description (1)</t>
  </si>
  <si>
    <t>(Jan 1)</t>
  </si>
  <si>
    <t>(Dec 31)</t>
  </si>
  <si>
    <t>Receivable(2)</t>
  </si>
  <si>
    <t>Total(3)</t>
  </si>
  <si>
    <t>2.  Assign and allocate the changes in accounts receivable to appropriate dairy receipts using worksheet.</t>
  </si>
  <si>
    <t>(1) End of year minus beginning of year. Computed from data in other forms.</t>
  </si>
  <si>
    <t>(3) Enter gross milk receipts. All marketing and co-op deductions are entered separately as expenses.</t>
  </si>
  <si>
    <t>(5) Receipts from sale of heifers, bulls, or other livestock not reported above. Do not enter sales of capital livestock.</t>
  </si>
  <si>
    <t>Do not include sales of purchased feed.</t>
  </si>
  <si>
    <t xml:space="preserve">such as cattle, crops (excluding machinery and real estate), and the conversion of nondairy assets to  </t>
  </si>
  <si>
    <t>3.  The total of the "Change in Accounts Receivable" column above must equal the total allocation.</t>
  </si>
  <si>
    <t>or Description (1,2)</t>
  </si>
  <si>
    <t>Payable (3)</t>
  </si>
  <si>
    <t>Allocation (4)</t>
  </si>
  <si>
    <t>Total (6)</t>
  </si>
  <si>
    <t>1. Take inventory in open operating accounts payable at the beginning</t>
  </si>
  <si>
    <t xml:space="preserve">and end of year. These accounts established when dairy inputs, such </t>
  </si>
  <si>
    <t xml:space="preserve">2.  If there is more than one account per vendor, list separately on left-hand </t>
  </si>
  <si>
    <t xml:space="preserve">5.  If scheduled debt payments were not made, there is likely an </t>
  </si>
  <si>
    <t xml:space="preserve">6.  The Total on the worksheet above must equal the Total on the allocation </t>
  </si>
  <si>
    <t>list on the right.</t>
  </si>
  <si>
    <t>(Totals entered on Expense form)</t>
  </si>
  <si>
    <t>Interest (5)</t>
  </si>
  <si>
    <t>Prepaid Expenses for Year (1)</t>
  </si>
  <si>
    <t xml:space="preserve">Dec. 31       </t>
  </si>
  <si>
    <t>Change (2)</t>
  </si>
  <si>
    <t>(2) Changes are calculated and adjust expenses on expense page.</t>
  </si>
  <si>
    <t xml:space="preserve">(5) Enter all business expenses that were not directly related to dairy.  </t>
  </si>
  <si>
    <t>(1) Prepaid Expense worksheet computes values for this column.</t>
  </si>
  <si>
    <t>(2) Accounts Payable worksheet to computes values for this column.</t>
  </si>
  <si>
    <t>bottom section needs be filled out.  The top two sections are worksheets to compute values</t>
  </si>
  <si>
    <t>Capital livestock purchased (1)</t>
  </si>
  <si>
    <t>Capital livestock sold (2)</t>
  </si>
  <si>
    <t>Noncash livestock transfer to dairy</t>
  </si>
  <si>
    <t xml:space="preserve">(1) Only include purchases of capital livestock.  Do not include purchases that were expensed.  Enter expensed livestock </t>
  </si>
  <si>
    <t># acres</t>
  </si>
  <si>
    <t>'1 January</t>
  </si>
  <si>
    <t>Real Estate Inventory</t>
  </si>
  <si>
    <t>'31 December</t>
  </si>
  <si>
    <t>$ per acre</t>
  </si>
  <si>
    <t>value</t>
  </si>
  <si>
    <t>Real Estate Transactions</t>
  </si>
  <si>
    <t>(1) Calculated value is a cash inflow to the farm.  If part or all of this was converted to nonfarm, this must be noted.</t>
  </si>
  <si>
    <t>Gain (loss) on capital livestock sales</t>
  </si>
  <si>
    <t>Percent</t>
  </si>
  <si>
    <t>Livestock Depreciation</t>
  </si>
  <si>
    <t>Machinery Depreciation</t>
  </si>
  <si>
    <t>Real Estate Depreciation</t>
  </si>
  <si>
    <t>(1) Percent of total revenues.</t>
  </si>
  <si>
    <t>Percent (1)</t>
  </si>
  <si>
    <t>Stocks and Certificates</t>
  </si>
  <si>
    <t>Additional capital investment</t>
  </si>
  <si>
    <t>Net value of stocks/certificates</t>
  </si>
  <si>
    <t>Additions/Reductions in principal</t>
  </si>
  <si>
    <t>a negative value.</t>
  </si>
  <si>
    <t>calculated using a fixed value.</t>
  </si>
  <si>
    <t>principal value.   Appreciation of stock value will be calculated.</t>
  </si>
  <si>
    <t>Additional stock and certificate purchases</t>
  </si>
  <si>
    <t>of stocks and certificates (Valuation)</t>
  </si>
  <si>
    <t>Labor Turnover</t>
  </si>
  <si>
    <t>Managers</t>
  </si>
  <si>
    <t>Support staff</t>
  </si>
  <si>
    <t>Operators</t>
  </si>
  <si>
    <t>Full-time Equivalents (1)</t>
  </si>
  <si>
    <t>Real Estate Market Value:</t>
  </si>
  <si>
    <t>Dairy supplies</t>
  </si>
  <si>
    <t>1.  Identify changes in operating accounts receivable by taking inventory of beginning and ending account balances.</t>
  </si>
  <si>
    <t>(1) Enter inventory of beginning and ending prepaid expenses for appropriate expense category.</t>
  </si>
  <si>
    <t xml:space="preserve">Depreciation: from income tax (including buildings) </t>
  </si>
  <si>
    <t>Parcel Description</t>
  </si>
  <si>
    <t>(6) Only record if adjustments were made to principal balance indicating an addition or reduction in</t>
  </si>
  <si>
    <t>Number of positions replaced</t>
  </si>
  <si>
    <t>Milking Frequency</t>
  </si>
  <si>
    <t>Prod. Recording System</t>
  </si>
  <si>
    <t>Labor Inventory-Yearly average F/T months(1)</t>
  </si>
  <si>
    <t>Purchased Feed &amp; Supply Inventory</t>
  </si>
  <si>
    <t>Raised Feed and Supply Inventory</t>
  </si>
  <si>
    <t>Key Code:</t>
  </si>
  <si>
    <t>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</si>
</sst>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1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(* #,##0_);_(* \(#,##0\);_(* &quot;__________&quot;_);_(@_)"/>
    <numFmt numFmtId="165" formatCode="_(* #,##0_);_(* \(#,##0\);_(* &quot;_____&quot;_);_(@_)"/>
    <numFmt numFmtId="166" formatCode="_(* #,##0_);_(* \(#,##0\);_(* &quot; &quot;_);_(@_)"/>
    <numFmt numFmtId="167" formatCode="_(* #,##0_);_(* \(#,##0\);_(* &quot;________&quot;_);_(@_)"/>
    <numFmt numFmtId="168" formatCode="_(* #,##0_);_(* \(#,##0\);_(* &quot;______&quot;_);_(@_)"/>
    <numFmt numFmtId="169" formatCode="_(* #,##0_);_(* \(#,##0\);_(* &quot;_________&quot;_);_(@_)"/>
    <numFmt numFmtId="170" formatCode="* &quot;__________&quot;??_)"/>
    <numFmt numFmtId="171" formatCode="* &quot;______________&quot;??_)"/>
    <numFmt numFmtId="172" formatCode="_(&quot;$&quot;* #,##0.00_);_(&quot;$&quot;* \(#,##0.00\);_(&quot;$&quot;* &quot;____&quot;??_);_(@_)"/>
    <numFmt numFmtId="173" formatCode="_(&quot;$&quot;* #,##0_);_(&quot;$&quot;* \(#,##0\);_(* &quot; &quot;_);_(@_)"/>
    <numFmt numFmtId="174" formatCode="_(&quot;$&quot;* #,##0.00_);_(&quot;$&quot;* \(#,##0.00\);_(&quot;$&quot;* &quot;______&quot;_);_(@_)"/>
    <numFmt numFmtId="175" formatCode="_(&quot;$&quot;* #,##0.00_);_(&quot;$&quot;* \(#,##0.00\);_(* &quot; &quot;_);_(@_)"/>
    <numFmt numFmtId="176" formatCode="_(&quot;$&quot;* #,##0_);_(&quot;$&quot;* \(#,##0\);_(&quot;$&quot;* &quot;_______&quot;_);_(@_)"/>
    <numFmt numFmtId="177" formatCode="_(&quot;$&quot;* #,##0_);_(&quot;$&quot;* \(#,##0\);_(* &quot;_________&quot;_);_(@_)"/>
    <numFmt numFmtId="178" formatCode="_(&quot;$&quot;* #,##0_);_(&quot;$&quot;* \(#,##0\);_(* &quot;________&quot;_);_(@_)"/>
    <numFmt numFmtId="179" formatCode="_(* #,##0_);_(* \(#,##0\);_(* &quot;______&quot;_);_(@&quot;___&quot;_)"/>
    <numFmt numFmtId="180" formatCode="_(&quot;$&quot;* #,##0.00_);_(&quot;$&quot;* \(#,##0.00\);_(&quot;$&quot;* &quot;_____&quot;??_);_(@_)"/>
    <numFmt numFmtId="181" formatCode="_(&quot;$&quot;* #,##0_);_(&quot;$&quot;* \(#,##0\);_(* &quot; &quot;??_);_(@_)"/>
    <numFmt numFmtId="182" formatCode="_(* #,##0_);_(* \(#,##0\);_(* &quot;________&quot;_);_(@&quot;___&quot;_)"/>
    <numFmt numFmtId="183" formatCode="_(&quot;$&quot;* #,##0_);_(&quot;$&quot;* \(#,##0\);_(* &quot;___________&quot;_);_(@_)"/>
    <numFmt numFmtId="184" formatCode="_(* #,##0.00_);_(* \(#,##0.00\);_(* &quot;________&quot;_);_(@_)"/>
    <numFmt numFmtId="185" formatCode="_(* #,##0_);_(* \(#,##0\);_(* &quot;___________&quot;_);_(@_)"/>
    <numFmt numFmtId="186" formatCode="_(&quot;$&quot;* #,##0_);_(&quot;$&quot;* \(#,##0\);_(&quot;$&quot;* &quot;_____&quot;_);_(@_)"/>
    <numFmt numFmtId="187" formatCode="_(&quot;$&quot;* #,##0_);_(&quot;$&quot;* \(#,##0\);_(&quot;$&quot;* &quot;________&quot;_);_(@_)"/>
    <numFmt numFmtId="188" formatCode="_(&quot;$&quot;* #,##0_);_(&quot;$&quot;* \(#,##0\);_(* &quot;____________&quot;_);_(@_)"/>
    <numFmt numFmtId="189" formatCode="* &quot;____________&quot;??_)"/>
    <numFmt numFmtId="190" formatCode="_(* #,##0_);_(* \(#,##0\);_(* &quot;____________&quot;_);_(@_)"/>
    <numFmt numFmtId="191" formatCode="* &quot;__________________&quot;??_)"/>
    <numFmt numFmtId="192" formatCode="_(* #,##0.00_);_(* \(#,##0.00\);_(* &quot;_____________&quot;_);_(@_)"/>
    <numFmt numFmtId="193" formatCode="_(* #,##0_);_(* \(#,##0\);_(* &quot;_____________&quot;_);_(@_)"/>
    <numFmt numFmtId="194" formatCode="_(&quot;$&quot;* #,##0_);_(&quot;$&quot;* \(#,##0\);_(* &quot;_____________&quot;_);_(@_)"/>
    <numFmt numFmtId="195" formatCode="_(&quot;$&quot;* #,##0.00_);_(&quot;$&quot;* \(#,##0\);_(* &quot;__________&quot;_);_(@_)"/>
    <numFmt numFmtId="196" formatCode="_(&quot;$&quot;* #,##0.00_);_(&quot;$&quot;* \(#,##0\);_(* &quot;_______________&quot;_);_(@_)"/>
    <numFmt numFmtId="197" formatCode="_(&quot;$&quot;* #,##0_);_(&quot;$&quot;* \(#,##0\);_(* &quot;______________&quot;_);_(@_)"/>
    <numFmt numFmtId="198" formatCode="_(&quot;$&quot;* #,##0_);_(&quot;$&quot;* \(#,##0\);_(\ &quot; &quot;_);_(@_)"/>
    <numFmt numFmtId="199" formatCode="_(&quot;$&quot;* #,##0.00_);_(&quot;$&quot;* \(#,##0.00\);_(&quot; &quot;??_);_(@_)"/>
    <numFmt numFmtId="200" formatCode="_(&quot;$&quot;* #,##0.00_);_(&quot;$&quot;* \(#,##0.00\);_(\ &quot; &quot;_);_(@_)"/>
    <numFmt numFmtId="201" formatCode="_(* &quot;__________&quot;??_)"/>
    <numFmt numFmtId="202" formatCode="_(* #,##0.00_);_(* \(#,##0.00\);_(* &quot;_________&quot;_);_(@_)"/>
    <numFmt numFmtId="203" formatCode="_(&quot;$&quot;* #,##0.0_);_(&quot;$&quot;* \(#,##0.0\);_(&quot;$&quot;* &quot;-&quot;??_);_(@_)"/>
    <numFmt numFmtId="204" formatCode="_(&quot;$&quot;* #,##0_);_(&quot;$&quot;* \(#,##0\);_(&quot;$&quot;* &quot;-&quot;??_);_(@_)"/>
    <numFmt numFmtId="205" formatCode="_(* #,##0.00_);_(* \(#,##0.00\);_(* &quot;_____&quot;_);_(@_)"/>
    <numFmt numFmtId="206" formatCode="_(* #,##0.000_);_(* \(#,##0.000\);_(* &quot;_____&quot;_);_(@_)"/>
    <numFmt numFmtId="207" formatCode="_(* #,##0_);_(* \(#,##0\);_(* &quot;___________________&quot;_);_(@_)"/>
    <numFmt numFmtId="208" formatCode="_(* #,##0.00_);_(* \(#,##0.00\);_(* &quot; &quot;_);_(@_)"/>
    <numFmt numFmtId="209" formatCode="_(#,##0;_(&quot; &quot;\);_@_)"/>
    <numFmt numFmtId="211" formatCode="_(* #,##0_);_(* \(#,##0\);_(* &quot;_______&quot;_);_(@_)"/>
    <numFmt numFmtId="212" formatCode="_(* #,##0_);_(* \(#,##0\);_(* &quot;__________________&quot;_);_(@_)"/>
  </numFmts>
  <fonts count="10" x14ac:knownFonts="1">
    <font>
      <sz val="10"/>
      <name val="Arial"/>
    </font>
    <font>
      <b/>
      <sz val="10"/>
      <name val="Arial"/>
    </font>
    <font>
      <sz val="10"/>
      <name val="Arial"/>
    </font>
    <font>
      <u/>
      <sz val="10"/>
      <name val="Arial"/>
    </font>
    <font>
      <u/>
      <sz val="10"/>
      <name val="Times New Roman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32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3" fontId="2" fillId="0" borderId="0" xfId="0" applyNumberFormat="1" applyFont="1" applyAlignment="1">
      <alignment horizontal="centerContinuous"/>
    </xf>
    <xf numFmtId="3" fontId="2" fillId="0" borderId="6" xfId="0" applyNumberFormat="1" applyFont="1" applyBorder="1" applyAlignment="1">
      <alignment horizontal="centerContinuous"/>
    </xf>
    <xf numFmtId="3" fontId="2" fillId="0" borderId="0" xfId="0" applyNumberFormat="1" applyFont="1" applyAlignment="1">
      <alignment horizontal="center"/>
    </xf>
    <xf numFmtId="0" fontId="2" fillId="0" borderId="5" xfId="0" applyFont="1" applyBorder="1"/>
    <xf numFmtId="3" fontId="2" fillId="0" borderId="7" xfId="0" applyNumberFormat="1" applyFont="1" applyBorder="1" applyAlignment="1">
      <alignment horizontal="left"/>
    </xf>
    <xf numFmtId="3" fontId="2" fillId="0" borderId="8" xfId="0" applyNumberFormat="1" applyFont="1" applyBorder="1" applyAlignment="1">
      <alignment horizontal="left"/>
    </xf>
    <xf numFmtId="0" fontId="0" fillId="0" borderId="5" xfId="0" applyBorder="1"/>
    <xf numFmtId="3" fontId="2" fillId="0" borderId="0" xfId="0" applyNumberFormat="1" applyFont="1" applyAlignment="1">
      <alignment horizontal="left"/>
    </xf>
    <xf numFmtId="0" fontId="2" fillId="0" borderId="9" xfId="0" applyFont="1" applyBorder="1"/>
    <xf numFmtId="3" fontId="2" fillId="0" borderId="8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Continuous"/>
    </xf>
    <xf numFmtId="3" fontId="2" fillId="0" borderId="4" xfId="0" applyNumberFormat="1" applyFont="1" applyBorder="1" applyAlignment="1">
      <alignment horizontal="left"/>
    </xf>
    <xf numFmtId="165" fontId="2" fillId="0" borderId="0" xfId="0" applyNumberFormat="1" applyFont="1" applyAlignment="1">
      <alignment horizontal="centerContinuous"/>
    </xf>
    <xf numFmtId="0" fontId="0" fillId="0" borderId="8" xfId="0" applyBorder="1"/>
    <xf numFmtId="0" fontId="2" fillId="0" borderId="5" xfId="0" applyFont="1" applyBorder="1" applyAlignment="1">
      <alignment horizontal="center"/>
    </xf>
    <xf numFmtId="0" fontId="0" fillId="0" borderId="3" xfId="0" applyBorder="1"/>
    <xf numFmtId="3" fontId="2" fillId="0" borderId="3" xfId="0" applyNumberFormat="1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/>
    <xf numFmtId="3" fontId="2" fillId="0" borderId="8" xfId="0" applyNumberFormat="1" applyFont="1" applyBorder="1"/>
    <xf numFmtId="0" fontId="2" fillId="0" borderId="2" xfId="0" applyFont="1" applyBorder="1" applyAlignment="1">
      <alignment horizontal="left"/>
    </xf>
    <xf numFmtId="167" fontId="2" fillId="0" borderId="0" xfId="0" applyNumberFormat="1" applyFont="1"/>
    <xf numFmtId="167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Continuous"/>
    </xf>
    <xf numFmtId="3" fontId="2" fillId="0" borderId="10" xfId="0" applyNumberFormat="1" applyFont="1" applyBorder="1"/>
    <xf numFmtId="3" fontId="2" fillId="0" borderId="3" xfId="0" applyNumberFormat="1" applyFont="1" applyBorder="1"/>
    <xf numFmtId="165" fontId="2" fillId="0" borderId="0" xfId="0" applyNumberFormat="1" applyFont="1"/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0" fillId="0" borderId="11" xfId="0" applyBorder="1"/>
    <xf numFmtId="0" fontId="0" fillId="0" borderId="1" xfId="0" applyBorder="1"/>
    <xf numFmtId="0" fontId="0" fillId="0" borderId="10" xfId="0" applyBorder="1"/>
    <xf numFmtId="0" fontId="1" fillId="0" borderId="0" xfId="0" applyFont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0" borderId="0" xfId="0" applyProtection="1"/>
    <xf numFmtId="0" fontId="1" fillId="0" borderId="0" xfId="0" applyFont="1" applyAlignment="1">
      <alignment horizontal="right"/>
    </xf>
    <xf numFmtId="0" fontId="1" fillId="0" borderId="9" xfId="0" applyFont="1" applyBorder="1"/>
    <xf numFmtId="0" fontId="0" fillId="0" borderId="7" xfId="0" applyBorder="1"/>
    <xf numFmtId="0" fontId="0" fillId="0" borderId="7" xfId="0" applyBorder="1" applyProtection="1"/>
    <xf numFmtId="0" fontId="0" fillId="0" borderId="7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/>
    </xf>
    <xf numFmtId="0" fontId="0" fillId="0" borderId="10" xfId="0" applyBorder="1" applyAlignment="1">
      <alignment horizontal="center"/>
    </xf>
    <xf numFmtId="176" fontId="0" fillId="0" borderId="0" xfId="0" applyNumberFormat="1" applyProtection="1"/>
    <xf numFmtId="164" fontId="0" fillId="0" borderId="0" xfId="0" applyNumberFormat="1"/>
    <xf numFmtId="168" fontId="0" fillId="0" borderId="0" xfId="0" applyNumberFormat="1" applyProtection="1"/>
    <xf numFmtId="164" fontId="0" fillId="0" borderId="8" xfId="0" applyNumberFormat="1" applyBorder="1"/>
    <xf numFmtId="0" fontId="0" fillId="0" borderId="5" xfId="0" applyBorder="1" applyAlignment="1">
      <alignment horizontal="right"/>
    </xf>
    <xf numFmtId="167" fontId="0" fillId="0" borderId="0" xfId="0" applyNumberFormat="1"/>
    <xf numFmtId="166" fontId="0" fillId="0" borderId="0" xfId="0" applyNumberFormat="1" applyProtection="1"/>
    <xf numFmtId="166" fontId="0" fillId="0" borderId="0" xfId="0" applyNumberFormat="1"/>
    <xf numFmtId="167" fontId="0" fillId="0" borderId="0" xfId="0" applyNumberFormat="1" applyAlignment="1">
      <alignment horizontal="right"/>
    </xf>
    <xf numFmtId="166" fontId="0" fillId="0" borderId="0" xfId="0" applyNumberFormat="1" applyAlignment="1" applyProtection="1">
      <alignment horizontal="right"/>
    </xf>
    <xf numFmtId="172" fontId="0" fillId="0" borderId="0" xfId="0" applyNumberFormat="1"/>
    <xf numFmtId="172" fontId="0" fillId="0" borderId="0" xfId="0" applyNumberFormat="1" applyProtection="1"/>
    <xf numFmtId="175" fontId="0" fillId="0" borderId="8" xfId="0" applyNumberFormat="1" applyBorder="1"/>
    <xf numFmtId="173" fontId="0" fillId="0" borderId="0" xfId="0" applyNumberFormat="1" applyProtection="1"/>
    <xf numFmtId="173" fontId="0" fillId="0" borderId="0" xfId="0" applyNumberFormat="1" applyAlignment="1" applyProtection="1">
      <alignment horizontal="right"/>
    </xf>
    <xf numFmtId="42" fontId="0" fillId="0" borderId="0" xfId="0" applyNumberFormat="1"/>
    <xf numFmtId="42" fontId="0" fillId="0" borderId="0" xfId="0" applyNumberFormat="1" applyProtection="1"/>
    <xf numFmtId="173" fontId="0" fillId="0" borderId="0" xfId="0" applyNumberFormat="1"/>
    <xf numFmtId="173" fontId="0" fillId="0" borderId="8" xfId="0" applyNumberFormat="1" applyBorder="1"/>
    <xf numFmtId="0" fontId="0" fillId="0" borderId="9" xfId="0" applyBorder="1"/>
    <xf numFmtId="0" fontId="0" fillId="0" borderId="0" xfId="0" applyAlignment="1">
      <alignment horizontal="right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left"/>
    </xf>
    <xf numFmtId="168" fontId="0" fillId="0" borderId="7" xfId="0" applyNumberFormat="1" applyBorder="1" applyAlignment="1" applyProtection="1">
      <alignment horizontal="center"/>
    </xf>
    <xf numFmtId="41" fontId="0" fillId="0" borderId="7" xfId="0" applyNumberFormat="1" applyBorder="1" applyAlignment="1">
      <alignment horizontal="center"/>
    </xf>
    <xf numFmtId="169" fontId="0" fillId="0" borderId="7" xfId="0" applyNumberFormat="1" applyBorder="1"/>
    <xf numFmtId="166" fontId="0" fillId="0" borderId="7" xfId="0" applyNumberFormat="1" applyBorder="1" applyProtection="1"/>
    <xf numFmtId="0" fontId="0" fillId="0" borderId="1" xfId="0" applyBorder="1" applyAlignment="1" applyProtection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 applyProtection="1">
      <alignment horizontal="left"/>
    </xf>
    <xf numFmtId="0" fontId="0" fillId="0" borderId="1" xfId="0" applyBorder="1" applyProtection="1"/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Continuous"/>
    </xf>
    <xf numFmtId="0" fontId="0" fillId="0" borderId="6" xfId="0" applyBorder="1"/>
    <xf numFmtId="0" fontId="0" fillId="0" borderId="1" xfId="0" applyBorder="1" applyAlignment="1">
      <alignment horizontal="left"/>
    </xf>
    <xf numFmtId="164" fontId="0" fillId="0" borderId="0" xfId="0" applyNumberFormat="1" applyProtection="1">
      <protection locked="0"/>
    </xf>
    <xf numFmtId="184" fontId="0" fillId="0" borderId="0" xfId="0" applyNumberFormat="1" applyProtection="1">
      <protection locked="0"/>
    </xf>
    <xf numFmtId="0" fontId="0" fillId="0" borderId="11" xfId="0" applyBorder="1" applyAlignment="1">
      <alignment horizontal="right"/>
    </xf>
    <xf numFmtId="181" fontId="0" fillId="0" borderId="1" xfId="0" applyNumberFormat="1" applyBorder="1"/>
    <xf numFmtId="0" fontId="1" fillId="0" borderId="1" xfId="0" applyFont="1" applyBorder="1"/>
    <xf numFmtId="0" fontId="2" fillId="0" borderId="11" xfId="0" applyFont="1" applyBorder="1"/>
    <xf numFmtId="179" fontId="0" fillId="0" borderId="0" xfId="0" applyNumberFormat="1"/>
    <xf numFmtId="184" fontId="0" fillId="0" borderId="0" xfId="0" applyNumberFormat="1"/>
    <xf numFmtId="185" fontId="0" fillId="0" borderId="0" xfId="0" applyNumberFormat="1" applyProtection="1">
      <protection locked="0"/>
    </xf>
    <xf numFmtId="182" fontId="0" fillId="0" borderId="8" xfId="0" applyNumberFormat="1" applyBorder="1"/>
    <xf numFmtId="179" fontId="0" fillId="0" borderId="0" xfId="0" applyNumberFormat="1" applyProtection="1"/>
    <xf numFmtId="181" fontId="0" fillId="0" borderId="8" xfId="0" applyNumberFormat="1" applyBorder="1"/>
    <xf numFmtId="179" fontId="0" fillId="0" borderId="0" xfId="0" applyNumberFormat="1" applyProtection="1">
      <protection locked="0"/>
    </xf>
    <xf numFmtId="0" fontId="0" fillId="0" borderId="5" xfId="0" applyBorder="1" applyAlignment="1">
      <alignment horizontal="left"/>
    </xf>
    <xf numFmtId="185" fontId="0" fillId="0" borderId="0" xfId="0" applyNumberFormat="1"/>
    <xf numFmtId="0" fontId="0" fillId="0" borderId="4" xfId="0" applyBorder="1" applyAlignment="1">
      <alignment horizontal="center"/>
    </xf>
    <xf numFmtId="186" fontId="0" fillId="0" borderId="8" xfId="0" applyNumberFormat="1" applyBorder="1" applyAlignment="1">
      <alignment horizontal="center"/>
    </xf>
    <xf numFmtId="189" fontId="0" fillId="0" borderId="5" xfId="0" applyNumberFormat="1" applyBorder="1" applyAlignment="1">
      <alignment horizontal="left"/>
    </xf>
    <xf numFmtId="190" fontId="0" fillId="0" borderId="8" xfId="0" applyNumberFormat="1" applyBorder="1"/>
    <xf numFmtId="190" fontId="0" fillId="0" borderId="8" xfId="0" applyNumberFormat="1" applyBorder="1" applyProtection="1"/>
    <xf numFmtId="190" fontId="0" fillId="0" borderId="8" xfId="0" applyNumberFormat="1" applyBorder="1" applyProtection="1">
      <protection locked="0"/>
    </xf>
    <xf numFmtId="173" fontId="0" fillId="0" borderId="5" xfId="0" applyNumberFormat="1" applyBorder="1" applyAlignment="1">
      <alignment horizontal="right"/>
    </xf>
    <xf numFmtId="190" fontId="0" fillId="0" borderId="0" xfId="0" applyNumberFormat="1"/>
    <xf numFmtId="15" fontId="0" fillId="0" borderId="0" xfId="0" applyNumberFormat="1" applyAlignment="1">
      <alignment horizontal="center"/>
    </xf>
    <xf numFmtId="188" fontId="0" fillId="0" borderId="0" xfId="0" applyNumberFormat="1" applyProtection="1">
      <protection locked="0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11" xfId="0" applyFont="1" applyBorder="1"/>
    <xf numFmtId="0" fontId="2" fillId="0" borderId="10" xfId="0" applyFont="1" applyBorder="1" applyAlignment="1">
      <alignment horizontal="left"/>
    </xf>
    <xf numFmtId="42" fontId="2" fillId="0" borderId="0" xfId="0" applyNumberFormat="1" applyFont="1" applyAlignment="1">
      <alignment horizontal="right"/>
    </xf>
    <xf numFmtId="185" fontId="2" fillId="0" borderId="0" xfId="0" applyNumberFormat="1" applyFont="1" applyAlignment="1">
      <alignment horizontal="center"/>
    </xf>
    <xf numFmtId="185" fontId="2" fillId="0" borderId="8" xfId="0" applyNumberFormat="1" applyFont="1" applyBorder="1" applyAlignment="1">
      <alignment horizontal="center"/>
    </xf>
    <xf numFmtId="185" fontId="2" fillId="0" borderId="0" xfId="0" applyNumberFormat="1" applyFont="1" applyAlignment="1">
      <alignment horizontal="right"/>
    </xf>
    <xf numFmtId="173" fontId="2" fillId="0" borderId="0" xfId="0" applyNumberFormat="1" applyFont="1"/>
    <xf numFmtId="0" fontId="2" fillId="0" borderId="11" xfId="0" applyFont="1" applyBorder="1" applyAlignment="1">
      <alignment horizontal="right"/>
    </xf>
    <xf numFmtId="3" fontId="2" fillId="0" borderId="1" xfId="0" applyNumberFormat="1" applyFont="1" applyBorder="1"/>
    <xf numFmtId="183" fontId="2" fillId="0" borderId="10" xfId="0" applyNumberFormat="1" applyFont="1" applyBorder="1"/>
    <xf numFmtId="0" fontId="1" fillId="0" borderId="5" xfId="0" applyFont="1" applyBorder="1" applyAlignment="1">
      <alignment horizontal="left"/>
    </xf>
    <xf numFmtId="0" fontId="3" fillId="0" borderId="0" xfId="0" applyFont="1"/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centerContinuous"/>
    </xf>
    <xf numFmtId="0" fontId="0" fillId="0" borderId="2" xfId="0" applyBorder="1" applyAlignment="1">
      <alignment horizontal="center"/>
    </xf>
    <xf numFmtId="193" fontId="0" fillId="0" borderId="8" xfId="0" applyNumberFormat="1" applyBorder="1"/>
    <xf numFmtId="180" fontId="0" fillId="0" borderId="0" xfId="0" applyNumberFormat="1"/>
    <xf numFmtId="193" fontId="0" fillId="0" borderId="0" xfId="0" applyNumberFormat="1"/>
    <xf numFmtId="0" fontId="3" fillId="0" borderId="5" xfId="0" applyFont="1" applyBorder="1"/>
    <xf numFmtId="193" fontId="2" fillId="0" borderId="0" xfId="0" applyNumberFormat="1" applyFont="1" applyAlignment="1">
      <alignment horizontal="center"/>
    </xf>
    <xf numFmtId="193" fontId="2" fillId="0" borderId="0" xfId="0" applyNumberFormat="1" applyFont="1" applyAlignment="1" applyProtection="1">
      <alignment horizontal="center"/>
      <protection locked="0"/>
    </xf>
    <xf numFmtId="193" fontId="2" fillId="0" borderId="8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186" fontId="2" fillId="0" borderId="0" xfId="0" applyNumberFormat="1" applyFont="1" applyAlignment="1">
      <alignment horizontal="center"/>
    </xf>
    <xf numFmtId="186" fontId="2" fillId="0" borderId="0" xfId="0" applyNumberFormat="1" applyFont="1"/>
    <xf numFmtId="42" fontId="2" fillId="0" borderId="8" xfId="0" applyNumberFormat="1" applyFont="1" applyBorder="1" applyAlignment="1">
      <alignment horizontal="center"/>
    </xf>
    <xf numFmtId="193" fontId="2" fillId="0" borderId="0" xfId="0" applyNumberFormat="1" applyFont="1" applyAlignment="1" applyProtection="1">
      <alignment horizontal="center"/>
    </xf>
    <xf numFmtId="173" fontId="2" fillId="0" borderId="0" xfId="0" applyNumberFormat="1" applyFont="1" applyAlignment="1">
      <alignment horizontal="center"/>
    </xf>
    <xf numFmtId="173" fontId="2" fillId="0" borderId="8" xfId="0" applyNumberFormat="1" applyFont="1" applyBorder="1" applyAlignment="1">
      <alignment horizontal="center"/>
    </xf>
    <xf numFmtId="0" fontId="0" fillId="0" borderId="11" xfId="0" applyBorder="1" applyAlignment="1">
      <alignment horizontal="left"/>
    </xf>
    <xf numFmtId="3" fontId="2" fillId="0" borderId="10" xfId="0" applyNumberFormat="1" applyFont="1" applyBorder="1" applyAlignment="1">
      <alignment horizontal="center"/>
    </xf>
    <xf numFmtId="0" fontId="1" fillId="0" borderId="0" xfId="0" applyFont="1" applyProtection="1"/>
    <xf numFmtId="0" fontId="1" fillId="0" borderId="0" xfId="0" applyFont="1" applyAlignment="1" applyProtection="1">
      <alignment horizontal="right"/>
    </xf>
    <xf numFmtId="0" fontId="2" fillId="0" borderId="2" xfId="0" applyFont="1" applyBorder="1" applyAlignment="1" applyProtection="1">
      <alignment horizontal="left"/>
    </xf>
    <xf numFmtId="0" fontId="0" fillId="0" borderId="3" xfId="0" applyBorder="1" applyProtection="1"/>
    <xf numFmtId="0" fontId="0" fillId="0" borderId="3" xfId="0" applyBorder="1" applyAlignment="1" applyProtection="1">
      <alignment horizontal="right"/>
    </xf>
    <xf numFmtId="0" fontId="0" fillId="0" borderId="6" xfId="0" applyBorder="1" applyProtection="1"/>
    <xf numFmtId="0" fontId="0" fillId="0" borderId="5" xfId="0" applyBorder="1" applyProtection="1"/>
    <xf numFmtId="0" fontId="0" fillId="0" borderId="8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0" fontId="0" fillId="0" borderId="8" xfId="0" applyBorder="1" applyProtection="1"/>
    <xf numFmtId="0" fontId="0" fillId="0" borderId="5" xfId="0" applyBorder="1" applyAlignment="1" applyProtection="1">
      <alignment horizontal="left"/>
    </xf>
    <xf numFmtId="177" fontId="0" fillId="0" borderId="0" xfId="0" applyNumberFormat="1" applyProtection="1"/>
    <xf numFmtId="181" fontId="0" fillId="0" borderId="0" xfId="0" applyNumberFormat="1" applyProtection="1"/>
    <xf numFmtId="0" fontId="0" fillId="0" borderId="11" xfId="0" applyBorder="1" applyAlignment="1" applyProtection="1">
      <alignment horizontal="right"/>
    </xf>
    <xf numFmtId="179" fontId="0" fillId="0" borderId="1" xfId="0" applyNumberFormat="1" applyBorder="1" applyProtection="1"/>
    <xf numFmtId="181" fontId="0" fillId="0" borderId="1" xfId="0" applyNumberFormat="1" applyBorder="1" applyProtection="1"/>
    <xf numFmtId="0" fontId="0" fillId="0" borderId="10" xfId="0" applyBorder="1" applyProtection="1"/>
    <xf numFmtId="0" fontId="2" fillId="0" borderId="0" xfId="0" applyFont="1" applyProtection="1"/>
    <xf numFmtId="0" fontId="2" fillId="0" borderId="1" xfId="0" applyFont="1" applyBorder="1" applyProtection="1"/>
    <xf numFmtId="0" fontId="1" fillId="0" borderId="1" xfId="0" applyFont="1" applyBorder="1" applyAlignment="1" applyProtection="1">
      <alignment horizontal="right"/>
    </xf>
    <xf numFmtId="0" fontId="2" fillId="0" borderId="11" xfId="0" applyFont="1" applyBorder="1" applyProtection="1"/>
    <xf numFmtId="0" fontId="2" fillId="0" borderId="5" xfId="0" applyNumberFormat="1" applyFont="1" applyBorder="1"/>
    <xf numFmtId="0" fontId="0" fillId="0" borderId="0" xfId="0" applyNumberFormat="1" applyAlignment="1">
      <alignment horizontal="center"/>
    </xf>
    <xf numFmtId="0" fontId="0" fillId="0" borderId="0" xfId="0" applyNumberFormat="1" applyAlignment="1" applyProtection="1">
      <alignment horizontal="center"/>
      <protection locked="0"/>
    </xf>
    <xf numFmtId="0" fontId="0" fillId="0" borderId="8" xfId="0" applyNumberFormat="1" applyBorder="1"/>
    <xf numFmtId="0" fontId="0" fillId="0" borderId="11" xfId="0" applyNumberFormat="1" applyBorder="1"/>
    <xf numFmtId="0" fontId="0" fillId="0" borderId="1" xfId="0" applyNumberFormat="1" applyBorder="1" applyAlignment="1" applyProtection="1">
      <alignment horizontal="center"/>
    </xf>
    <xf numFmtId="0" fontId="0" fillId="0" borderId="10" xfId="0" applyNumberFormat="1" applyBorder="1" applyProtection="1"/>
    <xf numFmtId="178" fontId="0" fillId="0" borderId="0" xfId="0" applyNumberFormat="1"/>
    <xf numFmtId="195" fontId="0" fillId="0" borderId="0" xfId="0" applyNumberFormat="1"/>
    <xf numFmtId="196" fontId="0" fillId="0" borderId="0" xfId="0" applyNumberFormat="1"/>
    <xf numFmtId="187" fontId="0" fillId="0" borderId="1" xfId="0" applyNumberFormat="1" applyBorder="1"/>
    <xf numFmtId="181" fontId="0" fillId="0" borderId="10" xfId="0" applyNumberFormat="1" applyBorder="1"/>
    <xf numFmtId="179" fontId="0" fillId="0" borderId="1" xfId="0" applyNumberFormat="1" applyBorder="1"/>
    <xf numFmtId="176" fontId="0" fillId="0" borderId="1" xfId="0" applyNumberFormat="1" applyBorder="1"/>
    <xf numFmtId="176" fontId="0" fillId="0" borderId="1" xfId="0" applyNumberFormat="1" applyBorder="1" applyProtection="1">
      <protection locked="0"/>
    </xf>
    <xf numFmtId="181" fontId="1" fillId="0" borderId="1" xfId="0" applyNumberFormat="1" applyFont="1" applyBorder="1" applyAlignment="1">
      <alignment horizontal="right"/>
    </xf>
    <xf numFmtId="0" fontId="0" fillId="0" borderId="2" xfId="0" applyBorder="1" applyAlignment="1">
      <alignment horizontal="left"/>
    </xf>
    <xf numFmtId="187" fontId="0" fillId="0" borderId="8" xfId="0" applyNumberFormat="1" applyBorder="1"/>
    <xf numFmtId="176" fontId="0" fillId="0" borderId="0" xfId="0" applyNumberFormat="1" applyProtection="1">
      <protection locked="0"/>
    </xf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197" fontId="0" fillId="0" borderId="8" xfId="0" applyNumberFormat="1" applyBorder="1" applyProtection="1">
      <protection locked="0"/>
    </xf>
    <xf numFmtId="0" fontId="1" fillId="0" borderId="0" xfId="0" applyFont="1" applyAlignment="1" applyProtection="1">
      <alignment horizontal="center"/>
    </xf>
    <xf numFmtId="0" fontId="0" fillId="0" borderId="4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 applyProtection="1">
      <alignment horizontal="centerContinuous"/>
      <protection locked="0"/>
    </xf>
    <xf numFmtId="183" fontId="0" fillId="0" borderId="8" xfId="0" applyNumberFormat="1" applyBorder="1" applyProtection="1">
      <protection locked="0"/>
    </xf>
    <xf numFmtId="185" fontId="0" fillId="0" borderId="0" xfId="0" applyNumberFormat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</xf>
    <xf numFmtId="0" fontId="0" fillId="0" borderId="7" xfId="0" applyBorder="1" applyAlignment="1" applyProtection="1">
      <alignment horizontal="right"/>
    </xf>
    <xf numFmtId="0" fontId="0" fillId="0" borderId="4" xfId="0" applyBorder="1" applyProtection="1"/>
    <xf numFmtId="0" fontId="2" fillId="0" borderId="0" xfId="0" applyFont="1" applyAlignment="1" applyProtection="1">
      <alignment horizontal="right"/>
    </xf>
    <xf numFmtId="170" fontId="0" fillId="0" borderId="5" xfId="0" applyNumberFormat="1" applyBorder="1" applyAlignment="1" applyProtection="1">
      <alignment horizontal="right"/>
    </xf>
    <xf numFmtId="49" fontId="0" fillId="0" borderId="0" xfId="0" applyNumberFormat="1" applyAlignment="1" applyProtection="1">
      <alignment horizontal="center"/>
    </xf>
    <xf numFmtId="179" fontId="0" fillId="0" borderId="0" xfId="0" applyNumberFormat="1" applyAlignment="1" applyProtection="1">
      <alignment horizontal="center"/>
    </xf>
    <xf numFmtId="174" fontId="0" fillId="0" borderId="0" xfId="0" applyNumberFormat="1" applyAlignment="1" applyProtection="1">
      <alignment horizontal="center"/>
    </xf>
    <xf numFmtId="181" fontId="0" fillId="0" borderId="0" xfId="0" applyNumberFormat="1" applyAlignment="1" applyProtection="1">
      <alignment horizontal="center"/>
    </xf>
    <xf numFmtId="49" fontId="0" fillId="0" borderId="0" xfId="0" applyNumberFormat="1" applyProtection="1"/>
    <xf numFmtId="174" fontId="0" fillId="0" borderId="0" xfId="0" applyNumberFormat="1" applyProtection="1"/>
    <xf numFmtId="179" fontId="0" fillId="0" borderId="0" xfId="0" applyNumberFormat="1" applyAlignment="1" applyProtection="1">
      <alignment horizontal="centerContinuous"/>
    </xf>
    <xf numFmtId="174" fontId="0" fillId="0" borderId="0" xfId="0" applyNumberFormat="1" applyAlignment="1" applyProtection="1">
      <alignment horizontal="centerContinuous"/>
    </xf>
    <xf numFmtId="170" fontId="0" fillId="0" borderId="5" xfId="0" applyNumberFormat="1" applyBorder="1" applyAlignment="1" applyProtection="1">
      <alignment horizontal="left"/>
    </xf>
    <xf numFmtId="49" fontId="0" fillId="0" borderId="0" xfId="0" applyNumberFormat="1" applyAlignment="1" applyProtection="1">
      <alignment horizontal="centerContinuous"/>
    </xf>
    <xf numFmtId="185" fontId="0" fillId="0" borderId="0" xfId="0" applyNumberFormat="1" applyProtection="1"/>
    <xf numFmtId="185" fontId="0" fillId="0" borderId="8" xfId="0" applyNumberFormat="1" applyBorder="1" applyProtection="1"/>
    <xf numFmtId="0" fontId="0" fillId="0" borderId="11" xfId="0" applyBorder="1" applyAlignment="1" applyProtection="1">
      <alignment horizontal="left"/>
    </xf>
    <xf numFmtId="185" fontId="0" fillId="0" borderId="10" xfId="0" applyNumberFormat="1" applyBorder="1" applyProtection="1">
      <protection locked="0"/>
    </xf>
    <xf numFmtId="0" fontId="2" fillId="0" borderId="6" xfId="0" applyFont="1" applyBorder="1" applyAlignment="1">
      <alignment horizontal="center"/>
    </xf>
    <xf numFmtId="0" fontId="1" fillId="0" borderId="5" xfId="0" applyFont="1" applyBorder="1"/>
    <xf numFmtId="0" fontId="4" fillId="0" borderId="0" xfId="0" applyFont="1"/>
    <xf numFmtId="190" fontId="2" fillId="0" borderId="0" xfId="0" applyNumberFormat="1" applyFont="1" applyProtection="1">
      <protection locked="0"/>
    </xf>
    <xf numFmtId="0" fontId="1" fillId="0" borderId="7" xfId="0" applyFont="1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98" fontId="0" fillId="0" borderId="7" xfId="0" applyNumberFormat="1" applyBorder="1"/>
    <xf numFmtId="199" fontId="0" fillId="0" borderId="0" xfId="0" applyNumberFormat="1"/>
    <xf numFmtId="198" fontId="0" fillId="0" borderId="0" xfId="0" applyNumberFormat="1"/>
    <xf numFmtId="199" fontId="0" fillId="0" borderId="8" xfId="0" applyNumberFormat="1" applyBorder="1"/>
    <xf numFmtId="0" fontId="1" fillId="0" borderId="11" xfId="0" applyFont="1" applyBorder="1" applyAlignment="1">
      <alignment horizontal="right"/>
    </xf>
    <xf numFmtId="198" fontId="0" fillId="0" borderId="3" xfId="0" applyNumberFormat="1" applyBorder="1"/>
    <xf numFmtId="0" fontId="1" fillId="0" borderId="8" xfId="0" applyFont="1" applyBorder="1" applyAlignment="1">
      <alignment horizontal="center"/>
    </xf>
    <xf numFmtId="200" fontId="0" fillId="0" borderId="0" xfId="0" applyNumberFormat="1"/>
    <xf numFmtId="164" fontId="2" fillId="0" borderId="0" xfId="0" applyNumberFormat="1" applyFont="1"/>
    <xf numFmtId="16" fontId="3" fillId="0" borderId="0" xfId="0" applyNumberFormat="1" applyFont="1"/>
    <xf numFmtId="0" fontId="0" fillId="0" borderId="0" xfId="0" applyAlignment="1"/>
    <xf numFmtId="0" fontId="1" fillId="0" borderId="0" xfId="0" quotePrefix="1" applyFont="1" applyAlignment="1">
      <alignment horizontal="centerContinuous"/>
    </xf>
    <xf numFmtId="0" fontId="1" fillId="0" borderId="0" xfId="0" applyFont="1" applyAlignment="1" applyProtection="1"/>
    <xf numFmtId="0" fontId="1" fillId="0" borderId="0" xfId="0" quotePrefix="1" applyFont="1" applyAlignment="1" applyProtection="1">
      <alignment horizontal="centerContinuous"/>
    </xf>
    <xf numFmtId="0" fontId="0" fillId="0" borderId="0" xfId="0" applyAlignment="1" applyProtection="1"/>
    <xf numFmtId="169" fontId="2" fillId="2" borderId="0" xfId="0" applyNumberFormat="1" applyFont="1" applyFill="1" applyAlignment="1" applyProtection="1">
      <alignment horizontal="right"/>
      <protection locked="0"/>
    </xf>
    <xf numFmtId="169" fontId="2" fillId="2" borderId="7" xfId="0" applyNumberFormat="1" applyFont="1" applyFill="1" applyBorder="1" applyAlignment="1" applyProtection="1">
      <alignment horizontal="center"/>
      <protection locked="0"/>
    </xf>
    <xf numFmtId="169" fontId="2" fillId="2" borderId="0" xfId="0" applyNumberFormat="1" applyFont="1" applyFill="1" applyAlignment="1" applyProtection="1">
      <alignment horizontal="center"/>
      <protection locked="0"/>
    </xf>
    <xf numFmtId="167" fontId="2" fillId="2" borderId="7" xfId="0" applyNumberFormat="1" applyFont="1" applyFill="1" applyBorder="1" applyAlignment="1" applyProtection="1">
      <alignment horizontal="center"/>
      <protection locked="0"/>
    </xf>
    <xf numFmtId="167" fontId="2" fillId="2" borderId="0" xfId="0" applyNumberFormat="1" applyFont="1" applyFill="1" applyAlignment="1" applyProtection="1">
      <alignment horizontal="center"/>
      <protection locked="0"/>
    </xf>
    <xf numFmtId="167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 applyProtection="1">
      <alignment horizontal="left"/>
      <protection locked="0"/>
    </xf>
    <xf numFmtId="171" fontId="2" fillId="2" borderId="5" xfId="0" applyNumberFormat="1" applyFont="1" applyFill="1" applyBorder="1" applyAlignment="1" applyProtection="1">
      <alignment horizontal="right"/>
      <protection locked="0"/>
    </xf>
    <xf numFmtId="167" fontId="2" fillId="2" borderId="0" xfId="0" applyNumberFormat="1" applyFont="1" applyFill="1" applyProtection="1">
      <protection locked="0"/>
    </xf>
    <xf numFmtId="167" fontId="2" fillId="2" borderId="0" xfId="0" applyNumberFormat="1" applyFont="1" applyFill="1" applyAlignment="1" applyProtection="1">
      <alignment horizontal="centerContinuous"/>
      <protection locked="0"/>
    </xf>
    <xf numFmtId="167" fontId="0" fillId="2" borderId="0" xfId="0" applyNumberFormat="1" applyFill="1" applyProtection="1">
      <protection locked="0"/>
    </xf>
    <xf numFmtId="169" fontId="0" fillId="2" borderId="0" xfId="0" applyNumberFormat="1" applyFill="1" applyProtection="1">
      <protection locked="0"/>
    </xf>
    <xf numFmtId="0" fontId="0" fillId="2" borderId="5" xfId="0" applyFill="1" applyBorder="1" applyProtection="1">
      <protection locked="0"/>
    </xf>
    <xf numFmtId="169" fontId="0" fillId="2" borderId="7" xfId="0" applyNumberFormat="1" applyFill="1" applyBorder="1" applyProtection="1">
      <protection locked="0"/>
    </xf>
    <xf numFmtId="169" fontId="0" fillId="2" borderId="7" xfId="0" applyNumberFormat="1" applyFill="1" applyBorder="1" applyAlignment="1" applyProtection="1">
      <alignment horizontal="left"/>
      <protection locked="0"/>
    </xf>
    <xf numFmtId="170" fontId="0" fillId="2" borderId="5" xfId="0" applyNumberFormat="1" applyFill="1" applyBorder="1" applyAlignment="1" applyProtection="1">
      <alignment horizontal="right"/>
      <protection locked="0"/>
    </xf>
    <xf numFmtId="179" fontId="0" fillId="2" borderId="0" xfId="0" applyNumberFormat="1" applyFill="1" applyProtection="1">
      <protection locked="0"/>
    </xf>
    <xf numFmtId="184" fontId="0" fillId="2" borderId="0" xfId="0" applyNumberFormat="1" applyFill="1" applyProtection="1">
      <protection locked="0"/>
    </xf>
    <xf numFmtId="185" fontId="0" fillId="2" borderId="0" xfId="0" applyNumberFormat="1" applyFill="1" applyProtection="1">
      <protection locked="0"/>
    </xf>
    <xf numFmtId="189" fontId="0" fillId="2" borderId="5" xfId="0" applyNumberFormat="1" applyFill="1" applyBorder="1" applyAlignment="1" applyProtection="1">
      <alignment horizontal="left"/>
      <protection locked="0"/>
    </xf>
    <xf numFmtId="190" fontId="0" fillId="2" borderId="0" xfId="0" applyNumberFormat="1" applyFill="1" applyProtection="1">
      <protection locked="0"/>
    </xf>
    <xf numFmtId="185" fontId="2" fillId="2" borderId="0" xfId="0" applyNumberFormat="1" applyFont="1" applyFill="1" applyAlignment="1" applyProtection="1">
      <alignment horizontal="center"/>
      <protection locked="0"/>
    </xf>
    <xf numFmtId="183" fontId="2" fillId="2" borderId="0" xfId="0" applyNumberFormat="1" applyFont="1" applyFill="1" applyAlignment="1" applyProtection="1">
      <alignment horizontal="center"/>
      <protection locked="0"/>
    </xf>
    <xf numFmtId="191" fontId="2" fillId="2" borderId="5" xfId="0" applyNumberFormat="1" applyFont="1" applyFill="1" applyBorder="1" applyAlignment="1" applyProtection="1">
      <alignment horizontal="left"/>
      <protection locked="0"/>
    </xf>
    <xf numFmtId="183" fontId="2" fillId="2" borderId="8" xfId="0" applyNumberFormat="1" applyFont="1" applyFill="1" applyBorder="1" applyAlignment="1" applyProtection="1">
      <alignment horizontal="center"/>
      <protection locked="0"/>
    </xf>
    <xf numFmtId="193" fontId="0" fillId="2" borderId="0" xfId="0" applyNumberFormat="1" applyFill="1" applyProtection="1">
      <protection locked="0"/>
    </xf>
    <xf numFmtId="193" fontId="2" fillId="3" borderId="0" xfId="0" applyNumberFormat="1" applyFont="1" applyFill="1" applyAlignment="1" applyProtection="1">
      <alignment horizontal="center"/>
      <protection locked="0"/>
    </xf>
    <xf numFmtId="193" fontId="2" fillId="3" borderId="0" xfId="0" applyNumberFormat="1" applyFont="1" applyFill="1" applyAlignment="1">
      <alignment horizontal="center"/>
    </xf>
    <xf numFmtId="197" fontId="0" fillId="3" borderId="0" xfId="0" applyNumberFormat="1" applyFill="1" applyAlignment="1" applyProtection="1">
      <alignment horizontal="left"/>
      <protection locked="0"/>
    </xf>
    <xf numFmtId="197" fontId="0" fillId="3" borderId="0" xfId="0" applyNumberFormat="1" applyFill="1" applyAlignment="1" applyProtection="1">
      <alignment horizontal="center"/>
      <protection locked="0"/>
    </xf>
    <xf numFmtId="197" fontId="0" fillId="3" borderId="8" xfId="0" applyNumberFormat="1" applyFill="1" applyBorder="1" applyProtection="1">
      <protection locked="0"/>
    </xf>
    <xf numFmtId="197" fontId="0" fillId="3" borderId="0" xfId="0" applyNumberFormat="1" applyFill="1" applyProtection="1">
      <protection locked="0"/>
    </xf>
    <xf numFmtId="164" fontId="0" fillId="3" borderId="0" xfId="0" applyNumberFormat="1" applyFill="1" applyProtection="1">
      <protection locked="0"/>
    </xf>
    <xf numFmtId="185" fontId="0" fillId="3" borderId="0" xfId="0" applyNumberFormat="1" applyFill="1" applyAlignment="1" applyProtection="1">
      <alignment horizontal="right"/>
      <protection locked="0"/>
    </xf>
    <xf numFmtId="185" fontId="0" fillId="3" borderId="0" xfId="0" applyNumberFormat="1" applyFill="1" applyProtection="1"/>
    <xf numFmtId="185" fontId="0" fillId="3" borderId="0" xfId="0" applyNumberFormat="1" applyFill="1" applyProtection="1">
      <protection locked="0"/>
    </xf>
    <xf numFmtId="190" fontId="2" fillId="3" borderId="0" xfId="0" applyNumberFormat="1" applyFont="1" applyFill="1" applyProtection="1">
      <protection locked="0"/>
    </xf>
    <xf numFmtId="190" fontId="0" fillId="3" borderId="8" xfId="0" applyNumberFormat="1" applyFill="1" applyBorder="1" applyProtection="1">
      <protection locked="0"/>
    </xf>
    <xf numFmtId="3" fontId="2" fillId="0" borderId="0" xfId="0" applyNumberFormat="1" applyFont="1" applyFill="1" applyAlignment="1">
      <alignment horizontal="center"/>
    </xf>
    <xf numFmtId="0" fontId="0" fillId="0" borderId="1" xfId="0" quotePrefix="1" applyBorder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201" fontId="0" fillId="2" borderId="5" xfId="0" applyNumberFormat="1" applyFill="1" applyBorder="1" applyAlignment="1" applyProtection="1">
      <alignment horizontal="right"/>
      <protection locked="0"/>
    </xf>
    <xf numFmtId="177" fontId="0" fillId="2" borderId="0" xfId="0" applyNumberFormat="1" applyFill="1" applyProtection="1">
      <protection locked="0"/>
    </xf>
    <xf numFmtId="194" fontId="0" fillId="2" borderId="0" xfId="0" applyNumberFormat="1" applyFill="1" applyProtection="1">
      <protection locked="0"/>
    </xf>
    <xf numFmtId="196" fontId="0" fillId="4" borderId="0" xfId="0" applyNumberFormat="1" applyFill="1" applyAlignment="1" applyProtection="1">
      <alignment horizontal="right"/>
    </xf>
    <xf numFmtId="178" fontId="0" fillId="2" borderId="0" xfId="0" applyNumberFormat="1" applyFill="1" applyProtection="1">
      <protection locked="0"/>
    </xf>
    <xf numFmtId="195" fontId="0" fillId="2" borderId="0" xfId="0" applyNumberFormat="1" applyFill="1" applyProtection="1">
      <protection locked="0"/>
    </xf>
    <xf numFmtId="202" fontId="2" fillId="2" borderId="0" xfId="0" applyNumberFormat="1" applyFont="1" applyFill="1" applyAlignment="1" applyProtection="1">
      <alignment horizontal="right"/>
      <protection locked="0"/>
    </xf>
    <xf numFmtId="0" fontId="1" fillId="0" borderId="1" xfId="0" applyFont="1" applyBorder="1" applyAlignment="1">
      <alignment horizontal="right"/>
    </xf>
    <xf numFmtId="185" fontId="0" fillId="3" borderId="8" xfId="0" applyNumberFormat="1" applyFill="1" applyBorder="1" applyAlignment="1" applyProtection="1">
      <alignment horizontal="center"/>
      <protection locked="0"/>
    </xf>
    <xf numFmtId="0" fontId="0" fillId="0" borderId="0" xfId="0" applyBorder="1"/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1" fillId="0" borderId="2" xfId="0" applyFont="1" applyBorder="1"/>
    <xf numFmtId="0" fontId="0" fillId="0" borderId="0" xfId="0" applyBorder="1" applyAlignment="1"/>
    <xf numFmtId="42" fontId="0" fillId="0" borderId="0" xfId="0" applyNumberFormat="1" applyBorder="1"/>
    <xf numFmtId="42" fontId="2" fillId="0" borderId="0" xfId="1" applyNumberFormat="1" applyBorder="1"/>
    <xf numFmtId="42" fontId="2" fillId="0" borderId="1" xfId="1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9" xfId="0" applyFont="1" applyBorder="1"/>
    <xf numFmtId="0" fontId="5" fillId="0" borderId="7" xfId="0" applyFont="1" applyBorder="1"/>
    <xf numFmtId="0" fontId="0" fillId="0" borderId="0" xfId="0" applyBorder="1" applyAlignment="1">
      <alignment horizontal="center"/>
    </xf>
    <xf numFmtId="0" fontId="5" fillId="0" borderId="5" xfId="0" applyFont="1" applyBorder="1"/>
    <xf numFmtId="0" fontId="5" fillId="0" borderId="0" xfId="0" applyFont="1" applyBorder="1"/>
    <xf numFmtId="165" fontId="0" fillId="0" borderId="0" xfId="0" applyNumberFormat="1" applyBorder="1"/>
    <xf numFmtId="165" fontId="0" fillId="0" borderId="14" xfId="0" applyNumberFormat="1" applyBorder="1"/>
    <xf numFmtId="165" fontId="0" fillId="0" borderId="7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165" fontId="0" fillId="0" borderId="1" xfId="0" applyNumberFormat="1" applyBorder="1"/>
    <xf numFmtId="0" fontId="6" fillId="0" borderId="5" xfId="0" applyFont="1" applyBorder="1"/>
    <xf numFmtId="204" fontId="2" fillId="0" borderId="0" xfId="1" applyNumberFormat="1" applyBorder="1"/>
    <xf numFmtId="0" fontId="0" fillId="0" borderId="0" xfId="0" quotePrefix="1" applyBorder="1" applyAlignment="1">
      <alignment horizontal="left"/>
    </xf>
    <xf numFmtId="204" fontId="0" fillId="0" borderId="0" xfId="0" applyNumberFormat="1" applyBorder="1"/>
    <xf numFmtId="0" fontId="0" fillId="0" borderId="0" xfId="0" quotePrefix="1" applyBorder="1"/>
    <xf numFmtId="204" fontId="2" fillId="0" borderId="1" xfId="1" applyNumberFormat="1" applyBorder="1"/>
    <xf numFmtId="0" fontId="0" fillId="0" borderId="6" xfId="0" applyBorder="1" applyAlignment="1">
      <alignment horizontal="centerContinuous"/>
    </xf>
    <xf numFmtId="190" fontId="0" fillId="0" borderId="0" xfId="0" applyNumberFormat="1" applyBorder="1"/>
    <xf numFmtId="0" fontId="0" fillId="0" borderId="0" xfId="0" applyNumberFormat="1" applyProtection="1"/>
    <xf numFmtId="0" fontId="0" fillId="0" borderId="0" xfId="0" applyBorder="1" applyProtection="1"/>
    <xf numFmtId="42" fontId="0" fillId="0" borderId="7" xfId="0" applyNumberFormat="1" applyBorder="1"/>
    <xf numFmtId="198" fontId="0" fillId="0" borderId="0" xfId="0" applyNumberFormat="1" applyBorder="1"/>
    <xf numFmtId="199" fontId="0" fillId="0" borderId="0" xfId="0" applyNumberFormat="1" applyBorder="1"/>
    <xf numFmtId="190" fontId="2" fillId="0" borderId="0" xfId="0" applyNumberFormat="1" applyFont="1" applyAlignment="1" applyProtection="1">
      <alignment horizontal="right"/>
      <protection locked="0"/>
    </xf>
    <xf numFmtId="164" fontId="2" fillId="0" borderId="0" xfId="0" applyNumberFormat="1" applyFont="1" applyProtection="1">
      <protection locked="0"/>
    </xf>
    <xf numFmtId="16" fontId="2" fillId="0" borderId="1" xfId="0" applyNumberFormat="1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0" fillId="0" borderId="10" xfId="0" applyNumberFormat="1" applyBorder="1" applyAlignment="1">
      <alignment horizontal="center"/>
    </xf>
    <xf numFmtId="164" fontId="2" fillId="0" borderId="8" xfId="0" applyNumberFormat="1" applyFont="1" applyBorder="1"/>
    <xf numFmtId="44" fontId="2" fillId="0" borderId="0" xfId="1"/>
    <xf numFmtId="44" fontId="2" fillId="0" borderId="1" xfId="1" applyBorder="1"/>
    <xf numFmtId="44" fontId="2" fillId="0" borderId="0" xfId="1" applyAlignment="1">
      <alignment horizontal="centerContinuous"/>
    </xf>
    <xf numFmtId="44" fontId="2" fillId="0" borderId="7" xfId="1" applyBorder="1"/>
    <xf numFmtId="44" fontId="2" fillId="0" borderId="0" xfId="1" applyBorder="1"/>
    <xf numFmtId="0" fontId="5" fillId="0" borderId="0" xfId="0" applyFont="1"/>
    <xf numFmtId="42" fontId="5" fillId="0" borderId="0" xfId="1" applyNumberFormat="1" applyFont="1" applyBorder="1"/>
    <xf numFmtId="42" fontId="0" fillId="0" borderId="0" xfId="1" applyNumberFormat="1" applyFont="1" applyBorder="1"/>
    <xf numFmtId="0" fontId="5" fillId="0" borderId="8" xfId="0" applyFont="1" applyBorder="1"/>
    <xf numFmtId="16" fontId="0" fillId="0" borderId="3" xfId="0" applyNumberFormat="1" applyBorder="1" applyAlignment="1">
      <alignment horizontal="center"/>
    </xf>
    <xf numFmtId="44" fontId="2" fillId="0" borderId="3" xfId="1" applyBorder="1" applyProtection="1">
      <protection locked="0"/>
    </xf>
    <xf numFmtId="44" fontId="2" fillId="0" borderId="0" xfId="1" applyBorder="1" applyProtection="1">
      <protection locked="0"/>
    </xf>
    <xf numFmtId="190" fontId="0" fillId="0" borderId="0" xfId="0" applyNumberFormat="1" applyBorder="1" applyProtection="1">
      <protection locked="0"/>
    </xf>
    <xf numFmtId="0" fontId="0" fillId="0" borderId="5" xfId="0" quotePrefix="1" applyBorder="1" applyAlignment="1">
      <alignment horizontal="right"/>
    </xf>
    <xf numFmtId="0" fontId="0" fillId="0" borderId="0" xfId="0" quotePrefix="1" applyBorder="1" applyAlignment="1">
      <alignment horizontal="right"/>
    </xf>
    <xf numFmtId="0" fontId="1" fillId="0" borderId="10" xfId="0" applyFont="1" applyBorder="1" applyAlignment="1">
      <alignment horizontal="right"/>
    </xf>
    <xf numFmtId="190" fontId="2" fillId="0" borderId="1" xfId="0" applyNumberFormat="1" applyFont="1" applyBorder="1" applyProtection="1">
      <protection locked="0"/>
    </xf>
    <xf numFmtId="190" fontId="0" fillId="0" borderId="10" xfId="0" applyNumberFormat="1" applyBorder="1" applyProtection="1">
      <protection locked="0"/>
    </xf>
    <xf numFmtId="190" fontId="2" fillId="0" borderId="1" xfId="0" applyNumberFormat="1" applyFont="1" applyBorder="1" applyAlignment="1" applyProtection="1">
      <alignment horizontal="center"/>
      <protection locked="0"/>
    </xf>
    <xf numFmtId="190" fontId="2" fillId="3" borderId="8" xfId="0" applyNumberFormat="1" applyFont="1" applyFill="1" applyBorder="1" applyProtection="1">
      <protection locked="0"/>
    </xf>
    <xf numFmtId="42" fontId="2" fillId="0" borderId="0" xfId="1" applyNumberFormat="1" applyFill="1" applyBorder="1"/>
    <xf numFmtId="0" fontId="2" fillId="0" borderId="0" xfId="0" applyFont="1" applyBorder="1"/>
    <xf numFmtId="42" fontId="2" fillId="4" borderId="0" xfId="1" applyNumberFormat="1" applyFill="1" applyBorder="1"/>
    <xf numFmtId="0" fontId="0" fillId="0" borderId="12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3" xfId="0" applyBorder="1" applyProtection="1">
      <protection locked="0"/>
    </xf>
    <xf numFmtId="205" fontId="0" fillId="0" borderId="15" xfId="0" applyNumberFormat="1" applyBorder="1"/>
    <xf numFmtId="205" fontId="0" fillId="0" borderId="0" xfId="0" applyNumberFormat="1" applyBorder="1"/>
    <xf numFmtId="205" fontId="0" fillId="0" borderId="15" xfId="0" applyNumberFormat="1" applyBorder="1" applyAlignment="1">
      <alignment horizontal="center"/>
    </xf>
    <xf numFmtId="208" fontId="2" fillId="0" borderId="0" xfId="1" applyNumberFormat="1" applyBorder="1"/>
    <xf numFmtId="42" fontId="2" fillId="0" borderId="0" xfId="1" applyNumberFormat="1" applyBorder="1" applyProtection="1">
      <protection locked="0"/>
    </xf>
    <xf numFmtId="42" fontId="2" fillId="0" borderId="1" xfId="1" applyNumberFormat="1" applyBorder="1" applyProtection="1">
      <protection locked="0"/>
    </xf>
    <xf numFmtId="9" fontId="2" fillId="0" borderId="0" xfId="2" applyNumberFormat="1" applyBorder="1" applyProtection="1">
      <protection locked="0"/>
    </xf>
    <xf numFmtId="203" fontId="2" fillId="0" borderId="0" xfId="1" applyNumberFormat="1" applyBorder="1"/>
    <xf numFmtId="204" fontId="2" fillId="0" borderId="0" xfId="1" applyNumberFormat="1" applyBorder="1" applyProtection="1">
      <protection locked="0"/>
    </xf>
    <xf numFmtId="204" fontId="2" fillId="0" borderId="1" xfId="1" applyNumberFormat="1" applyBorder="1" applyProtection="1">
      <protection locked="0"/>
    </xf>
    <xf numFmtId="208" fontId="0" fillId="0" borderId="0" xfId="0" applyNumberFormat="1" applyBorder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Continuous"/>
    </xf>
    <xf numFmtId="0" fontId="6" fillId="0" borderId="0" xfId="0" applyFont="1"/>
    <xf numFmtId="0" fontId="7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right"/>
    </xf>
    <xf numFmtId="0" fontId="6" fillId="0" borderId="9" xfId="0" applyFont="1" applyBorder="1"/>
    <xf numFmtId="0" fontId="6" fillId="0" borderId="7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1" xfId="0" applyFont="1" applyBorder="1"/>
    <xf numFmtId="0" fontId="6" fillId="0" borderId="1" xfId="0" applyFont="1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70" fontId="6" fillId="2" borderId="5" xfId="0" applyNumberFormat="1" applyFont="1" applyFill="1" applyBorder="1" applyAlignment="1" applyProtection="1">
      <alignment horizontal="left"/>
      <protection locked="0"/>
    </xf>
    <xf numFmtId="190" fontId="6" fillId="2" borderId="0" xfId="0" applyNumberFormat="1" applyFont="1" applyFill="1" applyProtection="1">
      <protection locked="0"/>
    </xf>
    <xf numFmtId="190" fontId="6" fillId="0" borderId="8" xfId="0" applyNumberFormat="1" applyFont="1" applyBorder="1"/>
    <xf numFmtId="0" fontId="6" fillId="0" borderId="5" xfId="0" applyFont="1" applyBorder="1" applyAlignment="1">
      <alignment horizontal="right"/>
    </xf>
    <xf numFmtId="192" fontId="6" fillId="0" borderId="8" xfId="0" applyNumberFormat="1" applyFont="1" applyBorder="1" applyProtection="1">
      <protection locked="0"/>
    </xf>
    <xf numFmtId="0" fontId="6" fillId="0" borderId="5" xfId="0" applyFont="1" applyBorder="1" applyAlignment="1">
      <alignment horizontal="left"/>
    </xf>
    <xf numFmtId="180" fontId="6" fillId="0" borderId="8" xfId="0" applyNumberFormat="1" applyFont="1" applyBorder="1"/>
    <xf numFmtId="190" fontId="6" fillId="0" borderId="0" xfId="0" applyNumberFormat="1" applyFont="1"/>
    <xf numFmtId="0" fontId="6" fillId="0" borderId="1" xfId="0" applyFont="1" applyBorder="1"/>
    <xf numFmtId="1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NumberFormat="1" applyFont="1" applyAlignment="1" applyProtection="1">
      <alignment horizontal="left"/>
      <protection locked="0"/>
    </xf>
    <xf numFmtId="192" fontId="6" fillId="0" borderId="8" xfId="0" applyNumberFormat="1" applyFont="1" applyBorder="1"/>
    <xf numFmtId="190" fontId="2" fillId="0" borderId="0" xfId="0" applyNumberFormat="1" applyFont="1" applyFill="1" applyProtection="1">
      <protection locked="0"/>
    </xf>
    <xf numFmtId="0" fontId="0" fillId="0" borderId="0" xfId="0" quotePrefix="1" applyAlignment="1">
      <alignment horizontal="right"/>
    </xf>
    <xf numFmtId="42" fontId="2" fillId="0" borderId="0" xfId="1" quotePrefix="1" applyNumberFormat="1" applyFont="1" applyBorder="1" applyAlignment="1">
      <alignment horizontal="right"/>
    </xf>
    <xf numFmtId="42" fontId="0" fillId="0" borderId="0" xfId="0" quotePrefix="1" applyNumberFormat="1" applyAlignment="1">
      <alignment horizontal="right"/>
    </xf>
    <xf numFmtId="42" fontId="0" fillId="0" borderId="1" xfId="1" applyNumberFormat="1" applyFont="1" applyBorder="1"/>
    <xf numFmtId="209" fontId="1" fillId="0" borderId="0" xfId="0" applyNumberFormat="1" applyFont="1" applyAlignment="1">
      <alignment horizontal="left"/>
    </xf>
    <xf numFmtId="0" fontId="0" fillId="0" borderId="12" xfId="0" applyBorder="1"/>
    <xf numFmtId="0" fontId="0" fillId="0" borderId="13" xfId="0" applyBorder="1"/>
    <xf numFmtId="207" fontId="0" fillId="2" borderId="5" xfId="0" applyNumberFormat="1" applyFill="1" applyBorder="1"/>
    <xf numFmtId="190" fontId="0" fillId="2" borderId="0" xfId="0" applyNumberFormat="1" applyFill="1"/>
    <xf numFmtId="190" fontId="0" fillId="2" borderId="8" xfId="0" applyNumberFormat="1" applyFill="1" applyBorder="1"/>
    <xf numFmtId="167" fontId="0" fillId="2" borderId="0" xfId="0" applyNumberFormat="1" applyFill="1"/>
    <xf numFmtId="167" fontId="0" fillId="2" borderId="0" xfId="0" applyNumberFormat="1" applyFill="1" applyBorder="1"/>
    <xf numFmtId="164" fontId="0" fillId="4" borderId="8" xfId="0" applyNumberFormat="1" applyFill="1" applyBorder="1"/>
    <xf numFmtId="167" fontId="0" fillId="4" borderId="0" xfId="0" applyNumberFormat="1" applyFill="1" applyAlignment="1">
      <alignment horizontal="center"/>
    </xf>
    <xf numFmtId="167" fontId="0" fillId="4" borderId="8" xfId="0" applyNumberFormat="1" applyFill="1" applyBorder="1" applyAlignment="1">
      <alignment horizontal="center"/>
    </xf>
    <xf numFmtId="167" fontId="0" fillId="0" borderId="0" xfId="0" applyNumberFormat="1" applyBorder="1"/>
    <xf numFmtId="44" fontId="2" fillId="0" borderId="3" xfId="1" applyFont="1" applyBorder="1" applyAlignment="1" applyProtection="1">
      <alignment horizontal="center"/>
      <protection locked="0"/>
    </xf>
    <xf numFmtId="3" fontId="2" fillId="0" borderId="0" xfId="0" applyNumberFormat="1" applyFont="1" applyBorder="1" applyAlignment="1">
      <alignment horizontal="left"/>
    </xf>
    <xf numFmtId="3" fontId="2" fillId="0" borderId="3" xfId="0" applyNumberFormat="1" applyFont="1" applyBorder="1" applyAlignment="1">
      <alignment horizontal="right"/>
    </xf>
    <xf numFmtId="167" fontId="2" fillId="0" borderId="0" xfId="0" applyNumberFormat="1" applyFont="1" applyFill="1" applyAlignment="1" applyProtection="1">
      <alignment horizontal="center"/>
      <protection locked="0"/>
    </xf>
    <xf numFmtId="167" fontId="2" fillId="2" borderId="0" xfId="0" applyNumberFormat="1" applyFont="1" applyFill="1" applyBorder="1" applyAlignment="1" applyProtection="1">
      <alignment horizontal="center"/>
      <protection locked="0"/>
    </xf>
    <xf numFmtId="3" fontId="2" fillId="0" borderId="3" xfId="0" applyNumberFormat="1" applyFont="1" applyBorder="1" applyAlignment="1">
      <alignment horizontal="centerContinuous"/>
    </xf>
    <xf numFmtId="165" fontId="2" fillId="0" borderId="0" xfId="0" applyNumberFormat="1" applyFont="1" applyFill="1"/>
    <xf numFmtId="3" fontId="2" fillId="0" borderId="6" xfId="0" applyNumberFormat="1" applyFont="1" applyBorder="1" applyAlignment="1">
      <alignment horizontal="center"/>
    </xf>
    <xf numFmtId="167" fontId="2" fillId="2" borderId="4" xfId="0" applyNumberFormat="1" applyFont="1" applyFill="1" applyBorder="1" applyAlignment="1" applyProtection="1">
      <alignment horizontal="center"/>
      <protection locked="0"/>
    </xf>
    <xf numFmtId="167" fontId="2" fillId="2" borderId="8" xfId="0" applyNumberFormat="1" applyFont="1" applyFill="1" applyBorder="1" applyAlignment="1" applyProtection="1">
      <alignment horizontal="center"/>
      <protection locked="0"/>
    </xf>
    <xf numFmtId="3" fontId="2" fillId="0" borderId="6" xfId="0" applyNumberFormat="1" applyFont="1" applyBorder="1"/>
    <xf numFmtId="3" fontId="2" fillId="0" borderId="6" xfId="0" applyNumberFormat="1" applyFont="1" applyBorder="1" applyAlignment="1">
      <alignment horizontal="right"/>
    </xf>
    <xf numFmtId="0" fontId="0" fillId="0" borderId="0" xfId="0" applyFill="1" applyProtection="1"/>
    <xf numFmtId="168" fontId="0" fillId="0" borderId="0" xfId="0" applyNumberFormat="1" applyFill="1" applyProtection="1"/>
    <xf numFmtId="0" fontId="0" fillId="0" borderId="3" xfId="0" applyBorder="1" applyAlignment="1" applyProtection="1">
      <alignment horizontal="centerContinuous"/>
    </xf>
    <xf numFmtId="164" fontId="0" fillId="0" borderId="7" xfId="0" applyNumberFormat="1" applyBorder="1"/>
    <xf numFmtId="164" fontId="0" fillId="0" borderId="4" xfId="0" applyNumberFormat="1" applyBorder="1"/>
    <xf numFmtId="0" fontId="0" fillId="0" borderId="0" xfId="0" quotePrefix="1" applyBorder="1" applyAlignment="1" applyProtection="1">
      <alignment horizontal="center"/>
    </xf>
    <xf numFmtId="164" fontId="0" fillId="2" borderId="0" xfId="0" applyNumberFormat="1" applyFill="1" applyBorder="1"/>
    <xf numFmtId="164" fontId="0" fillId="0" borderId="0" xfId="0" applyNumberFormat="1" applyBorder="1"/>
    <xf numFmtId="0" fontId="6" fillId="0" borderId="2" xfId="0" applyFont="1" applyBorder="1"/>
    <xf numFmtId="193" fontId="2" fillId="2" borderId="0" xfId="0" applyNumberFormat="1" applyFont="1" applyFill="1" applyAlignment="1" applyProtection="1">
      <alignment horizontal="center"/>
      <protection locked="0"/>
    </xf>
    <xf numFmtId="0" fontId="6" fillId="0" borderId="8" xfId="0" applyFont="1" applyBorder="1"/>
    <xf numFmtId="0" fontId="6" fillId="0" borderId="10" xfId="0" applyFont="1" applyBorder="1"/>
    <xf numFmtId="193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0" borderId="5" xfId="0" applyBorder="1" applyAlignment="1" applyProtection="1">
      <alignment horizontal="right"/>
    </xf>
    <xf numFmtId="164" fontId="0" fillId="2" borderId="0" xfId="0" applyNumberFormat="1" applyFill="1" applyProtection="1">
      <protection locked="0"/>
    </xf>
    <xf numFmtId="0" fontId="0" fillId="0" borderId="17" xfId="0" applyBorder="1"/>
    <xf numFmtId="190" fontId="0" fillId="0" borderId="0" xfId="0" applyNumberFormat="1" applyFill="1"/>
    <xf numFmtId="190" fontId="0" fillId="0" borderId="8" xfId="0" applyNumberFormat="1" applyFill="1" applyBorder="1"/>
    <xf numFmtId="167" fontId="0" fillId="0" borderId="0" xfId="0" applyNumberFormat="1" applyFill="1"/>
    <xf numFmtId="167" fontId="0" fillId="0" borderId="0" xfId="0" applyNumberFormat="1" applyFill="1" applyBorder="1"/>
    <xf numFmtId="164" fontId="2" fillId="0" borderId="0" xfId="0" applyNumberFormat="1" applyFont="1" applyBorder="1"/>
    <xf numFmtId="0" fontId="1" fillId="0" borderId="0" xfId="0" quotePrefix="1" applyFont="1" applyAlignment="1">
      <alignment horizontal="center"/>
    </xf>
    <xf numFmtId="0" fontId="0" fillId="0" borderId="2" xfId="0" applyBorder="1"/>
    <xf numFmtId="0" fontId="0" fillId="0" borderId="5" xfId="0" applyBorder="1" applyProtection="1">
      <protection locked="0"/>
    </xf>
    <xf numFmtId="0" fontId="2" fillId="0" borderId="9" xfId="0" applyFont="1" applyBorder="1" applyAlignment="1" applyProtection="1">
      <alignment horizontal="left"/>
    </xf>
    <xf numFmtId="0" fontId="1" fillId="0" borderId="1" xfId="0" applyFont="1" applyBorder="1" applyProtection="1"/>
    <xf numFmtId="165" fontId="0" fillId="0" borderId="4" xfId="0" applyNumberFormat="1" applyBorder="1"/>
    <xf numFmtId="205" fontId="0" fillId="0" borderId="8" xfId="0" applyNumberFormat="1" applyBorder="1"/>
    <xf numFmtId="165" fontId="0" fillId="0" borderId="8" xfId="0" applyNumberFormat="1" applyBorder="1"/>
    <xf numFmtId="206" fontId="0" fillId="0" borderId="8" xfId="0" applyNumberFormat="1" applyBorder="1"/>
    <xf numFmtId="206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0" xfId="0" applyNumberFormat="1" applyBorder="1"/>
    <xf numFmtId="211" fontId="0" fillId="0" borderId="0" xfId="0" applyNumberFormat="1" applyProtection="1">
      <protection locked="0"/>
    </xf>
    <xf numFmtId="16" fontId="0" fillId="0" borderId="9" xfId="0" quotePrefix="1" applyNumberFormat="1" applyBorder="1" applyAlignment="1">
      <alignment horizontal="left"/>
    </xf>
    <xf numFmtId="164" fontId="0" fillId="3" borderId="0" xfId="0" applyNumberFormat="1" applyFill="1" applyAlignment="1" applyProtection="1">
      <alignment horizontal="right"/>
      <protection locked="0"/>
    </xf>
    <xf numFmtId="164" fontId="0" fillId="3" borderId="0" xfId="0" applyNumberFormat="1" applyFill="1" applyProtection="1"/>
    <xf numFmtId="164" fontId="0" fillId="0" borderId="0" xfId="0" applyNumberFormat="1" applyProtection="1"/>
    <xf numFmtId="164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right"/>
    </xf>
    <xf numFmtId="167" fontId="0" fillId="3" borderId="0" xfId="0" applyNumberFormat="1" applyFill="1" applyAlignment="1" applyProtection="1">
      <alignment horizontal="right"/>
      <protection locked="0"/>
    </xf>
    <xf numFmtId="0" fontId="0" fillId="0" borderId="11" xfId="0" applyBorder="1" applyProtection="1">
      <protection locked="0"/>
    </xf>
    <xf numFmtId="185" fontId="0" fillId="0" borderId="1" xfId="0" applyNumberFormat="1" applyBorder="1" applyProtection="1"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85" fontId="0" fillId="0" borderId="8" xfId="0" applyNumberFormat="1" applyBorder="1" applyAlignment="1" applyProtection="1">
      <alignment horizontal="center"/>
      <protection locked="0"/>
    </xf>
    <xf numFmtId="212" fontId="0" fillId="2" borderId="5" xfId="0" applyNumberFormat="1" applyFill="1" applyBorder="1" applyAlignment="1" applyProtection="1">
      <alignment horizontal="left"/>
      <protection locked="0"/>
    </xf>
    <xf numFmtId="211" fontId="0" fillId="2" borderId="0" xfId="0" applyNumberFormat="1" applyFill="1" applyProtection="1">
      <protection locked="0"/>
    </xf>
    <xf numFmtId="164" fontId="0" fillId="0" borderId="0" xfId="0" applyNumberFormat="1" applyFill="1" applyAlignment="1" applyProtection="1">
      <alignment horizontal="right"/>
      <protection locked="0"/>
    </xf>
    <xf numFmtId="164" fontId="0" fillId="0" borderId="8" xfId="0" applyNumberFormat="1" applyFill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85" fontId="0" fillId="0" borderId="0" xfId="0" applyNumberFormat="1" applyBorder="1" applyProtection="1"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1" fillId="0" borderId="4" xfId="0" applyFont="1" applyBorder="1"/>
    <xf numFmtId="0" fontId="1" fillId="0" borderId="10" xfId="0" applyFont="1" applyBorder="1" applyAlignment="1">
      <alignment horizontal="center"/>
    </xf>
    <xf numFmtId="199" fontId="0" fillId="0" borderId="6" xfId="0" applyNumberFormat="1" applyBorder="1"/>
    <xf numFmtId="199" fontId="0" fillId="0" borderId="4" xfId="0" applyNumberFormat="1" applyBorder="1"/>
    <xf numFmtId="199" fontId="0" fillId="0" borderId="10" xfId="0" applyNumberFormat="1" applyBorder="1"/>
    <xf numFmtId="199" fontId="0" fillId="0" borderId="3" xfId="0" applyNumberFormat="1" applyBorder="1"/>
    <xf numFmtId="0" fontId="1" fillId="0" borderId="3" xfId="0" applyFont="1" applyBorder="1"/>
    <xf numFmtId="190" fontId="0" fillId="0" borderId="3" xfId="0" applyNumberFormat="1" applyBorder="1" applyProtection="1">
      <protection locked="0"/>
    </xf>
    <xf numFmtId="167" fontId="2" fillId="0" borderId="8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centerContinuous"/>
    </xf>
    <xf numFmtId="209" fontId="1" fillId="5" borderId="0" xfId="0" applyNumberFormat="1" applyFont="1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centerContinuous"/>
    </xf>
    <xf numFmtId="0" fontId="1" fillId="5" borderId="0" xfId="0" applyFont="1" applyFill="1" applyAlignment="1"/>
    <xf numFmtId="0" fontId="1" fillId="5" borderId="0" xfId="0" applyFont="1" applyFill="1" applyAlignment="1" applyProtection="1"/>
    <xf numFmtId="0" fontId="0" fillId="5" borderId="0" xfId="0" applyFill="1" applyAlignment="1"/>
    <xf numFmtId="44" fontId="2" fillId="5" borderId="0" xfId="1" applyFill="1"/>
    <xf numFmtId="44" fontId="2" fillId="5" borderId="0" xfId="1" applyFill="1" applyAlignment="1">
      <alignment horizontal="centerContinuous"/>
    </xf>
    <xf numFmtId="0" fontId="8" fillId="0" borderId="0" xfId="0" applyFont="1"/>
    <xf numFmtId="0" fontId="9" fillId="0" borderId="0" xfId="0" applyFont="1"/>
    <xf numFmtId="14" fontId="8" fillId="0" borderId="0" xfId="0" applyNumberFormat="1" applyFont="1" applyAlignment="1">
      <alignment horizontal="right"/>
    </xf>
    <xf numFmtId="0" fontId="2" fillId="0" borderId="4" xfId="0" applyFont="1" applyBorder="1"/>
    <xf numFmtId="0" fontId="2" fillId="0" borderId="8" xfId="0" applyFont="1" applyBorder="1"/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right"/>
    </xf>
    <xf numFmtId="0" fontId="2" fillId="0" borderId="3" xfId="0" applyFont="1" applyBorder="1"/>
    <xf numFmtId="0" fontId="2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3" xfId="0" applyFont="1" applyBorder="1" applyAlignment="1">
      <alignment horizontal="centerContinuous"/>
    </xf>
    <xf numFmtId="0" fontId="2" fillId="0" borderId="1" xfId="0" applyFont="1" applyBorder="1"/>
    <xf numFmtId="0" fontId="2" fillId="0" borderId="10" xfId="0" applyFont="1" applyBorder="1"/>
    <xf numFmtId="3" fontId="2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4E4E4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F4F4F4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1"/>
  <sheetViews>
    <sheetView zoomScaleNormal="100" zoomScaleSheetLayoutView="65" workbookViewId="0"/>
  </sheetViews>
  <sheetFormatPr defaultColWidth="9.109375" defaultRowHeight="12.75" customHeight="1" x14ac:dyDescent="0.25"/>
  <cols>
    <col min="1" max="1" width="18.5546875" style="4" customWidth="1"/>
    <col min="2" max="2" width="12.6640625" style="4" customWidth="1"/>
    <col min="3" max="3" width="11.6640625" style="4" customWidth="1"/>
    <col min="4" max="4" width="13.6640625" style="4" customWidth="1"/>
    <col min="5" max="5" width="10.6640625" style="3" customWidth="1"/>
    <col min="6" max="8" width="10.6640625" style="4" customWidth="1"/>
    <col min="9" max="9" width="4.44140625" style="4" customWidth="1"/>
    <col min="10" max="16384" width="9.109375" style="4"/>
  </cols>
  <sheetData>
    <row r="1" spans="1:9" s="512" customFormat="1" ht="13.5" customHeight="1" x14ac:dyDescent="0.25">
      <c r="A1" s="415" t="s">
        <v>759</v>
      </c>
      <c r="B1" s="3"/>
      <c r="C1" s="4"/>
      <c r="D1" s="3"/>
      <c r="E1" s="3"/>
      <c r="F1" s="4"/>
      <c r="G1" s="4"/>
      <c r="H1" s="4"/>
      <c r="I1" s="511"/>
    </row>
    <row r="2" spans="1:9" ht="13.5" customHeight="1" x14ac:dyDescent="0.25">
      <c r="A2" s="528" t="s">
        <v>0</v>
      </c>
      <c r="B2" s="528"/>
      <c r="C2" s="528"/>
      <c r="D2" s="528"/>
      <c r="E2" s="528"/>
      <c r="F2" s="528"/>
      <c r="G2" s="528"/>
      <c r="H2" s="528"/>
    </row>
    <row r="3" spans="1:9" s="512" customFormat="1" ht="13.5" customHeight="1" x14ac:dyDescent="0.25">
      <c r="A3" s="528" t="s">
        <v>42</v>
      </c>
      <c r="B3" s="528"/>
      <c r="C3" s="528"/>
      <c r="D3" s="528"/>
      <c r="E3" s="528"/>
      <c r="F3" s="528"/>
      <c r="G3" s="528"/>
      <c r="H3" s="528"/>
      <c r="I3" s="513"/>
    </row>
    <row r="4" spans="1:9" ht="13.5" customHeight="1" x14ac:dyDescent="0.25">
      <c r="A4" s="529" t="s">
        <v>760</v>
      </c>
      <c r="B4" s="529"/>
      <c r="C4" s="529"/>
      <c r="D4" s="529"/>
      <c r="E4" s="529"/>
      <c r="F4" s="529"/>
      <c r="G4" s="529"/>
      <c r="H4" s="529"/>
    </row>
    <row r="5" spans="1:9" ht="13.5" customHeight="1" x14ac:dyDescent="0.25">
      <c r="A5" s="6" t="s">
        <v>576</v>
      </c>
      <c r="B5" s="7"/>
      <c r="C5" s="8"/>
      <c r="D5" s="7"/>
      <c r="E5" s="7"/>
      <c r="F5" s="7"/>
      <c r="G5" s="7"/>
      <c r="H5" s="5"/>
      <c r="I5" s="7"/>
    </row>
    <row r="6" spans="1:9" ht="13.5" customHeight="1" x14ac:dyDescent="0.25">
      <c r="A6" s="9" t="s">
        <v>2</v>
      </c>
      <c r="B6" s="10"/>
      <c r="C6" s="526" t="s">
        <v>755</v>
      </c>
      <c r="D6" s="526"/>
      <c r="E6" s="526" t="s">
        <v>3</v>
      </c>
      <c r="F6" s="526"/>
      <c r="G6" s="432" t="s">
        <v>754</v>
      </c>
      <c r="H6" s="14"/>
      <c r="I6" s="7"/>
    </row>
    <row r="7" spans="1:9" ht="15.9" customHeight="1" x14ac:dyDescent="0.25">
      <c r="A7" s="12" t="s">
        <v>577</v>
      </c>
      <c r="B7" s="248">
        <v>0</v>
      </c>
      <c r="C7" s="431">
        <v>0</v>
      </c>
      <c r="D7" s="428" t="s">
        <v>5</v>
      </c>
      <c r="E7" s="431">
        <v>0</v>
      </c>
      <c r="F7" s="4" t="s">
        <v>554</v>
      </c>
      <c r="G7" s="251">
        <v>0</v>
      </c>
      <c r="H7" s="514" t="s">
        <v>566</v>
      </c>
      <c r="I7" s="15"/>
    </row>
    <row r="8" spans="1:9" ht="15.9" customHeight="1" x14ac:dyDescent="0.25">
      <c r="A8" s="16" t="s">
        <v>4</v>
      </c>
      <c r="B8" s="297">
        <v>0</v>
      </c>
      <c r="C8" s="431">
        <v>0</v>
      </c>
      <c r="D8" s="428" t="s">
        <v>553</v>
      </c>
      <c r="E8" s="431">
        <v>0</v>
      </c>
      <c r="F8" s="428" t="s">
        <v>6</v>
      </c>
      <c r="G8" s="431">
        <v>0</v>
      </c>
      <c r="H8" s="18" t="s">
        <v>7</v>
      </c>
      <c r="I8" s="15"/>
    </row>
    <row r="9" spans="1:9" ht="15.9" customHeight="1" x14ac:dyDescent="0.25">
      <c r="A9" s="16"/>
      <c r="C9" s="431">
        <v>0</v>
      </c>
      <c r="D9" s="20" t="s">
        <v>8</v>
      </c>
      <c r="E9" s="431">
        <v>0</v>
      </c>
      <c r="F9" s="20" t="s">
        <v>9</v>
      </c>
      <c r="G9" s="252">
        <v>0</v>
      </c>
      <c r="H9" s="18" t="s">
        <v>10</v>
      </c>
      <c r="I9" s="15"/>
    </row>
    <row r="10" spans="1:9" ht="15.9" customHeight="1" x14ac:dyDescent="0.25">
      <c r="A10" s="16" t="s">
        <v>11</v>
      </c>
      <c r="B10" s="15" t="s">
        <v>12</v>
      </c>
      <c r="C10" s="431">
        <v>0</v>
      </c>
      <c r="D10" s="20" t="s">
        <v>13</v>
      </c>
      <c r="E10" s="431">
        <v>0</v>
      </c>
      <c r="F10" s="20" t="s">
        <v>14</v>
      </c>
      <c r="G10" s="252">
        <v>0</v>
      </c>
      <c r="H10" s="18" t="s">
        <v>8</v>
      </c>
      <c r="I10" s="15"/>
    </row>
    <row r="11" spans="1:9" ht="15.9" customHeight="1" x14ac:dyDescent="0.25">
      <c r="A11" s="21" t="s">
        <v>15</v>
      </c>
      <c r="B11" s="249">
        <v>0</v>
      </c>
      <c r="C11" s="15"/>
      <c r="D11" s="15"/>
      <c r="E11" s="13"/>
      <c r="F11" s="15"/>
      <c r="G11" s="15"/>
      <c r="H11" s="22"/>
      <c r="I11" s="15"/>
    </row>
    <row r="12" spans="1:9" ht="15.9" customHeight="1" x14ac:dyDescent="0.25">
      <c r="A12" s="16" t="s">
        <v>16</v>
      </c>
      <c r="B12" s="250">
        <v>0</v>
      </c>
      <c r="C12" s="527" t="s">
        <v>26</v>
      </c>
      <c r="D12" s="527"/>
      <c r="E12" s="502" t="s">
        <v>17</v>
      </c>
      <c r="F12" s="13"/>
      <c r="G12" s="23" t="s">
        <v>18</v>
      </c>
      <c r="H12" s="23"/>
      <c r="I12" s="15"/>
    </row>
    <row r="13" spans="1:9" ht="15.9" customHeight="1" x14ac:dyDescent="0.25">
      <c r="A13" s="16" t="s">
        <v>19</v>
      </c>
      <c r="B13" s="250">
        <v>0</v>
      </c>
      <c r="C13" s="431">
        <v>0</v>
      </c>
      <c r="D13" s="20" t="s">
        <v>579</v>
      </c>
      <c r="E13" s="431">
        <v>0</v>
      </c>
      <c r="F13" s="17" t="s">
        <v>20</v>
      </c>
      <c r="G13" s="251">
        <v>0</v>
      </c>
      <c r="H13" s="24" t="s">
        <v>21</v>
      </c>
      <c r="I13" s="15"/>
    </row>
    <row r="14" spans="1:9" ht="15.9" customHeight="1" x14ac:dyDescent="0.25">
      <c r="A14" s="16" t="s">
        <v>22</v>
      </c>
      <c r="B14" s="250">
        <v>0</v>
      </c>
      <c r="C14" s="431">
        <v>0</v>
      </c>
      <c r="D14" s="20" t="s">
        <v>27</v>
      </c>
      <c r="E14" s="431">
        <v>0</v>
      </c>
      <c r="F14" s="20" t="s">
        <v>23</v>
      </c>
      <c r="G14" s="252">
        <v>0</v>
      </c>
      <c r="H14" s="18" t="s">
        <v>24</v>
      </c>
      <c r="I14" s="15"/>
    </row>
    <row r="15" spans="1:9" ht="15.9" customHeight="1" x14ac:dyDescent="0.25">
      <c r="A15" s="16" t="s">
        <v>8</v>
      </c>
      <c r="B15" s="250">
        <v>0</v>
      </c>
      <c r="C15" s="431">
        <v>0</v>
      </c>
      <c r="D15" s="20" t="s">
        <v>28</v>
      </c>
      <c r="E15" s="431">
        <v>0</v>
      </c>
      <c r="F15" s="20" t="s">
        <v>13</v>
      </c>
      <c r="G15" s="252">
        <v>0</v>
      </c>
      <c r="H15" s="18" t="s">
        <v>25</v>
      </c>
      <c r="I15" s="15"/>
    </row>
    <row r="16" spans="1:9" ht="15.9" customHeight="1" x14ac:dyDescent="0.25">
      <c r="A16" s="16"/>
      <c r="B16" s="286"/>
      <c r="C16" s="431">
        <v>0</v>
      </c>
      <c r="D16" s="20" t="s">
        <v>578</v>
      </c>
      <c r="E16" s="25"/>
      <c r="F16" s="15"/>
      <c r="G16" s="252">
        <v>0</v>
      </c>
      <c r="H16" s="18" t="s">
        <v>13</v>
      </c>
      <c r="I16" s="15"/>
    </row>
    <row r="17" spans="1:9" ht="15.9" customHeight="1" x14ac:dyDescent="0.25">
      <c r="A17" s="16"/>
      <c r="B17" s="15"/>
      <c r="D17" s="20"/>
      <c r="E17" s="25"/>
      <c r="F17" s="15"/>
      <c r="H17" s="515"/>
      <c r="I17" s="15"/>
    </row>
    <row r="18" spans="1:9" ht="15.9" customHeight="1" x14ac:dyDescent="0.25">
      <c r="A18" s="27" t="s">
        <v>580</v>
      </c>
      <c r="B18" s="250">
        <v>0</v>
      </c>
      <c r="C18" s="4" t="s">
        <v>581</v>
      </c>
      <c r="D18" s="250">
        <v>0</v>
      </c>
      <c r="E18" s="516" t="s">
        <v>565</v>
      </c>
      <c r="F18" s="430"/>
      <c r="H18" s="22"/>
      <c r="I18" s="15"/>
    </row>
    <row r="19" spans="1:9" ht="9" customHeight="1" x14ac:dyDescent="0.25">
      <c r="A19" s="27"/>
      <c r="B19" s="15"/>
      <c r="C19" s="15"/>
      <c r="D19" s="15"/>
      <c r="E19" s="13"/>
      <c r="F19" s="15"/>
      <c r="G19" s="15"/>
      <c r="H19" s="22"/>
      <c r="I19" s="15"/>
    </row>
    <row r="20" spans="1:9" ht="13.5" customHeight="1" x14ac:dyDescent="0.25">
      <c r="A20" s="35" t="s">
        <v>756</v>
      </c>
      <c r="B20" s="517"/>
      <c r="C20" s="517"/>
      <c r="D20" s="518" t="s">
        <v>741</v>
      </c>
      <c r="E20" s="519" t="s">
        <v>745</v>
      </c>
      <c r="F20" s="519"/>
      <c r="G20" s="29"/>
      <c r="H20" s="434"/>
      <c r="I20" s="15"/>
    </row>
    <row r="21" spans="1:9" ht="15.9" customHeight="1" x14ac:dyDescent="0.25">
      <c r="A21" s="30" t="s">
        <v>29</v>
      </c>
      <c r="B21" s="252">
        <v>0</v>
      </c>
      <c r="E21" s="7" t="s">
        <v>744</v>
      </c>
      <c r="F21" s="7" t="s">
        <v>742</v>
      </c>
      <c r="G21" s="7" t="s">
        <v>743</v>
      </c>
      <c r="H21" s="520" t="s">
        <v>33</v>
      </c>
      <c r="I21" s="15"/>
    </row>
    <row r="22" spans="1:9" ht="15.9" customHeight="1" x14ac:dyDescent="0.25">
      <c r="A22" s="30">
        <v>-2</v>
      </c>
      <c r="B22" s="252">
        <v>0</v>
      </c>
      <c r="D22" s="521" t="s">
        <v>557</v>
      </c>
      <c r="E22" s="252">
        <v>0</v>
      </c>
      <c r="F22" s="252">
        <v>0</v>
      </c>
      <c r="G22" s="252">
        <v>0</v>
      </c>
      <c r="H22" s="500">
        <f>SUM(E22:G22)</f>
        <v>0</v>
      </c>
      <c r="I22" s="33"/>
    </row>
    <row r="23" spans="1:9" ht="15.9" customHeight="1" x14ac:dyDescent="0.25">
      <c r="A23" s="30">
        <v>-3</v>
      </c>
      <c r="B23" s="252">
        <v>0</v>
      </c>
      <c r="D23" s="522" t="s">
        <v>555</v>
      </c>
      <c r="E23" s="252">
        <v>0</v>
      </c>
      <c r="F23" s="252">
        <v>0</v>
      </c>
      <c r="G23" s="252">
        <v>0</v>
      </c>
      <c r="H23" s="500">
        <f>SUM(E23:G23)</f>
        <v>0</v>
      </c>
      <c r="I23" s="33"/>
    </row>
    <row r="24" spans="1:9" ht="15.9" customHeight="1" x14ac:dyDescent="0.25">
      <c r="A24" s="30">
        <v>-4</v>
      </c>
      <c r="B24" s="252">
        <v>0</v>
      </c>
      <c r="D24" s="522" t="s">
        <v>567</v>
      </c>
      <c r="E24" s="252">
        <v>0</v>
      </c>
      <c r="F24" s="252">
        <v>0</v>
      </c>
      <c r="G24" s="252">
        <v>0</v>
      </c>
      <c r="H24" s="500">
        <f>SUM(E24:G24)</f>
        <v>0</v>
      </c>
      <c r="I24" s="15"/>
    </row>
    <row r="25" spans="1:9" ht="15.9" customHeight="1" x14ac:dyDescent="0.25">
      <c r="A25" s="12" t="s">
        <v>30</v>
      </c>
      <c r="B25" s="252">
        <v>0</v>
      </c>
      <c r="D25" s="522" t="s">
        <v>556</v>
      </c>
      <c r="E25" s="252">
        <v>0</v>
      </c>
      <c r="F25" s="252">
        <v>0</v>
      </c>
      <c r="G25" s="252">
        <v>0</v>
      </c>
      <c r="H25" s="500">
        <f>SUM(E25:G25)</f>
        <v>0</v>
      </c>
      <c r="I25" s="15"/>
    </row>
    <row r="26" spans="1:9" ht="15.9" customHeight="1" x14ac:dyDescent="0.25">
      <c r="A26" s="12" t="s">
        <v>31</v>
      </c>
      <c r="B26" s="252">
        <v>0</v>
      </c>
      <c r="C26" s="33"/>
      <c r="D26" s="522" t="s">
        <v>558</v>
      </c>
      <c r="E26" s="36">
        <f>E22-E23-E24+E25</f>
        <v>0</v>
      </c>
      <c r="F26" s="36">
        <f>F22-F23-F24+F25</f>
        <v>0</v>
      </c>
      <c r="G26" s="36">
        <f>G22-G23-G24+G25</f>
        <v>0</v>
      </c>
      <c r="H26" s="500">
        <f>SUM(E26:G26)</f>
        <v>0</v>
      </c>
      <c r="I26" s="15"/>
    </row>
    <row r="27" spans="1:9" ht="15.9" customHeight="1" x14ac:dyDescent="0.25">
      <c r="A27" s="12" t="s">
        <v>32</v>
      </c>
      <c r="B27" s="252">
        <v>0</v>
      </c>
      <c r="C27" s="33"/>
      <c r="E27" s="4"/>
      <c r="H27" s="515"/>
      <c r="I27" s="15"/>
    </row>
    <row r="28" spans="1:9" ht="15.9" customHeight="1" x14ac:dyDescent="0.25">
      <c r="A28" s="30" t="s">
        <v>33</v>
      </c>
      <c r="B28" s="253">
        <f>SUM(B21:B27)</f>
        <v>0</v>
      </c>
      <c r="C28" s="33"/>
      <c r="D28" s="501" t="s">
        <v>753</v>
      </c>
      <c r="E28" s="252">
        <v>0</v>
      </c>
      <c r="F28" s="252">
        <v>0</v>
      </c>
      <c r="G28" s="252">
        <v>0</v>
      </c>
      <c r="H28" s="500">
        <f>SUM(E28:G28)</f>
        <v>0</v>
      </c>
      <c r="I28" s="15"/>
    </row>
    <row r="29" spans="1:9" ht="7.5" customHeight="1" x14ac:dyDescent="0.25">
      <c r="A29" s="30"/>
      <c r="B29" s="32"/>
      <c r="C29" s="33"/>
      <c r="D29" s="33"/>
      <c r="E29" s="13"/>
      <c r="F29" s="33"/>
      <c r="H29" s="39"/>
      <c r="I29" s="15"/>
    </row>
    <row r="30" spans="1:9" ht="13.5" customHeight="1" x14ac:dyDescent="0.25">
      <c r="A30" s="35" t="s">
        <v>34</v>
      </c>
      <c r="B30" s="429" t="s">
        <v>563</v>
      </c>
      <c r="C30" s="518" t="s">
        <v>564</v>
      </c>
      <c r="D30" s="429" t="s">
        <v>35</v>
      </c>
      <c r="E30" s="523"/>
      <c r="F30" s="429" t="s">
        <v>568</v>
      </c>
      <c r="G30" s="519"/>
      <c r="H30" s="438" t="s">
        <v>569</v>
      </c>
      <c r="I30" s="15"/>
    </row>
    <row r="31" spans="1:9" ht="15.9" customHeight="1" x14ac:dyDescent="0.25">
      <c r="A31" s="30" t="s">
        <v>560</v>
      </c>
      <c r="B31" s="252">
        <v>0</v>
      </c>
      <c r="C31" s="254">
        <v>0</v>
      </c>
      <c r="D31" s="36">
        <f>B31+C31</f>
        <v>0</v>
      </c>
      <c r="E31" s="521" t="s">
        <v>672</v>
      </c>
      <c r="F31" s="252">
        <v>0</v>
      </c>
      <c r="G31" s="521" t="s">
        <v>572</v>
      </c>
      <c r="H31" s="435">
        <v>0</v>
      </c>
      <c r="I31" s="15"/>
    </row>
    <row r="32" spans="1:9" ht="15.9" customHeight="1" x14ac:dyDescent="0.25">
      <c r="A32" s="30" t="s">
        <v>583</v>
      </c>
      <c r="B32" s="252">
        <v>0</v>
      </c>
      <c r="C32" s="254">
        <v>0</v>
      </c>
      <c r="D32" s="36">
        <f>B32+C32</f>
        <v>0</v>
      </c>
      <c r="E32" s="521" t="s">
        <v>570</v>
      </c>
      <c r="F32" s="252">
        <v>0</v>
      </c>
      <c r="G32" s="521" t="s">
        <v>573</v>
      </c>
      <c r="H32" s="436">
        <v>0</v>
      </c>
      <c r="I32" s="15"/>
    </row>
    <row r="33" spans="1:9" ht="15.9" customHeight="1" x14ac:dyDescent="0.25">
      <c r="A33" s="12" t="s">
        <v>559</v>
      </c>
      <c r="B33" s="252">
        <v>0</v>
      </c>
      <c r="C33" s="254">
        <v>0</v>
      </c>
      <c r="D33" s="36">
        <f>B33+C33</f>
        <v>0</v>
      </c>
      <c r="E33" s="521" t="s">
        <v>571</v>
      </c>
      <c r="F33" s="252">
        <v>0</v>
      </c>
      <c r="G33" s="521" t="s">
        <v>574</v>
      </c>
      <c r="H33" s="436">
        <v>0</v>
      </c>
      <c r="I33" s="15"/>
    </row>
    <row r="34" spans="1:9" ht="15.9" customHeight="1" x14ac:dyDescent="0.25">
      <c r="A34" s="30" t="s">
        <v>36</v>
      </c>
      <c r="B34" s="252">
        <v>0</v>
      </c>
      <c r="C34" s="254">
        <v>0</v>
      </c>
      <c r="D34" s="36">
        <f>B34+C34</f>
        <v>0</v>
      </c>
      <c r="E34" s="521" t="s">
        <v>8</v>
      </c>
      <c r="F34" s="252">
        <v>0</v>
      </c>
      <c r="G34" s="521" t="s">
        <v>575</v>
      </c>
      <c r="H34" s="436">
        <v>0</v>
      </c>
      <c r="I34" s="15"/>
    </row>
    <row r="35" spans="1:9" ht="15.9" customHeight="1" x14ac:dyDescent="0.25">
      <c r="A35" s="30" t="s">
        <v>33</v>
      </c>
      <c r="B35" s="37">
        <f>SUM(B31:B34)</f>
        <v>0</v>
      </c>
      <c r="C35" s="38">
        <f>SUM(C31:C34)</f>
        <v>0</v>
      </c>
      <c r="D35" s="36">
        <f>SUM(D31:D34)</f>
        <v>0</v>
      </c>
      <c r="G35" s="521" t="s">
        <v>13</v>
      </c>
      <c r="H35" s="436">
        <v>0</v>
      </c>
      <c r="I35" s="15"/>
    </row>
    <row r="36" spans="1:9" ht="9" customHeight="1" x14ac:dyDescent="0.25">
      <c r="A36" s="30"/>
      <c r="B36" s="15"/>
      <c r="C36" s="33"/>
      <c r="D36" s="33"/>
      <c r="E36" s="13"/>
      <c r="F36" s="33"/>
      <c r="G36" s="33"/>
      <c r="H36" s="39"/>
      <c r="I36" s="15"/>
    </row>
    <row r="37" spans="1:9" ht="13.5" customHeight="1" x14ac:dyDescent="0.25">
      <c r="A37" s="35" t="s">
        <v>37</v>
      </c>
      <c r="B37" s="29" t="s">
        <v>38</v>
      </c>
      <c r="C37" s="40" t="s">
        <v>562</v>
      </c>
      <c r="D37" s="40"/>
      <c r="E37" s="40" t="s">
        <v>39</v>
      </c>
      <c r="F37" s="29"/>
      <c r="G37" s="40" t="s">
        <v>561</v>
      </c>
      <c r="H37" s="437"/>
      <c r="I37" s="15"/>
    </row>
    <row r="38" spans="1:9" ht="15.9" customHeight="1" x14ac:dyDescent="0.25">
      <c r="A38" s="255">
        <v>0</v>
      </c>
      <c r="B38" s="252">
        <v>0</v>
      </c>
      <c r="C38" s="256">
        <v>0</v>
      </c>
      <c r="D38" s="433"/>
      <c r="E38" s="257">
        <v>0</v>
      </c>
      <c r="F38" s="41"/>
      <c r="G38" s="36">
        <f t="shared" ref="G38:G44" si="0">C38*E38/100</f>
        <v>0</v>
      </c>
      <c r="H38" s="34"/>
      <c r="I38" s="15"/>
    </row>
    <row r="39" spans="1:9" ht="15.9" customHeight="1" x14ac:dyDescent="0.25">
      <c r="A39" s="255">
        <v>0</v>
      </c>
      <c r="B39" s="252">
        <v>0</v>
      </c>
      <c r="C39" s="256">
        <v>0</v>
      </c>
      <c r="D39" s="433"/>
      <c r="E39" s="257">
        <v>0</v>
      </c>
      <c r="F39" s="41"/>
      <c r="G39" s="36">
        <f t="shared" si="0"/>
        <v>0</v>
      </c>
      <c r="H39" s="34"/>
      <c r="I39" s="15"/>
    </row>
    <row r="40" spans="1:9" ht="15.9" customHeight="1" x14ac:dyDescent="0.25">
      <c r="A40" s="255">
        <v>0</v>
      </c>
      <c r="B40" s="252">
        <v>0</v>
      </c>
      <c r="C40" s="256">
        <v>0</v>
      </c>
      <c r="D40" s="433"/>
      <c r="E40" s="257">
        <v>0</v>
      </c>
      <c r="F40" s="41"/>
      <c r="G40" s="36">
        <f t="shared" si="0"/>
        <v>0</v>
      </c>
      <c r="H40" s="34"/>
      <c r="I40" s="15"/>
    </row>
    <row r="41" spans="1:9" ht="15.9" customHeight="1" x14ac:dyDescent="0.25">
      <c r="A41" s="255">
        <v>0</v>
      </c>
      <c r="B41" s="252">
        <v>0</v>
      </c>
      <c r="C41" s="256">
        <v>0</v>
      </c>
      <c r="D41" s="433"/>
      <c r="E41" s="257">
        <v>0</v>
      </c>
      <c r="F41" s="41"/>
      <c r="G41" s="36">
        <f t="shared" si="0"/>
        <v>0</v>
      </c>
      <c r="H41" s="34"/>
      <c r="I41" s="15"/>
    </row>
    <row r="42" spans="1:9" ht="15.9" customHeight="1" x14ac:dyDescent="0.25">
      <c r="A42" s="255">
        <v>0</v>
      </c>
      <c r="B42" s="252">
        <v>0</v>
      </c>
      <c r="C42" s="256">
        <v>0</v>
      </c>
      <c r="D42" s="433"/>
      <c r="E42" s="257">
        <v>0</v>
      </c>
      <c r="F42" s="41"/>
      <c r="G42" s="36">
        <f t="shared" si="0"/>
        <v>0</v>
      </c>
      <c r="H42" s="34"/>
      <c r="I42" s="15"/>
    </row>
    <row r="43" spans="1:9" ht="15.9" customHeight="1" x14ac:dyDescent="0.25">
      <c r="A43" s="255">
        <v>0</v>
      </c>
      <c r="B43" s="252">
        <v>0</v>
      </c>
      <c r="C43" s="256">
        <v>0</v>
      </c>
      <c r="D43" s="433"/>
      <c r="E43" s="257">
        <v>0</v>
      </c>
      <c r="F43" s="41"/>
      <c r="G43" s="36">
        <f t="shared" si="0"/>
        <v>0</v>
      </c>
      <c r="H43" s="34"/>
      <c r="I43" s="15"/>
    </row>
    <row r="44" spans="1:9" ht="15.9" customHeight="1" x14ac:dyDescent="0.25">
      <c r="A44" s="255">
        <v>0</v>
      </c>
      <c r="B44" s="252">
        <v>0</v>
      </c>
      <c r="C44" s="256">
        <v>0</v>
      </c>
      <c r="D44" s="433"/>
      <c r="E44" s="257">
        <v>0</v>
      </c>
      <c r="F44" s="42"/>
      <c r="G44" s="36">
        <f t="shared" si="0"/>
        <v>0</v>
      </c>
      <c r="H44" s="22"/>
      <c r="I44" s="15"/>
    </row>
    <row r="45" spans="1:9" ht="15.9" customHeight="1" x14ac:dyDescent="0.25">
      <c r="A45" s="30" t="s">
        <v>33</v>
      </c>
      <c r="B45" s="37">
        <f>SUM(B38:B44)</f>
        <v>0</v>
      </c>
      <c r="C45" s="37">
        <f>SUM(C38:C44)</f>
        <v>0</v>
      </c>
      <c r="D45" s="43"/>
      <c r="E45" s="43"/>
      <c r="F45" s="41"/>
      <c r="G45" s="37">
        <f>SUM(G38:G44)</f>
        <v>0</v>
      </c>
      <c r="H45" s="22"/>
      <c r="I45" s="15"/>
    </row>
    <row r="46" spans="1:9" ht="8.25" customHeight="1" x14ac:dyDescent="0.25">
      <c r="A46" s="103"/>
      <c r="B46" s="524"/>
      <c r="C46" s="524"/>
      <c r="D46" s="524"/>
      <c r="E46" s="524"/>
      <c r="F46" s="524"/>
      <c r="G46" s="524"/>
      <c r="H46" s="525"/>
    </row>
    <row r="47" spans="1:9" ht="13.5" customHeight="1" x14ac:dyDescent="0.25">
      <c r="A47" s="4" t="s">
        <v>40</v>
      </c>
    </row>
    <row r="48" spans="1:9" ht="13.5" customHeight="1" x14ac:dyDescent="0.25">
      <c r="A48" s="4" t="s">
        <v>582</v>
      </c>
    </row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8" ht="13.5" customHeight="1" x14ac:dyDescent="0.25"/>
    <row r="61" ht="13.5" customHeight="1" x14ac:dyDescent="0.25"/>
  </sheetData>
  <mergeCells count="6">
    <mergeCell ref="C6:D6"/>
    <mergeCell ref="E6:F6"/>
    <mergeCell ref="C12:D12"/>
    <mergeCell ref="A2:H2"/>
    <mergeCell ref="A3:H3"/>
    <mergeCell ref="A4:H4"/>
  </mergeCells>
  <phoneticPr fontId="0" type="noConversion"/>
  <printOptions headings="1"/>
  <pageMargins left="0.5" right="0.25" top="0.5" bottom="0.25" header="0.5" footer="0.5"/>
  <pageSetup scale="97" orientation="portrait" horizontalDpi="300" verticalDpi="300" r:id="rId1"/>
  <headerFooter alignWithMargins="0">
    <oddHeader>&amp;R&amp;8 1&amp;10
&amp;8&amp;D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77"/>
  <sheetViews>
    <sheetView workbookViewId="0">
      <selection activeCell="A4" sqref="A4"/>
    </sheetView>
  </sheetViews>
  <sheetFormatPr defaultColWidth="9.109375" defaultRowHeight="12.75" customHeight="1" x14ac:dyDescent="0.25"/>
  <cols>
    <col min="1" max="1" width="17.44140625" customWidth="1"/>
    <col min="2" max="2" width="13.6640625" customWidth="1"/>
    <col min="3" max="3" width="2.33203125" style="56" customWidth="1"/>
    <col min="4" max="4" width="13" customWidth="1"/>
    <col min="5" max="5" width="2.88671875" style="56" customWidth="1"/>
    <col min="6" max="6" width="14.6640625" customWidth="1"/>
    <col min="7" max="7" width="3.44140625" style="56" customWidth="1"/>
    <col min="8" max="8" width="13" customWidth="1"/>
    <col min="9" max="9" width="6.6640625" customWidth="1"/>
    <col min="10" max="10" width="13.6640625" customWidth="1"/>
    <col min="11" max="11" width="11.33203125" customWidth="1"/>
  </cols>
  <sheetData>
    <row r="1" spans="1:10" ht="12.75" customHeight="1" x14ac:dyDescent="0.25">
      <c r="A1" s="415" t="str">
        <f>'Dairy Description'!A1</f>
        <v>Key Code:</v>
      </c>
      <c r="B1" s="288" t="s">
        <v>251</v>
      </c>
      <c r="C1" s="243"/>
      <c r="D1" s="243"/>
      <c r="E1" s="243"/>
      <c r="F1" s="243"/>
      <c r="G1" s="1"/>
      <c r="H1" s="1"/>
      <c r="I1" s="1"/>
      <c r="J1" s="1"/>
    </row>
    <row r="2" spans="1:10" ht="12.75" customHeight="1" x14ac:dyDescent="0.25">
      <c r="A2" s="47" t="s">
        <v>42</v>
      </c>
      <c r="B2" s="1"/>
      <c r="C2" s="1"/>
      <c r="D2" s="48"/>
      <c r="E2" s="1"/>
      <c r="F2" s="48"/>
      <c r="G2" s="48"/>
      <c r="H2" s="48"/>
      <c r="I2" s="48"/>
      <c r="J2" s="48"/>
    </row>
    <row r="3" spans="1:10" ht="12.75" customHeight="1" x14ac:dyDescent="0.25">
      <c r="A3" s="244" t="s">
        <v>760</v>
      </c>
      <c r="B3" s="1"/>
      <c r="C3" s="1"/>
      <c r="D3" s="1"/>
      <c r="E3" s="1"/>
      <c r="F3" s="48"/>
      <c r="G3" s="48"/>
      <c r="H3" s="48"/>
      <c r="I3" s="48"/>
      <c r="J3" s="48"/>
    </row>
    <row r="4" spans="1:10" ht="12.75" customHeight="1" x14ac:dyDescent="0.25">
      <c r="A4" s="49"/>
      <c r="B4" s="49"/>
      <c r="C4" s="57"/>
      <c r="D4" s="47"/>
      <c r="E4" s="200"/>
      <c r="F4" s="48"/>
      <c r="G4" s="200"/>
      <c r="H4" s="48"/>
      <c r="I4" s="49"/>
      <c r="J4" s="49"/>
    </row>
    <row r="5" spans="1:10" ht="12.75" customHeight="1" x14ac:dyDescent="0.25">
      <c r="A5" s="102" t="s">
        <v>610</v>
      </c>
      <c r="C5"/>
      <c r="E5"/>
      <c r="G5"/>
      <c r="J5" s="50" t="s">
        <v>222</v>
      </c>
    </row>
    <row r="6" spans="1:10" ht="12.75" customHeight="1" x14ac:dyDescent="0.25">
      <c r="A6" s="462" t="s">
        <v>252</v>
      </c>
      <c r="B6" s="28"/>
      <c r="C6" s="28"/>
      <c r="D6" s="52"/>
      <c r="E6" s="52"/>
      <c r="F6" s="52"/>
      <c r="G6" s="52"/>
      <c r="H6" s="52"/>
      <c r="I6" s="52"/>
      <c r="J6" s="201" t="s">
        <v>253</v>
      </c>
    </row>
    <row r="7" spans="1:10" ht="12.75" customHeight="1" x14ac:dyDescent="0.25">
      <c r="A7" s="19"/>
      <c r="C7"/>
      <c r="E7"/>
      <c r="F7" t="s">
        <v>254</v>
      </c>
      <c r="G7"/>
      <c r="J7" s="202" t="s">
        <v>255</v>
      </c>
    </row>
    <row r="8" spans="1:10" ht="12.75" customHeight="1" x14ac:dyDescent="0.25">
      <c r="A8" s="44" t="s">
        <v>227</v>
      </c>
      <c r="B8" s="45"/>
      <c r="C8"/>
      <c r="D8" s="45" t="s">
        <v>256</v>
      </c>
      <c r="E8"/>
      <c r="F8" s="97" t="s">
        <v>257</v>
      </c>
      <c r="H8" s="45" t="s">
        <v>227</v>
      </c>
      <c r="I8" s="45"/>
      <c r="J8" s="203" t="s">
        <v>238</v>
      </c>
    </row>
    <row r="9" spans="1:10" ht="12.75" customHeight="1" x14ac:dyDescent="0.25">
      <c r="A9" s="19" t="s">
        <v>261</v>
      </c>
      <c r="C9"/>
      <c r="E9"/>
      <c r="G9"/>
      <c r="J9" s="26"/>
    </row>
    <row r="10" spans="1:10" ht="11.25" customHeight="1" x14ac:dyDescent="0.25">
      <c r="A10" s="463" t="s">
        <v>258</v>
      </c>
      <c r="C10"/>
      <c r="D10" s="106">
        <v>0</v>
      </c>
      <c r="E10"/>
      <c r="F10" s="206">
        <v>0</v>
      </c>
      <c r="G10"/>
      <c r="H10" t="s">
        <v>259</v>
      </c>
      <c r="J10" s="26"/>
    </row>
    <row r="11" spans="1:10" ht="12.75" customHeight="1" x14ac:dyDescent="0.25">
      <c r="A11" s="463" t="s">
        <v>258</v>
      </c>
      <c r="C11"/>
      <c r="D11" s="106">
        <v>0</v>
      </c>
      <c r="E11"/>
      <c r="F11" s="206">
        <v>0</v>
      </c>
      <c r="G11"/>
      <c r="H11" s="204" t="s">
        <v>260</v>
      </c>
      <c r="I11" s="1"/>
      <c r="J11" s="205">
        <v>0</v>
      </c>
    </row>
    <row r="12" spans="1:10" ht="12.75" customHeight="1" x14ac:dyDescent="0.25">
      <c r="A12" s="463" t="s">
        <v>258</v>
      </c>
      <c r="C12"/>
      <c r="D12" s="106">
        <v>0</v>
      </c>
      <c r="E12"/>
      <c r="F12" s="206">
        <v>0</v>
      </c>
      <c r="G12"/>
      <c r="H12" s="204" t="s">
        <v>260</v>
      </c>
      <c r="I12" s="1"/>
      <c r="J12" s="205">
        <v>0</v>
      </c>
    </row>
    <row r="13" spans="1:10" ht="14.25" customHeight="1" x14ac:dyDescent="0.25">
      <c r="A13" s="463" t="s">
        <v>258</v>
      </c>
      <c r="C13"/>
      <c r="D13" s="106">
        <v>0</v>
      </c>
      <c r="E13"/>
      <c r="F13" s="206">
        <v>0</v>
      </c>
      <c r="G13"/>
      <c r="H13" s="204" t="s">
        <v>260</v>
      </c>
      <c r="I13" s="1"/>
      <c r="J13" s="205">
        <v>0</v>
      </c>
    </row>
    <row r="14" spans="1:10" ht="12.75" customHeight="1" x14ac:dyDescent="0.25">
      <c r="A14" s="463" t="s">
        <v>258</v>
      </c>
      <c r="C14"/>
      <c r="D14" s="106">
        <v>0</v>
      </c>
      <c r="E14"/>
      <c r="F14" s="206">
        <v>0</v>
      </c>
      <c r="G14"/>
      <c r="H14" t="s">
        <v>262</v>
      </c>
      <c r="J14" s="26"/>
    </row>
    <row r="15" spans="1:10" ht="12.75" customHeight="1" x14ac:dyDescent="0.25">
      <c r="A15" s="463" t="s">
        <v>258</v>
      </c>
      <c r="C15"/>
      <c r="D15" s="106">
        <v>0</v>
      </c>
      <c r="E15"/>
      <c r="F15" s="206">
        <v>0</v>
      </c>
      <c r="G15"/>
      <c r="H15" s="204" t="s">
        <v>260</v>
      </c>
      <c r="I15" s="1"/>
      <c r="J15" s="205">
        <v>0</v>
      </c>
    </row>
    <row r="16" spans="1:10" ht="12.75" customHeight="1" x14ac:dyDescent="0.25">
      <c r="A16" s="463" t="s">
        <v>258</v>
      </c>
      <c r="C16"/>
      <c r="D16" s="106">
        <v>0</v>
      </c>
      <c r="E16"/>
      <c r="F16" s="206">
        <v>0</v>
      </c>
      <c r="G16"/>
      <c r="H16" s="204" t="s">
        <v>260</v>
      </c>
      <c r="I16" s="1"/>
      <c r="J16" s="205">
        <v>0</v>
      </c>
    </row>
    <row r="17" spans="1:10" ht="19.5" customHeight="1" x14ac:dyDescent="0.25">
      <c r="A17" s="19" t="s">
        <v>263</v>
      </c>
      <c r="C17"/>
      <c r="E17"/>
      <c r="G17" t="s">
        <v>264</v>
      </c>
      <c r="J17" s="26" t="s">
        <v>265</v>
      </c>
    </row>
    <row r="18" spans="1:10" ht="12.75" customHeight="1" x14ac:dyDescent="0.25">
      <c r="A18" s="19" t="s">
        <v>266</v>
      </c>
      <c r="C18"/>
      <c r="D18" s="106">
        <f>SUM(D10:D16)</f>
        <v>0</v>
      </c>
      <c r="E18"/>
      <c r="F18" s="206">
        <f>SUM(F10:F16)</f>
        <v>0</v>
      </c>
      <c r="G18"/>
      <c r="H18" t="s">
        <v>267</v>
      </c>
      <c r="J18" s="205">
        <f>SUM(J11:J16)</f>
        <v>0</v>
      </c>
    </row>
    <row r="19" spans="1:10" ht="8.25" customHeight="1" x14ac:dyDescent="0.25">
      <c r="A19" s="44"/>
      <c r="B19" s="45"/>
      <c r="C19" s="45"/>
      <c r="D19" s="45"/>
      <c r="E19" s="45"/>
      <c r="F19" s="45"/>
      <c r="G19" s="45"/>
      <c r="H19" s="45"/>
      <c r="I19" s="45"/>
      <c r="J19" s="46"/>
    </row>
    <row r="20" spans="1:10" ht="14.25" customHeight="1" x14ac:dyDescent="0.25">
      <c r="A20" s="52" t="s">
        <v>268</v>
      </c>
      <c r="C20"/>
      <c r="E20"/>
      <c r="G20"/>
    </row>
    <row r="21" spans="1:10" ht="12.75" customHeight="1" x14ac:dyDescent="0.25">
      <c r="A21" s="332"/>
      <c r="B21" s="49"/>
      <c r="C21" s="57"/>
      <c r="D21" s="49"/>
      <c r="E21" s="57"/>
      <c r="F21" s="49"/>
      <c r="G21" s="57"/>
      <c r="H21" s="49"/>
      <c r="I21" s="49"/>
      <c r="J21" s="49"/>
    </row>
    <row r="22" spans="1:10" ht="12.75" customHeight="1" x14ac:dyDescent="0.25">
      <c r="A22" s="465" t="s">
        <v>617</v>
      </c>
      <c r="B22" s="49"/>
      <c r="C22" s="57"/>
      <c r="D22" s="49"/>
      <c r="E22" s="57"/>
      <c r="F22" s="49"/>
      <c r="G22" s="60"/>
      <c r="H22" s="92"/>
      <c r="I22" s="92"/>
      <c r="J22" s="157"/>
    </row>
    <row r="23" spans="1:10" ht="12.75" customHeight="1" x14ac:dyDescent="0.25">
      <c r="A23" s="464"/>
      <c r="B23" s="53"/>
      <c r="C23" s="207"/>
      <c r="D23" s="208"/>
      <c r="E23" s="207"/>
      <c r="F23" s="53"/>
      <c r="G23" s="83" t="s">
        <v>682</v>
      </c>
      <c r="H23" s="332"/>
      <c r="I23" s="57" t="s">
        <v>683</v>
      </c>
      <c r="J23" s="209"/>
    </row>
    <row r="24" spans="1:10" ht="12.75" customHeight="1" x14ac:dyDescent="0.25">
      <c r="A24" s="19"/>
      <c r="B24" s="57"/>
      <c r="C24" s="57"/>
      <c r="E24" s="453" t="s">
        <v>611</v>
      </c>
      <c r="G24" s="210" t="s">
        <v>112</v>
      </c>
      <c r="H24" s="281">
        <v>0</v>
      </c>
      <c r="I24" s="57" t="s">
        <v>113</v>
      </c>
      <c r="J24" s="299">
        <v>0</v>
      </c>
    </row>
    <row r="25" spans="1:10" ht="15.9" customHeight="1" x14ac:dyDescent="0.25">
      <c r="A25" s="162" t="s">
        <v>612</v>
      </c>
      <c r="B25" s="57"/>
      <c r="C25" s="57"/>
      <c r="D25" s="57"/>
      <c r="E25" s="57"/>
      <c r="G25" s="57"/>
      <c r="H25" s="84"/>
      <c r="J25" s="166"/>
    </row>
    <row r="26" spans="1:10" ht="15.9" customHeight="1" x14ac:dyDescent="0.25">
      <c r="A26" s="162" t="s">
        <v>269</v>
      </c>
      <c r="B26" s="452"/>
      <c r="C26" s="57"/>
      <c r="D26" s="280">
        <v>0</v>
      </c>
      <c r="E26" s="57" t="s">
        <v>63</v>
      </c>
      <c r="F26" s="454">
        <v>0</v>
      </c>
      <c r="G26" s="57" t="s">
        <v>270</v>
      </c>
      <c r="H26" s="282">
        <f>D26-F26</f>
        <v>0</v>
      </c>
      <c r="I26" s="49"/>
      <c r="J26" s="166"/>
    </row>
    <row r="27" spans="1:10" ht="15.9" customHeight="1" x14ac:dyDescent="0.25">
      <c r="A27" s="211"/>
      <c r="B27" s="212"/>
      <c r="C27" s="213"/>
      <c r="D27" s="214" t="s">
        <v>272</v>
      </c>
      <c r="E27" s="214"/>
      <c r="F27" s="215" t="s">
        <v>273</v>
      </c>
      <c r="G27" s="57"/>
      <c r="H27" s="216" t="s">
        <v>274</v>
      </c>
      <c r="I27" s="217"/>
      <c r="J27" s="166"/>
    </row>
    <row r="28" spans="1:10" ht="15.9" customHeight="1" x14ac:dyDescent="0.25">
      <c r="A28" s="19"/>
      <c r="B28" s="218"/>
      <c r="C28" s="218"/>
      <c r="D28" s="219"/>
      <c r="E28" s="219"/>
      <c r="F28" s="211" t="s">
        <v>613</v>
      </c>
      <c r="G28" s="57" t="s">
        <v>276</v>
      </c>
      <c r="H28" s="283">
        <v>0</v>
      </c>
      <c r="I28" s="217"/>
      <c r="J28" s="166"/>
    </row>
    <row r="29" spans="1:10" ht="15.9" customHeight="1" x14ac:dyDescent="0.25">
      <c r="A29" s="211"/>
      <c r="B29" s="108"/>
      <c r="C29" s="213"/>
      <c r="D29" s="217"/>
      <c r="E29" s="214"/>
      <c r="F29" s="169">
        <f>B29*D29</f>
        <v>0</v>
      </c>
      <c r="G29" s="57"/>
      <c r="H29" s="108"/>
      <c r="I29" s="217"/>
      <c r="J29" s="166"/>
    </row>
    <row r="30" spans="1:10" ht="15.9" customHeight="1" x14ac:dyDescent="0.25">
      <c r="A30" s="19"/>
      <c r="B30" s="218"/>
      <c r="C30" s="218"/>
      <c r="D30" s="219"/>
      <c r="E30" s="219"/>
      <c r="F30" s="211" t="s">
        <v>750</v>
      </c>
      <c r="G30" s="57" t="s">
        <v>277</v>
      </c>
      <c r="H30" s="283">
        <v>0</v>
      </c>
      <c r="I30" s="217"/>
      <c r="J30" s="166"/>
    </row>
    <row r="31" spans="1:10" ht="15.9" customHeight="1" x14ac:dyDescent="0.25">
      <c r="A31" s="220"/>
      <c r="B31" s="108"/>
      <c r="C31" s="213"/>
      <c r="D31" s="217"/>
      <c r="E31" s="214"/>
      <c r="F31" s="169">
        <f>B31*D31</f>
        <v>0</v>
      </c>
      <c r="G31" s="57"/>
      <c r="H31" s="108"/>
      <c r="I31" s="217"/>
      <c r="J31" s="166"/>
    </row>
    <row r="32" spans="1:10" ht="15.9" customHeight="1" x14ac:dyDescent="0.25">
      <c r="A32" s="220"/>
      <c r="B32" s="108"/>
      <c r="C32" s="213"/>
      <c r="D32" s="217"/>
      <c r="E32" s="214"/>
      <c r="F32" s="169"/>
      <c r="G32" s="57"/>
      <c r="H32" s="108"/>
      <c r="I32" s="217"/>
      <c r="J32" s="166"/>
    </row>
    <row r="33" spans="1:10" ht="15.9" customHeight="1" x14ac:dyDescent="0.25">
      <c r="A33" s="220" t="s">
        <v>614</v>
      </c>
      <c r="B33" s="216" t="s">
        <v>279</v>
      </c>
      <c r="C33" s="213"/>
      <c r="D33" s="217"/>
      <c r="E33" s="214"/>
      <c r="F33" s="283">
        <v>0</v>
      </c>
      <c r="G33" s="57"/>
      <c r="H33" s="108"/>
      <c r="I33" s="217"/>
      <c r="J33" s="166"/>
    </row>
    <row r="34" spans="1:10" ht="15.9" customHeight="1" x14ac:dyDescent="0.25">
      <c r="A34" s="220"/>
      <c r="B34" s="216" t="s">
        <v>280</v>
      </c>
      <c r="C34" s="213"/>
      <c r="D34" s="217"/>
      <c r="E34" s="214" t="s">
        <v>63</v>
      </c>
      <c r="F34" s="283">
        <v>0</v>
      </c>
      <c r="G34" s="57"/>
      <c r="H34" s="108"/>
      <c r="I34" s="217"/>
      <c r="J34" s="166"/>
    </row>
    <row r="35" spans="1:10" ht="15.9" customHeight="1" x14ac:dyDescent="0.25">
      <c r="A35" s="211"/>
      <c r="B35" s="221" t="s">
        <v>281</v>
      </c>
      <c r="C35" s="218"/>
      <c r="D35" s="217"/>
      <c r="E35" s="214"/>
      <c r="F35" s="169"/>
      <c r="G35" s="57" t="s">
        <v>277</v>
      </c>
      <c r="H35" s="222">
        <f>F33-F34</f>
        <v>0</v>
      </c>
      <c r="I35" s="217"/>
      <c r="J35" s="166"/>
    </row>
    <row r="36" spans="1:10" ht="15.9" customHeight="1" x14ac:dyDescent="0.25">
      <c r="A36" s="211"/>
      <c r="B36" s="216" t="s">
        <v>615</v>
      </c>
      <c r="C36" s="213"/>
      <c r="D36" s="217"/>
      <c r="E36" s="214" t="s">
        <v>63</v>
      </c>
      <c r="F36" s="283">
        <v>0</v>
      </c>
      <c r="G36" s="57"/>
      <c r="H36" s="108"/>
      <c r="I36" s="217"/>
      <c r="J36" s="166"/>
    </row>
    <row r="37" spans="1:10" ht="15.9" customHeight="1" x14ac:dyDescent="0.25">
      <c r="A37" s="211"/>
      <c r="B37" t="s">
        <v>283</v>
      </c>
      <c r="C37" s="213"/>
      <c r="D37" s="217"/>
      <c r="E37" s="212" t="s">
        <v>48</v>
      </c>
      <c r="F37" s="222">
        <f>F33-F34-F36</f>
        <v>0</v>
      </c>
      <c r="G37" s="57"/>
      <c r="H37" s="108"/>
      <c r="I37" s="217"/>
      <c r="J37" s="166"/>
    </row>
    <row r="38" spans="1:10" ht="15.9" customHeight="1" x14ac:dyDescent="0.25">
      <c r="A38" s="220" t="s">
        <v>284</v>
      </c>
      <c r="B38" s="108"/>
      <c r="C38" s="213"/>
      <c r="D38" s="217"/>
      <c r="E38" s="214"/>
      <c r="F38" s="169">
        <v>0</v>
      </c>
      <c r="G38" s="57"/>
      <c r="H38" s="108"/>
      <c r="I38" s="217"/>
      <c r="J38" s="223">
        <f>H24+H26+H28-H30-H35</f>
        <v>0</v>
      </c>
    </row>
    <row r="39" spans="1:10" ht="15.9" customHeight="1" x14ac:dyDescent="0.25">
      <c r="A39" s="211"/>
      <c r="B39" s="108"/>
      <c r="C39" s="213"/>
      <c r="D39" s="217"/>
      <c r="E39" s="214"/>
      <c r="F39" s="169"/>
      <c r="G39" s="57"/>
      <c r="H39" s="108"/>
      <c r="I39" s="217"/>
      <c r="J39" s="26"/>
    </row>
    <row r="40" spans="1:10" ht="15.9" customHeight="1" x14ac:dyDescent="0.25">
      <c r="A40" s="167" t="s">
        <v>616</v>
      </c>
      <c r="B40" s="49"/>
      <c r="C40" s="57"/>
      <c r="D40" s="49"/>
      <c r="E40" s="57"/>
      <c r="F40" s="169"/>
      <c r="G40" s="57"/>
      <c r="H40" s="83"/>
      <c r="I40" s="49"/>
      <c r="J40" s="223">
        <f>J24-J38</f>
        <v>0</v>
      </c>
    </row>
    <row r="41" spans="1:10" ht="6.75" customHeight="1" x14ac:dyDescent="0.25">
      <c r="A41" s="224"/>
      <c r="B41" s="92"/>
      <c r="C41" s="60"/>
      <c r="D41" s="92"/>
      <c r="E41" s="60"/>
      <c r="F41" s="172"/>
      <c r="G41" s="60"/>
      <c r="H41" s="89"/>
      <c r="I41" s="92"/>
      <c r="J41" s="225"/>
    </row>
    <row r="42" spans="1:10" ht="12" customHeight="1" x14ac:dyDescent="0.25">
      <c r="A42" t="s">
        <v>286</v>
      </c>
      <c r="C42"/>
      <c r="E42"/>
      <c r="F42" s="49"/>
      <c r="G42" s="57"/>
      <c r="H42" s="49"/>
      <c r="I42" s="49"/>
      <c r="J42" s="49"/>
    </row>
    <row r="43" spans="1:10" ht="12" customHeight="1" x14ac:dyDescent="0.25">
      <c r="A43" s="49" t="s">
        <v>287</v>
      </c>
      <c r="B43" s="49"/>
      <c r="C43" s="57"/>
      <c r="D43" s="49"/>
      <c r="E43" s="57"/>
      <c r="F43" s="49"/>
      <c r="G43" s="57"/>
      <c r="H43" s="49"/>
      <c r="I43" s="49"/>
      <c r="J43" s="49"/>
    </row>
    <row r="44" spans="1:10" ht="15.9" customHeight="1" x14ac:dyDescent="0.25">
      <c r="C44"/>
      <c r="E44"/>
      <c r="G44"/>
    </row>
    <row r="45" spans="1:10" ht="15.9" customHeight="1" x14ac:dyDescent="0.25">
      <c r="C45"/>
      <c r="E45"/>
      <c r="G45"/>
    </row>
    <row r="46" spans="1:10" ht="15.9" customHeight="1" x14ac:dyDescent="0.25">
      <c r="C46"/>
      <c r="E46"/>
      <c r="G46"/>
    </row>
    <row r="47" spans="1:10" ht="15.9" customHeight="1" x14ac:dyDescent="0.25">
      <c r="C47"/>
      <c r="E47"/>
      <c r="G47"/>
    </row>
    <row r="48" spans="1:10" ht="15.9" customHeight="1" x14ac:dyDescent="0.25">
      <c r="C48"/>
      <c r="E48"/>
      <c r="G48"/>
    </row>
    <row r="49" customFormat="1" ht="15.9" customHeight="1" x14ac:dyDescent="0.25"/>
    <row r="50" customFormat="1" ht="15.9" customHeight="1" x14ac:dyDescent="0.25"/>
    <row r="51" customFormat="1" ht="15.9" customHeight="1" x14ac:dyDescent="0.25"/>
    <row r="52" customFormat="1" ht="15.9" customHeight="1" x14ac:dyDescent="0.25"/>
    <row r="53" customFormat="1" ht="15.9" customHeight="1" x14ac:dyDescent="0.25"/>
    <row r="54" customFormat="1" ht="15.9" customHeight="1" x14ac:dyDescent="0.25"/>
    <row r="55" customFormat="1" ht="15.9" customHeight="1" x14ac:dyDescent="0.25"/>
    <row r="56" customFormat="1" ht="15.9" customHeight="1" x14ac:dyDescent="0.25"/>
    <row r="57" customFormat="1" ht="15.9" customHeight="1" x14ac:dyDescent="0.25"/>
    <row r="58" customFormat="1" ht="15.9" customHeight="1" x14ac:dyDescent="0.25"/>
    <row r="59" customFormat="1" ht="15.9" customHeight="1" x14ac:dyDescent="0.25"/>
    <row r="60" customFormat="1" ht="15.9" customHeight="1" x14ac:dyDescent="0.25"/>
    <row r="61" customFormat="1" ht="15.9" customHeight="1" x14ac:dyDescent="0.25"/>
    <row r="62" customFormat="1" ht="15.9" customHeight="1" x14ac:dyDescent="0.25"/>
    <row r="63" customFormat="1" ht="13.5" customHeight="1" x14ac:dyDescent="0.25"/>
    <row r="64" customFormat="1" ht="13.5" customHeight="1" x14ac:dyDescent="0.25"/>
    <row r="65" customFormat="1" ht="12.75" customHeight="1" x14ac:dyDescent="0.25"/>
    <row r="66" customFormat="1" ht="12.75" customHeight="1" x14ac:dyDescent="0.25"/>
    <row r="67" customFormat="1" ht="12.75" customHeight="1" x14ac:dyDescent="0.25"/>
    <row r="68" customFormat="1" ht="13.5" customHeight="1" x14ac:dyDescent="0.25"/>
    <row r="69" customFormat="1" ht="12.75" customHeight="1" x14ac:dyDescent="0.25"/>
    <row r="70" customFormat="1" ht="12.75" customHeight="1" x14ac:dyDescent="0.25"/>
    <row r="71" customFormat="1" ht="12.75" customHeight="1" x14ac:dyDescent="0.25"/>
    <row r="72" customFormat="1" ht="12.75" customHeight="1" x14ac:dyDescent="0.25"/>
    <row r="73" customFormat="1" ht="12.75" customHeight="1" x14ac:dyDescent="0.25"/>
    <row r="74" customFormat="1" ht="12.75" customHeight="1" x14ac:dyDescent="0.25"/>
    <row r="75" customFormat="1" ht="12.75" customHeight="1" x14ac:dyDescent="0.25"/>
    <row r="76" customFormat="1" ht="12.75" customHeight="1" x14ac:dyDescent="0.25"/>
    <row r="77" customFormat="1" ht="12.75" customHeight="1" x14ac:dyDescent="0.25"/>
    <row r="78" customFormat="1" ht="12.75" customHeight="1" x14ac:dyDescent="0.25"/>
    <row r="79" customFormat="1" ht="12.75" customHeight="1" x14ac:dyDescent="0.25"/>
    <row r="80" customFormat="1" ht="12.75" customHeight="1" x14ac:dyDescent="0.25"/>
    <row r="81" customFormat="1" ht="12.75" customHeight="1" x14ac:dyDescent="0.25"/>
    <row r="82" customFormat="1" ht="12.75" customHeight="1" x14ac:dyDescent="0.25"/>
    <row r="83" customFormat="1" ht="12.75" customHeight="1" x14ac:dyDescent="0.25"/>
    <row r="84" customFormat="1" ht="12.75" customHeight="1" x14ac:dyDescent="0.25"/>
    <row r="85" customFormat="1" ht="12.75" customHeight="1" x14ac:dyDescent="0.25"/>
    <row r="86" customFormat="1" ht="12.75" customHeight="1" x14ac:dyDescent="0.25"/>
    <row r="87" customFormat="1" ht="12.75" customHeight="1" x14ac:dyDescent="0.25"/>
    <row r="88" customFormat="1" ht="12.75" customHeight="1" x14ac:dyDescent="0.25"/>
    <row r="89" customFormat="1" ht="12.75" customHeight="1" x14ac:dyDescent="0.25"/>
    <row r="90" customFormat="1" ht="12.75" customHeight="1" x14ac:dyDescent="0.25"/>
    <row r="91" customFormat="1" ht="12.75" customHeight="1" x14ac:dyDescent="0.25"/>
    <row r="92" customFormat="1" ht="12.75" customHeight="1" x14ac:dyDescent="0.25"/>
    <row r="93" customFormat="1" ht="12.75" customHeight="1" x14ac:dyDescent="0.25"/>
    <row r="94" customFormat="1" ht="12.75" customHeight="1" x14ac:dyDescent="0.25"/>
    <row r="95" customFormat="1" ht="12.75" customHeight="1" x14ac:dyDescent="0.25"/>
    <row r="96" customFormat="1" ht="12.75" customHeight="1" x14ac:dyDescent="0.25"/>
    <row r="97" customFormat="1" ht="12.75" customHeight="1" x14ac:dyDescent="0.25"/>
    <row r="98" customFormat="1" ht="12.75" customHeight="1" x14ac:dyDescent="0.25"/>
    <row r="99" customFormat="1" ht="12.75" customHeight="1" x14ac:dyDescent="0.25"/>
    <row r="100" customFormat="1" ht="12.75" customHeight="1" x14ac:dyDescent="0.25"/>
    <row r="101" customFormat="1" ht="12.75" customHeight="1" x14ac:dyDescent="0.25"/>
    <row r="102" customFormat="1" ht="12.75" customHeight="1" x14ac:dyDescent="0.25"/>
    <row r="103" customFormat="1" ht="12.75" customHeight="1" x14ac:dyDescent="0.25"/>
    <row r="104" customFormat="1" ht="12.75" customHeight="1" x14ac:dyDescent="0.25"/>
    <row r="105" customFormat="1" ht="12.75" customHeight="1" x14ac:dyDescent="0.25"/>
    <row r="106" customFormat="1" ht="12.75" customHeight="1" x14ac:dyDescent="0.25"/>
    <row r="107" customFormat="1" ht="12.75" customHeight="1" x14ac:dyDescent="0.25"/>
    <row r="108" customFormat="1" ht="12.75" customHeight="1" x14ac:dyDescent="0.25"/>
    <row r="109" customFormat="1" ht="12.75" customHeight="1" x14ac:dyDescent="0.25"/>
    <row r="110" customFormat="1" ht="12.75" customHeight="1" x14ac:dyDescent="0.25"/>
    <row r="111" customFormat="1" ht="12.75" customHeight="1" x14ac:dyDescent="0.25"/>
    <row r="112" customFormat="1" ht="12.75" customHeight="1" x14ac:dyDescent="0.25"/>
    <row r="113" customFormat="1" ht="12.75" customHeight="1" x14ac:dyDescent="0.25"/>
    <row r="114" customFormat="1" ht="12.75" customHeight="1" x14ac:dyDescent="0.25"/>
    <row r="115" customFormat="1" ht="12.75" customHeight="1" x14ac:dyDescent="0.25"/>
    <row r="116" customFormat="1" ht="12.75" customHeight="1" x14ac:dyDescent="0.25"/>
    <row r="117" customFormat="1" ht="12.75" customHeight="1" x14ac:dyDescent="0.25"/>
    <row r="118" customFormat="1" ht="12.75" customHeight="1" x14ac:dyDescent="0.25"/>
    <row r="119" customFormat="1" ht="12.75" customHeight="1" x14ac:dyDescent="0.25"/>
    <row r="120" customFormat="1" ht="12.75" customHeight="1" x14ac:dyDescent="0.25"/>
    <row r="121" customFormat="1" ht="12.75" customHeight="1" x14ac:dyDescent="0.25"/>
    <row r="122" customFormat="1" ht="12.75" customHeight="1" x14ac:dyDescent="0.25"/>
    <row r="123" customFormat="1" ht="12.75" customHeight="1" x14ac:dyDescent="0.25"/>
    <row r="124" customFormat="1" ht="12.75" customHeight="1" x14ac:dyDescent="0.25"/>
    <row r="125" customFormat="1" ht="12.75" customHeight="1" x14ac:dyDescent="0.25"/>
    <row r="126" customFormat="1" ht="12.75" customHeight="1" x14ac:dyDescent="0.25"/>
    <row r="127" customFormat="1" ht="12.75" customHeight="1" x14ac:dyDescent="0.25"/>
    <row r="128" customFormat="1" ht="12.75" customHeight="1" x14ac:dyDescent="0.25"/>
    <row r="129" customFormat="1" ht="12.75" customHeight="1" x14ac:dyDescent="0.25"/>
    <row r="130" customFormat="1" ht="12.75" customHeight="1" x14ac:dyDescent="0.25"/>
    <row r="131" customFormat="1" ht="12.75" customHeight="1" x14ac:dyDescent="0.25"/>
    <row r="132" customFormat="1" ht="12.75" customHeight="1" x14ac:dyDescent="0.25"/>
    <row r="133" customFormat="1" ht="12.75" customHeight="1" x14ac:dyDescent="0.25"/>
    <row r="134" customFormat="1" ht="12.75" customHeight="1" x14ac:dyDescent="0.25"/>
    <row r="135" customFormat="1" ht="12.75" customHeight="1" x14ac:dyDescent="0.25"/>
    <row r="136" customFormat="1" ht="12.75" customHeight="1" x14ac:dyDescent="0.25"/>
    <row r="137" customFormat="1" ht="12.75" customHeight="1" x14ac:dyDescent="0.25"/>
    <row r="138" customFormat="1" ht="12.75" customHeight="1" x14ac:dyDescent="0.25"/>
    <row r="139" customFormat="1" ht="12.75" customHeight="1" x14ac:dyDescent="0.25"/>
    <row r="140" customFormat="1" ht="12.75" customHeight="1" x14ac:dyDescent="0.25"/>
    <row r="141" customFormat="1" ht="12.75" customHeight="1" x14ac:dyDescent="0.25"/>
    <row r="142" customFormat="1" ht="12.75" customHeight="1" x14ac:dyDescent="0.25"/>
    <row r="143" customFormat="1" ht="12.75" customHeight="1" x14ac:dyDescent="0.25"/>
    <row r="144" customFormat="1" ht="12.75" customHeight="1" x14ac:dyDescent="0.25"/>
    <row r="145" customFormat="1" ht="12.75" customHeight="1" x14ac:dyDescent="0.25"/>
    <row r="146" customFormat="1" ht="12.75" customHeight="1" x14ac:dyDescent="0.25"/>
    <row r="147" customFormat="1" ht="12.75" customHeight="1" x14ac:dyDescent="0.25"/>
    <row r="148" customFormat="1" ht="12.75" customHeight="1" x14ac:dyDescent="0.25"/>
    <row r="149" customFormat="1" ht="12.75" customHeight="1" x14ac:dyDescent="0.25"/>
    <row r="150" customFormat="1" ht="12.75" customHeight="1" x14ac:dyDescent="0.25"/>
    <row r="151" customFormat="1" ht="12.75" customHeight="1" x14ac:dyDescent="0.25"/>
    <row r="152" customFormat="1" ht="12.75" customHeight="1" x14ac:dyDescent="0.25"/>
    <row r="153" customFormat="1" ht="12.75" customHeight="1" x14ac:dyDescent="0.25"/>
    <row r="154" customFormat="1" ht="12.75" customHeight="1" x14ac:dyDescent="0.25"/>
    <row r="155" customFormat="1" ht="12.75" customHeight="1" x14ac:dyDescent="0.25"/>
    <row r="156" customFormat="1" ht="12.75" customHeight="1" x14ac:dyDescent="0.25"/>
    <row r="157" customFormat="1" ht="12.75" customHeight="1" x14ac:dyDescent="0.25"/>
    <row r="158" customFormat="1" ht="12.75" customHeight="1" x14ac:dyDescent="0.25"/>
    <row r="159" customFormat="1" ht="12.75" customHeight="1" x14ac:dyDescent="0.25"/>
    <row r="160" customFormat="1" ht="12.75" customHeight="1" x14ac:dyDescent="0.25"/>
    <row r="161" customFormat="1" ht="12.75" customHeight="1" x14ac:dyDescent="0.25"/>
    <row r="162" customFormat="1" ht="12.75" customHeight="1" x14ac:dyDescent="0.25"/>
    <row r="163" customFormat="1" ht="12.75" customHeight="1" x14ac:dyDescent="0.25"/>
    <row r="164" customFormat="1" ht="12.75" customHeight="1" x14ac:dyDescent="0.25"/>
    <row r="165" customFormat="1" ht="12.75" customHeight="1" x14ac:dyDescent="0.25"/>
    <row r="166" customFormat="1" ht="12.75" customHeight="1" x14ac:dyDescent="0.25"/>
    <row r="167" customFormat="1" ht="12.75" customHeight="1" x14ac:dyDescent="0.25"/>
    <row r="168" customFormat="1" ht="12.75" customHeight="1" x14ac:dyDescent="0.25"/>
    <row r="169" customFormat="1" ht="12.75" customHeight="1" x14ac:dyDescent="0.25"/>
    <row r="170" customFormat="1" ht="12.75" customHeight="1" x14ac:dyDescent="0.25"/>
    <row r="171" customFormat="1" ht="12.75" customHeight="1" x14ac:dyDescent="0.25"/>
    <row r="172" customFormat="1" ht="12.75" customHeight="1" x14ac:dyDescent="0.25"/>
    <row r="173" customFormat="1" ht="12.75" customHeight="1" x14ac:dyDescent="0.25"/>
    <row r="174" customFormat="1" ht="12.75" customHeight="1" x14ac:dyDescent="0.25"/>
    <row r="175" customFormat="1" ht="12.75" customHeight="1" x14ac:dyDescent="0.25"/>
    <row r="176" customFormat="1" ht="12.75" customHeight="1" x14ac:dyDescent="0.25"/>
    <row r="177" customFormat="1" ht="12.75" customHeight="1" x14ac:dyDescent="0.25"/>
    <row r="178" customFormat="1" ht="12.75" customHeight="1" x14ac:dyDescent="0.25"/>
    <row r="179" customFormat="1" ht="12.75" customHeight="1" x14ac:dyDescent="0.25"/>
    <row r="180" customFormat="1" ht="12.75" customHeight="1" x14ac:dyDescent="0.25"/>
    <row r="181" customFormat="1" ht="12.75" customHeight="1" x14ac:dyDescent="0.25"/>
    <row r="182" customFormat="1" ht="12.75" customHeight="1" x14ac:dyDescent="0.25"/>
    <row r="183" customFormat="1" ht="12.75" customHeight="1" x14ac:dyDescent="0.25"/>
    <row r="184" customFormat="1" ht="12.75" customHeight="1" x14ac:dyDescent="0.25"/>
    <row r="185" customFormat="1" ht="12.75" customHeight="1" x14ac:dyDescent="0.25"/>
    <row r="186" customFormat="1" ht="12.75" customHeight="1" x14ac:dyDescent="0.25"/>
    <row r="187" customFormat="1" ht="12.75" customHeight="1" x14ac:dyDescent="0.25"/>
    <row r="188" customFormat="1" ht="12.75" customHeight="1" x14ac:dyDescent="0.25"/>
    <row r="189" customFormat="1" ht="12.75" customHeight="1" x14ac:dyDescent="0.25"/>
    <row r="190" customFormat="1" ht="12.75" customHeight="1" x14ac:dyDescent="0.25"/>
    <row r="191" customFormat="1" ht="12.75" customHeight="1" x14ac:dyDescent="0.25"/>
    <row r="192" customFormat="1" ht="12.75" customHeight="1" x14ac:dyDescent="0.25"/>
    <row r="193" customFormat="1" ht="12.75" customHeight="1" x14ac:dyDescent="0.25"/>
    <row r="194" customFormat="1" ht="12.75" customHeight="1" x14ac:dyDescent="0.25"/>
    <row r="195" customFormat="1" ht="12.75" customHeight="1" x14ac:dyDescent="0.25"/>
    <row r="196" customFormat="1" ht="12.75" customHeight="1" x14ac:dyDescent="0.25"/>
    <row r="197" customFormat="1" ht="12.75" customHeight="1" x14ac:dyDescent="0.25"/>
    <row r="198" customFormat="1" ht="12.75" customHeight="1" x14ac:dyDescent="0.25"/>
    <row r="199" customFormat="1" ht="12.75" customHeight="1" x14ac:dyDescent="0.25"/>
    <row r="200" customFormat="1" ht="12.75" customHeight="1" x14ac:dyDescent="0.25"/>
    <row r="201" customFormat="1" ht="12.75" customHeight="1" x14ac:dyDescent="0.25"/>
    <row r="202" customFormat="1" ht="12.75" customHeight="1" x14ac:dyDescent="0.25"/>
    <row r="203" customFormat="1" ht="12.75" customHeight="1" x14ac:dyDescent="0.25"/>
    <row r="204" customFormat="1" ht="12.75" customHeight="1" x14ac:dyDescent="0.25"/>
    <row r="205" customFormat="1" ht="12.75" customHeight="1" x14ac:dyDescent="0.25"/>
    <row r="206" customFormat="1" ht="12.75" customHeight="1" x14ac:dyDescent="0.25"/>
    <row r="207" customFormat="1" ht="12.75" customHeight="1" x14ac:dyDescent="0.25"/>
    <row r="208" customFormat="1" ht="12.75" customHeight="1" x14ac:dyDescent="0.25"/>
    <row r="209" customFormat="1" ht="12.75" customHeight="1" x14ac:dyDescent="0.25"/>
    <row r="210" customFormat="1" ht="12.75" customHeight="1" x14ac:dyDescent="0.25"/>
    <row r="211" customFormat="1" ht="12.75" customHeight="1" x14ac:dyDescent="0.25"/>
    <row r="212" customFormat="1" ht="12.75" customHeight="1" x14ac:dyDescent="0.25"/>
    <row r="213" customFormat="1" ht="12.75" customHeight="1" x14ac:dyDescent="0.25"/>
    <row r="214" customFormat="1" ht="12.75" customHeight="1" x14ac:dyDescent="0.25"/>
    <row r="215" customFormat="1" ht="12.75" customHeight="1" x14ac:dyDescent="0.25"/>
    <row r="216" customFormat="1" ht="12.75" customHeight="1" x14ac:dyDescent="0.25"/>
    <row r="217" customFormat="1" ht="12.75" customHeight="1" x14ac:dyDescent="0.25"/>
    <row r="218" customFormat="1" ht="12.75" customHeight="1" x14ac:dyDescent="0.25"/>
    <row r="219" customFormat="1" ht="12.75" customHeight="1" x14ac:dyDescent="0.25"/>
    <row r="220" customFormat="1" ht="12.75" customHeight="1" x14ac:dyDescent="0.25"/>
    <row r="221" customFormat="1" ht="12.75" customHeight="1" x14ac:dyDescent="0.25"/>
    <row r="222" customFormat="1" ht="12.75" customHeight="1" x14ac:dyDescent="0.25"/>
    <row r="223" customFormat="1" ht="12.75" customHeight="1" x14ac:dyDescent="0.25"/>
    <row r="224" customFormat="1" ht="12.75" customHeight="1" x14ac:dyDescent="0.25"/>
    <row r="225" customFormat="1" ht="12.75" customHeight="1" x14ac:dyDescent="0.25"/>
    <row r="226" customFormat="1" ht="12.75" customHeight="1" x14ac:dyDescent="0.25"/>
    <row r="227" customFormat="1" ht="12.75" customHeight="1" x14ac:dyDescent="0.25"/>
    <row r="228" customFormat="1" ht="12.75" customHeight="1" x14ac:dyDescent="0.25"/>
    <row r="229" customFormat="1" ht="12.75" customHeight="1" x14ac:dyDescent="0.25"/>
    <row r="230" customFormat="1" ht="12.75" customHeight="1" x14ac:dyDescent="0.25"/>
    <row r="231" customFormat="1" ht="12.75" customHeight="1" x14ac:dyDescent="0.25"/>
    <row r="232" customFormat="1" ht="12.75" customHeight="1" x14ac:dyDescent="0.25"/>
    <row r="233" customFormat="1" ht="12.75" customHeight="1" x14ac:dyDescent="0.25"/>
    <row r="234" customFormat="1" ht="12.75" customHeight="1" x14ac:dyDescent="0.25"/>
    <row r="235" customFormat="1" ht="12.75" customHeight="1" x14ac:dyDescent="0.25"/>
    <row r="236" customFormat="1" ht="12.75" customHeight="1" x14ac:dyDescent="0.25"/>
    <row r="237" customFormat="1" ht="12.75" customHeight="1" x14ac:dyDescent="0.25"/>
    <row r="238" customFormat="1" ht="12.75" customHeight="1" x14ac:dyDescent="0.25"/>
    <row r="239" customFormat="1" ht="12.75" customHeight="1" x14ac:dyDescent="0.25"/>
    <row r="240" customFormat="1" ht="12.75" customHeight="1" x14ac:dyDescent="0.25"/>
    <row r="241" customFormat="1" ht="12.75" customHeight="1" x14ac:dyDescent="0.25"/>
    <row r="242" customFormat="1" ht="12.75" customHeight="1" x14ac:dyDescent="0.25"/>
    <row r="243" customFormat="1" ht="12.75" customHeight="1" x14ac:dyDescent="0.25"/>
    <row r="244" customFormat="1" ht="12.75" customHeight="1" x14ac:dyDescent="0.25"/>
    <row r="245" customFormat="1" ht="12.75" customHeight="1" x14ac:dyDescent="0.25"/>
    <row r="246" customFormat="1" ht="12.75" customHeight="1" x14ac:dyDescent="0.25"/>
    <row r="247" customFormat="1" ht="12.75" customHeight="1" x14ac:dyDescent="0.25"/>
    <row r="248" customFormat="1" ht="12.75" customHeight="1" x14ac:dyDescent="0.25"/>
    <row r="249" customFormat="1" ht="12.75" customHeight="1" x14ac:dyDescent="0.25"/>
    <row r="250" customFormat="1" ht="12.75" customHeight="1" x14ac:dyDescent="0.25"/>
    <row r="251" customFormat="1" ht="12.75" customHeight="1" x14ac:dyDescent="0.25"/>
    <row r="252" customFormat="1" ht="12.75" customHeight="1" x14ac:dyDescent="0.25"/>
    <row r="253" customFormat="1" ht="12.75" customHeight="1" x14ac:dyDescent="0.25"/>
    <row r="254" customFormat="1" ht="12.75" customHeight="1" x14ac:dyDescent="0.25"/>
    <row r="255" customFormat="1" ht="12.75" customHeight="1" x14ac:dyDescent="0.25"/>
    <row r="256" customFormat="1" ht="12.75" customHeight="1" x14ac:dyDescent="0.25"/>
    <row r="257" customFormat="1" ht="12.75" customHeight="1" x14ac:dyDescent="0.25"/>
    <row r="258" customFormat="1" ht="12.75" customHeight="1" x14ac:dyDescent="0.25"/>
    <row r="259" customFormat="1" ht="12.75" customHeight="1" x14ac:dyDescent="0.25"/>
    <row r="260" customFormat="1" ht="12.75" customHeight="1" x14ac:dyDescent="0.25"/>
    <row r="261" customFormat="1" ht="12.75" customHeight="1" x14ac:dyDescent="0.25"/>
    <row r="262" customFormat="1" ht="12.75" customHeight="1" x14ac:dyDescent="0.25"/>
    <row r="263" customFormat="1" ht="12.75" customHeight="1" x14ac:dyDescent="0.25"/>
    <row r="264" customFormat="1" ht="12.75" customHeight="1" x14ac:dyDescent="0.25"/>
    <row r="265" customFormat="1" ht="12.75" customHeight="1" x14ac:dyDescent="0.25"/>
    <row r="266" customFormat="1" ht="12.75" customHeight="1" x14ac:dyDescent="0.25"/>
    <row r="267" customFormat="1" ht="12.75" customHeight="1" x14ac:dyDescent="0.25"/>
    <row r="268" customFormat="1" ht="12.75" customHeight="1" x14ac:dyDescent="0.25"/>
    <row r="269" customFormat="1" ht="12.75" customHeight="1" x14ac:dyDescent="0.25"/>
    <row r="270" customFormat="1" ht="12.75" customHeight="1" x14ac:dyDescent="0.25"/>
    <row r="271" customFormat="1" ht="12.75" customHeight="1" x14ac:dyDescent="0.25"/>
    <row r="272" customFormat="1" ht="12.75" customHeight="1" x14ac:dyDescent="0.25"/>
    <row r="273" customFormat="1" ht="12.75" customHeight="1" x14ac:dyDescent="0.25"/>
    <row r="274" customFormat="1" ht="12.75" customHeight="1" x14ac:dyDescent="0.25"/>
    <row r="275" customFormat="1" ht="12.75" customHeight="1" x14ac:dyDescent="0.25"/>
    <row r="276" customFormat="1" ht="12.75" customHeight="1" x14ac:dyDescent="0.25"/>
    <row r="277" customFormat="1" ht="12.75" customHeight="1" x14ac:dyDescent="0.25"/>
  </sheetData>
  <phoneticPr fontId="0" type="noConversion"/>
  <printOptions headings="1"/>
  <pageMargins left="0.5" right="0.05" top="0.5" bottom="0.25" header="0.5" footer="0.5"/>
  <pageSetup scale="96" orientation="portrait" horizontalDpi="300" verticalDpi="300" r:id="rId1"/>
  <headerFooter alignWithMargins="0">
    <oddHeader>&amp;R&amp;8 10&amp;10
&amp;8&amp;D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79"/>
  <sheetViews>
    <sheetView zoomScaleNormal="100" workbookViewId="0">
      <selection activeCell="A5" sqref="A5"/>
    </sheetView>
  </sheetViews>
  <sheetFormatPr defaultColWidth="9.109375" defaultRowHeight="12.75" customHeight="1" x14ac:dyDescent="0.25"/>
  <cols>
    <col min="1" max="1" width="20.6640625" customWidth="1"/>
    <col min="2" max="2" width="1.6640625" customWidth="1"/>
    <col min="3" max="3" width="12.33203125" style="56" customWidth="1"/>
    <col min="4" max="4" width="10.6640625" customWidth="1"/>
    <col min="5" max="5" width="1.6640625" style="56" customWidth="1"/>
    <col min="6" max="6" width="12.6640625" customWidth="1"/>
    <col min="7" max="7" width="2.109375" style="56" customWidth="1"/>
    <col min="8" max="8" width="12.33203125" customWidth="1"/>
    <col min="9" max="9" width="10.6640625" customWidth="1"/>
    <col min="10" max="10" width="14.6640625" customWidth="1"/>
    <col min="11" max="11" width="11.33203125" customWidth="1"/>
  </cols>
  <sheetData>
    <row r="1" spans="1:10" ht="12.75" customHeight="1" x14ac:dyDescent="0.25">
      <c r="A1" s="415" t="str">
        <f>'Dairy Description'!A1</f>
        <v>Key Code:</v>
      </c>
      <c r="C1" s="243"/>
      <c r="D1" s="243"/>
      <c r="E1" s="243"/>
      <c r="F1" s="243"/>
      <c r="G1" s="1"/>
      <c r="H1" s="1"/>
      <c r="I1" s="1"/>
      <c r="J1" s="1"/>
    </row>
    <row r="2" spans="1:10" ht="12.75" customHeight="1" x14ac:dyDescent="0.25">
      <c r="A2" s="528" t="s">
        <v>0</v>
      </c>
      <c r="B2" s="528"/>
      <c r="C2" s="528"/>
      <c r="D2" s="528"/>
      <c r="E2" s="528"/>
      <c r="F2" s="528"/>
      <c r="G2" s="528"/>
      <c r="H2" s="528"/>
      <c r="I2" s="528"/>
      <c r="J2" s="528"/>
    </row>
    <row r="3" spans="1:10" ht="12.75" customHeight="1" x14ac:dyDescent="0.25">
      <c r="A3" s="47" t="s">
        <v>42</v>
      </c>
      <c r="B3" s="1"/>
      <c r="C3" s="1"/>
      <c r="D3" s="1"/>
      <c r="E3" s="1"/>
      <c r="F3" s="48"/>
      <c r="G3" s="48"/>
      <c r="H3" s="48"/>
      <c r="I3" s="48"/>
      <c r="J3" s="48"/>
    </row>
    <row r="4" spans="1:10" ht="12.75" customHeight="1" x14ac:dyDescent="0.25">
      <c r="A4" s="529" t="s">
        <v>760</v>
      </c>
      <c r="B4" s="529"/>
      <c r="C4" s="529"/>
      <c r="D4" s="529"/>
      <c r="E4" s="529"/>
      <c r="F4" s="529"/>
      <c r="G4" s="529"/>
      <c r="H4" s="529"/>
      <c r="I4" s="529"/>
      <c r="J4" s="529"/>
    </row>
    <row r="5" spans="1:10" ht="12.75" customHeight="1" x14ac:dyDescent="0.25">
      <c r="A5" s="6" t="s">
        <v>719</v>
      </c>
      <c r="B5" s="45"/>
      <c r="C5" s="45"/>
      <c r="D5" s="45"/>
      <c r="E5" s="45"/>
      <c r="F5" s="45"/>
      <c r="G5" s="45"/>
      <c r="H5" s="45"/>
      <c r="J5" s="50"/>
    </row>
    <row r="6" spans="1:10" ht="12.75" customHeight="1" x14ac:dyDescent="0.25">
      <c r="A6" s="474"/>
      <c r="C6" s="94"/>
      <c r="D6" s="93" t="s">
        <v>718</v>
      </c>
      <c r="E6" s="28"/>
      <c r="F6" s="28"/>
      <c r="G6" s="56" t="s">
        <v>43</v>
      </c>
      <c r="H6" s="28"/>
      <c r="I6" s="28" t="s">
        <v>720</v>
      </c>
      <c r="J6" s="96"/>
    </row>
    <row r="7" spans="1:10" ht="12.75" customHeight="1" x14ac:dyDescent="0.25">
      <c r="A7" s="44" t="s">
        <v>751</v>
      </c>
      <c r="B7" s="45"/>
      <c r="C7" s="59" t="s">
        <v>717</v>
      </c>
      <c r="D7" s="59" t="s">
        <v>721</v>
      </c>
      <c r="E7" s="59"/>
      <c r="F7" s="59" t="s">
        <v>722</v>
      </c>
      <c r="G7" s="59" t="s">
        <v>43</v>
      </c>
      <c r="H7" s="59" t="s">
        <v>717</v>
      </c>
      <c r="I7" s="59" t="s">
        <v>721</v>
      </c>
      <c r="J7" s="61" t="s">
        <v>722</v>
      </c>
    </row>
    <row r="8" spans="1:10" ht="14.1" customHeight="1" x14ac:dyDescent="0.25">
      <c r="A8" s="485">
        <v>0</v>
      </c>
      <c r="C8" s="486">
        <v>0</v>
      </c>
      <c r="D8" s="486">
        <v>0</v>
      </c>
      <c r="F8" s="478">
        <f>C8*D8</f>
        <v>0</v>
      </c>
      <c r="G8" s="56" t="s">
        <v>43</v>
      </c>
      <c r="H8" s="486">
        <v>0</v>
      </c>
      <c r="I8" s="486">
        <v>0</v>
      </c>
      <c r="J8" s="484">
        <f>H8*I8</f>
        <v>0</v>
      </c>
    </row>
    <row r="9" spans="1:10" ht="14.1" customHeight="1" x14ac:dyDescent="0.25">
      <c r="A9" s="485">
        <v>0</v>
      </c>
      <c r="C9" s="486">
        <v>0</v>
      </c>
      <c r="D9" s="486">
        <v>0</v>
      </c>
      <c r="F9" s="478">
        <f t="shared" ref="F9:F22" si="0">C9*D9</f>
        <v>0</v>
      </c>
      <c r="G9" s="56" t="s">
        <v>43</v>
      </c>
      <c r="H9" s="486">
        <v>0</v>
      </c>
      <c r="I9" s="486">
        <v>0</v>
      </c>
      <c r="J9" s="484">
        <f t="shared" ref="J9:J22" si="1">H9*I9</f>
        <v>0</v>
      </c>
    </row>
    <row r="10" spans="1:10" ht="14.1" customHeight="1" x14ac:dyDescent="0.25">
      <c r="A10" s="485">
        <v>0</v>
      </c>
      <c r="C10" s="486">
        <v>0</v>
      </c>
      <c r="D10" s="486">
        <v>0</v>
      </c>
      <c r="F10" s="478">
        <f t="shared" si="0"/>
        <v>0</v>
      </c>
      <c r="G10" s="56" t="s">
        <v>43</v>
      </c>
      <c r="H10" s="486">
        <v>0</v>
      </c>
      <c r="I10" s="486">
        <v>0</v>
      </c>
      <c r="J10" s="484">
        <f t="shared" si="1"/>
        <v>0</v>
      </c>
    </row>
    <row r="11" spans="1:10" ht="14.1" customHeight="1" x14ac:dyDescent="0.25">
      <c r="A11" s="485">
        <v>0</v>
      </c>
      <c r="C11" s="486">
        <v>0</v>
      </c>
      <c r="D11" s="486">
        <v>0</v>
      </c>
      <c r="F11" s="478">
        <f t="shared" si="0"/>
        <v>0</v>
      </c>
      <c r="G11" s="56" t="s">
        <v>43</v>
      </c>
      <c r="H11" s="486">
        <v>0</v>
      </c>
      <c r="I11" s="486">
        <v>0</v>
      </c>
      <c r="J11" s="484">
        <f t="shared" si="1"/>
        <v>0</v>
      </c>
    </row>
    <row r="12" spans="1:10" ht="14.1" customHeight="1" x14ac:dyDescent="0.25">
      <c r="A12" s="485">
        <v>0</v>
      </c>
      <c r="C12" s="486">
        <v>0</v>
      </c>
      <c r="D12" s="486">
        <v>0</v>
      </c>
      <c r="F12" s="478">
        <f t="shared" si="0"/>
        <v>0</v>
      </c>
      <c r="G12" s="56" t="s">
        <v>43</v>
      </c>
      <c r="H12" s="486">
        <v>0</v>
      </c>
      <c r="I12" s="486">
        <v>0</v>
      </c>
      <c r="J12" s="484">
        <f t="shared" si="1"/>
        <v>0</v>
      </c>
    </row>
    <row r="13" spans="1:10" ht="14.1" customHeight="1" x14ac:dyDescent="0.25">
      <c r="A13" s="485">
        <v>0</v>
      </c>
      <c r="C13" s="486">
        <v>0</v>
      </c>
      <c r="D13" s="486">
        <v>0</v>
      </c>
      <c r="F13" s="478">
        <f t="shared" si="0"/>
        <v>0</v>
      </c>
      <c r="G13" s="56" t="s">
        <v>43</v>
      </c>
      <c r="H13" s="486">
        <v>0</v>
      </c>
      <c r="I13" s="486">
        <v>0</v>
      </c>
      <c r="J13" s="484">
        <f t="shared" si="1"/>
        <v>0</v>
      </c>
    </row>
    <row r="14" spans="1:10" ht="14.1" customHeight="1" x14ac:dyDescent="0.25">
      <c r="A14" s="485">
        <v>0</v>
      </c>
      <c r="C14" s="486">
        <v>0</v>
      </c>
      <c r="D14" s="486">
        <v>0</v>
      </c>
      <c r="F14" s="478">
        <f t="shared" si="0"/>
        <v>0</v>
      </c>
      <c r="G14" s="56" t="s">
        <v>43</v>
      </c>
      <c r="H14" s="486">
        <v>0</v>
      </c>
      <c r="I14" s="486">
        <v>0</v>
      </c>
      <c r="J14" s="484">
        <f t="shared" si="1"/>
        <v>0</v>
      </c>
    </row>
    <row r="15" spans="1:10" ht="14.1" customHeight="1" x14ac:dyDescent="0.25">
      <c r="A15" s="485">
        <v>0</v>
      </c>
      <c r="C15" s="486">
        <v>0</v>
      </c>
      <c r="D15" s="486">
        <v>0</v>
      </c>
      <c r="F15" s="478">
        <f t="shared" si="0"/>
        <v>0</v>
      </c>
      <c r="G15" s="56" t="s">
        <v>43</v>
      </c>
      <c r="H15" s="486">
        <v>0</v>
      </c>
      <c r="I15" s="486">
        <v>0</v>
      </c>
      <c r="J15" s="484">
        <f t="shared" si="1"/>
        <v>0</v>
      </c>
    </row>
    <row r="16" spans="1:10" ht="14.1" customHeight="1" x14ac:dyDescent="0.25">
      <c r="A16" s="485">
        <v>0</v>
      </c>
      <c r="C16" s="486">
        <v>0</v>
      </c>
      <c r="D16" s="486">
        <v>0</v>
      </c>
      <c r="F16" s="478">
        <f t="shared" si="0"/>
        <v>0</v>
      </c>
      <c r="G16" s="56" t="s">
        <v>43</v>
      </c>
      <c r="H16" s="486">
        <v>0</v>
      </c>
      <c r="I16" s="486">
        <v>0</v>
      </c>
      <c r="J16" s="484">
        <f t="shared" si="1"/>
        <v>0</v>
      </c>
    </row>
    <row r="17" spans="1:10" ht="14.1" customHeight="1" x14ac:dyDescent="0.25">
      <c r="A17" s="485">
        <v>0</v>
      </c>
      <c r="C17" s="486">
        <v>0</v>
      </c>
      <c r="D17" s="486">
        <v>0</v>
      </c>
      <c r="F17" s="478">
        <f t="shared" si="0"/>
        <v>0</v>
      </c>
      <c r="G17" s="56" t="s">
        <v>43</v>
      </c>
      <c r="H17" s="486">
        <v>0</v>
      </c>
      <c r="I17" s="486">
        <v>0</v>
      </c>
      <c r="J17" s="484">
        <f t="shared" si="1"/>
        <v>0</v>
      </c>
    </row>
    <row r="18" spans="1:10" ht="14.1" customHeight="1" x14ac:dyDescent="0.25">
      <c r="A18" s="485">
        <v>0</v>
      </c>
      <c r="C18" s="486">
        <v>0</v>
      </c>
      <c r="D18" s="486">
        <v>0</v>
      </c>
      <c r="F18" s="478">
        <f t="shared" si="0"/>
        <v>0</v>
      </c>
      <c r="G18" s="56" t="s">
        <v>43</v>
      </c>
      <c r="H18" s="486">
        <v>0</v>
      </c>
      <c r="I18" s="486">
        <v>0</v>
      </c>
      <c r="J18" s="484">
        <f t="shared" si="1"/>
        <v>0</v>
      </c>
    </row>
    <row r="19" spans="1:10" ht="14.1" customHeight="1" x14ac:dyDescent="0.25">
      <c r="A19" s="485">
        <v>0</v>
      </c>
      <c r="C19" s="486">
        <v>0</v>
      </c>
      <c r="D19" s="486">
        <v>0</v>
      </c>
      <c r="F19" s="478">
        <f t="shared" si="0"/>
        <v>0</v>
      </c>
      <c r="G19" s="56" t="s">
        <v>43</v>
      </c>
      <c r="H19" s="486">
        <v>0</v>
      </c>
      <c r="I19" s="486">
        <v>0</v>
      </c>
      <c r="J19" s="484">
        <f t="shared" si="1"/>
        <v>0</v>
      </c>
    </row>
    <row r="20" spans="1:10" ht="14.1" customHeight="1" x14ac:dyDescent="0.25">
      <c r="A20" s="485">
        <v>0</v>
      </c>
      <c r="C20" s="486">
        <v>0</v>
      </c>
      <c r="D20" s="486">
        <v>0</v>
      </c>
      <c r="F20" s="478">
        <f t="shared" si="0"/>
        <v>0</v>
      </c>
      <c r="G20" s="56" t="s">
        <v>43</v>
      </c>
      <c r="H20" s="486">
        <v>0</v>
      </c>
      <c r="I20" s="486">
        <v>0</v>
      </c>
      <c r="J20" s="484">
        <f t="shared" si="1"/>
        <v>0</v>
      </c>
    </row>
    <row r="21" spans="1:10" ht="14.1" customHeight="1" x14ac:dyDescent="0.25">
      <c r="A21" s="485">
        <v>0</v>
      </c>
      <c r="C21" s="486">
        <v>0</v>
      </c>
      <c r="D21" s="486">
        <v>0</v>
      </c>
      <c r="F21" s="478">
        <f t="shared" si="0"/>
        <v>0</v>
      </c>
      <c r="G21" s="56" t="s">
        <v>43</v>
      </c>
      <c r="H21" s="486">
        <v>0</v>
      </c>
      <c r="I21" s="486">
        <v>0</v>
      </c>
      <c r="J21" s="484">
        <f t="shared" si="1"/>
        <v>0</v>
      </c>
    </row>
    <row r="22" spans="1:10" ht="14.1" customHeight="1" x14ac:dyDescent="0.25">
      <c r="A22" s="485">
        <v>0</v>
      </c>
      <c r="C22" s="486">
        <v>0</v>
      </c>
      <c r="D22" s="486">
        <v>0</v>
      </c>
      <c r="F22" s="478">
        <f t="shared" si="0"/>
        <v>0</v>
      </c>
      <c r="G22" s="56" t="s">
        <v>43</v>
      </c>
      <c r="H22" s="486">
        <v>0</v>
      </c>
      <c r="I22" s="486">
        <v>0</v>
      </c>
      <c r="J22" s="484">
        <f t="shared" si="1"/>
        <v>0</v>
      </c>
    </row>
    <row r="23" spans="1:10" ht="14.1" customHeight="1" x14ac:dyDescent="0.25">
      <c r="A23" s="463"/>
      <c r="C23"/>
      <c r="D23" s="106"/>
      <c r="E23"/>
      <c r="F23" s="478"/>
      <c r="G23" s="56" t="s">
        <v>43</v>
      </c>
      <c r="H23" s="204"/>
      <c r="I23" s="1"/>
      <c r="J23" s="26"/>
    </row>
    <row r="24" spans="1:10" ht="12.75" customHeight="1" x14ac:dyDescent="0.25">
      <c r="A24" s="463" t="s">
        <v>33</v>
      </c>
      <c r="C24" s="473">
        <f>SUM(C8:C22)</f>
        <v>0</v>
      </c>
      <c r="D24" s="473">
        <f>SUM(D8:D22)</f>
        <v>0</v>
      </c>
      <c r="F24" s="478">
        <f>SUM(F8:F22)</f>
        <v>0</v>
      </c>
      <c r="G24" s="56" t="s">
        <v>43</v>
      </c>
      <c r="H24" s="473">
        <f>SUM(H8:H22)</f>
        <v>0</v>
      </c>
      <c r="I24" s="473">
        <f>SUM(I8:I22)</f>
        <v>0</v>
      </c>
      <c r="J24" s="484">
        <f>SUM(J8:J22)</f>
        <v>0</v>
      </c>
    </row>
    <row r="25" spans="1:10" ht="12.75" customHeight="1" x14ac:dyDescent="0.25">
      <c r="A25" s="481"/>
      <c r="B25" s="45"/>
      <c r="C25" s="45"/>
      <c r="D25" s="482"/>
      <c r="E25" s="45"/>
      <c r="F25" s="483"/>
      <c r="G25" s="59"/>
      <c r="H25" s="45"/>
      <c r="I25" s="45"/>
      <c r="J25" s="46"/>
    </row>
    <row r="26" spans="1:10" ht="12.75" customHeight="1" x14ac:dyDescent="0.25">
      <c r="A26" s="489"/>
      <c r="B26" s="300"/>
      <c r="C26" s="300"/>
      <c r="D26" s="490"/>
      <c r="E26" s="300"/>
      <c r="F26" s="491"/>
      <c r="G26" s="314"/>
      <c r="H26" s="300"/>
      <c r="I26" s="300"/>
      <c r="J26" s="300"/>
    </row>
    <row r="27" spans="1:10" ht="12.75" customHeight="1" x14ac:dyDescent="0.25">
      <c r="A27" s="156" t="s">
        <v>723</v>
      </c>
      <c r="B27" s="49"/>
      <c r="C27" s="57"/>
      <c r="D27" s="49"/>
      <c r="E27" s="57"/>
      <c r="F27" s="92"/>
      <c r="G27" s="60"/>
      <c r="H27" s="92"/>
      <c r="I27" s="92"/>
      <c r="J27" s="176"/>
    </row>
    <row r="28" spans="1:10" ht="12.75" customHeight="1" x14ac:dyDescent="0.25">
      <c r="A28" s="464"/>
      <c r="B28" s="53"/>
      <c r="C28" s="207"/>
      <c r="D28" s="208"/>
      <c r="E28" s="207"/>
      <c r="F28" s="332"/>
      <c r="G28" s="83" t="s">
        <v>682</v>
      </c>
      <c r="H28" s="332"/>
      <c r="I28" s="57" t="s">
        <v>683</v>
      </c>
      <c r="J28" s="166"/>
    </row>
    <row r="29" spans="1:10" ht="12.75" customHeight="1" x14ac:dyDescent="0.25">
      <c r="A29" s="19"/>
      <c r="B29" s="57"/>
      <c r="C29" s="57"/>
      <c r="E29" s="453" t="s">
        <v>746</v>
      </c>
      <c r="F29" s="49"/>
      <c r="G29" s="210" t="s">
        <v>112</v>
      </c>
      <c r="H29" s="487">
        <f>F24</f>
        <v>0</v>
      </c>
      <c r="I29" s="57" t="s">
        <v>113</v>
      </c>
      <c r="J29" s="488">
        <f>J24</f>
        <v>0</v>
      </c>
    </row>
    <row r="30" spans="1:10" ht="15.9" customHeight="1" x14ac:dyDescent="0.25">
      <c r="A30" s="162" t="s">
        <v>618</v>
      </c>
      <c r="B30" s="57"/>
      <c r="C30" s="57"/>
      <c r="D30" s="57"/>
      <c r="E30" s="57"/>
      <c r="G30" s="57"/>
      <c r="H30" s="84"/>
      <c r="J30" s="166"/>
    </row>
    <row r="31" spans="1:10" ht="15.9" customHeight="1" x14ac:dyDescent="0.25">
      <c r="A31" s="162" t="s">
        <v>269</v>
      </c>
      <c r="C31" s="57"/>
      <c r="D31" s="480">
        <v>0</v>
      </c>
      <c r="E31" s="57" t="s">
        <v>63</v>
      </c>
      <c r="F31" s="98">
        <v>0</v>
      </c>
      <c r="G31" s="57" t="s">
        <v>48</v>
      </c>
      <c r="H31" s="476">
        <f>D31-F31</f>
        <v>0</v>
      </c>
      <c r="I31" s="49"/>
      <c r="J31" s="166"/>
    </row>
    <row r="32" spans="1:10" ht="15.9" customHeight="1" x14ac:dyDescent="0.25">
      <c r="A32" s="211"/>
      <c r="C32" s="213"/>
      <c r="D32" s="212" t="s">
        <v>271</v>
      </c>
      <c r="E32" s="214"/>
      <c r="F32" s="215" t="s">
        <v>273</v>
      </c>
      <c r="G32" s="57"/>
      <c r="H32" s="216" t="s">
        <v>274</v>
      </c>
      <c r="I32" s="217"/>
      <c r="J32" s="166"/>
    </row>
    <row r="33" spans="1:10" ht="15.9" customHeight="1" x14ac:dyDescent="0.25">
      <c r="A33" s="19"/>
      <c r="B33" s="218"/>
      <c r="C33" s="218"/>
      <c r="D33" s="219"/>
      <c r="E33" s="219"/>
      <c r="F33" s="211" t="s">
        <v>275</v>
      </c>
      <c r="G33" s="57" t="s">
        <v>62</v>
      </c>
      <c r="H33" s="280">
        <v>0</v>
      </c>
      <c r="I33" s="217"/>
      <c r="J33" s="166"/>
    </row>
    <row r="34" spans="1:10" ht="15.9" customHeight="1" x14ac:dyDescent="0.25">
      <c r="A34" s="211"/>
      <c r="B34" s="108"/>
      <c r="C34" s="213"/>
      <c r="D34" s="217"/>
      <c r="E34" s="214"/>
      <c r="F34" s="169"/>
      <c r="G34" s="57"/>
      <c r="H34" s="108"/>
      <c r="I34" s="217"/>
      <c r="J34" s="166"/>
    </row>
    <row r="35" spans="1:10" ht="15.9" customHeight="1" x14ac:dyDescent="0.25">
      <c r="A35" s="220"/>
      <c r="B35" s="108"/>
      <c r="C35" s="213"/>
      <c r="D35" s="217"/>
      <c r="E35" s="214"/>
      <c r="F35" s="169"/>
      <c r="G35" s="57"/>
      <c r="H35" s="108"/>
      <c r="I35" s="217"/>
      <c r="J35" s="166"/>
    </row>
    <row r="36" spans="1:10" ht="15.9" customHeight="1" x14ac:dyDescent="0.25">
      <c r="A36" s="220" t="s">
        <v>278</v>
      </c>
      <c r="C36" s="213"/>
      <c r="D36" s="479" t="s">
        <v>279</v>
      </c>
      <c r="E36" s="214"/>
      <c r="F36" s="475">
        <v>0</v>
      </c>
      <c r="G36" s="57"/>
      <c r="H36" s="108"/>
      <c r="I36" s="217"/>
      <c r="J36" s="166"/>
    </row>
    <row r="37" spans="1:10" ht="15.9" customHeight="1" x14ac:dyDescent="0.25">
      <c r="A37" s="220"/>
      <c r="C37" s="213"/>
      <c r="D37" s="479" t="s">
        <v>280</v>
      </c>
      <c r="E37" s="214" t="s">
        <v>63</v>
      </c>
      <c r="F37" s="475">
        <v>0</v>
      </c>
      <c r="G37" s="57"/>
      <c r="H37" s="108"/>
      <c r="I37" s="217"/>
      <c r="J37" s="166"/>
    </row>
    <row r="38" spans="1:10" ht="15.9" customHeight="1" x14ac:dyDescent="0.25">
      <c r="A38" s="211"/>
      <c r="C38" s="218"/>
      <c r="D38" s="479" t="s">
        <v>281</v>
      </c>
      <c r="E38" s="214"/>
      <c r="F38" s="169"/>
      <c r="G38" s="57" t="s">
        <v>63</v>
      </c>
      <c r="H38" s="477">
        <f>F36-F37</f>
        <v>0</v>
      </c>
      <c r="I38" s="217"/>
      <c r="J38" s="166"/>
    </row>
    <row r="39" spans="1:10" ht="15.9" customHeight="1" x14ac:dyDescent="0.25">
      <c r="A39" s="211"/>
      <c r="C39" s="213"/>
      <c r="D39" s="479" t="s">
        <v>282</v>
      </c>
      <c r="E39" s="214" t="s">
        <v>63</v>
      </c>
      <c r="F39" s="475">
        <v>0</v>
      </c>
      <c r="G39" s="57"/>
      <c r="H39" s="108"/>
      <c r="I39" s="217"/>
      <c r="J39" s="166"/>
    </row>
    <row r="40" spans="1:10" ht="15.9" customHeight="1" x14ac:dyDescent="0.25">
      <c r="A40" s="211"/>
      <c r="C40" s="213"/>
      <c r="D40" s="82" t="s">
        <v>609</v>
      </c>
      <c r="E40" s="212" t="s">
        <v>48</v>
      </c>
      <c r="F40" s="477">
        <f>F36-F37-F39</f>
        <v>0</v>
      </c>
      <c r="G40" s="57"/>
      <c r="H40" s="108"/>
      <c r="I40" s="217"/>
      <c r="J40" s="166"/>
    </row>
    <row r="41" spans="1:10" ht="15.9" customHeight="1" x14ac:dyDescent="0.25">
      <c r="A41" s="220" t="s">
        <v>284</v>
      </c>
      <c r="B41" s="108"/>
      <c r="C41" s="213"/>
      <c r="D41" s="217"/>
      <c r="E41" s="214"/>
      <c r="F41" s="169">
        <v>0</v>
      </c>
      <c r="G41" s="57"/>
      <c r="H41" s="108"/>
      <c r="I41" s="217"/>
      <c r="J41" s="223">
        <f>H29+H31+H33-H38</f>
        <v>0</v>
      </c>
    </row>
    <row r="42" spans="1:10" ht="15.9" customHeight="1" x14ac:dyDescent="0.25">
      <c r="A42" s="211"/>
      <c r="B42" s="108"/>
      <c r="C42" s="213"/>
      <c r="D42" s="217"/>
      <c r="E42" s="214"/>
      <c r="F42" s="169"/>
      <c r="G42" s="57"/>
      <c r="H42" s="108"/>
      <c r="I42" s="217"/>
      <c r="J42" s="26"/>
    </row>
    <row r="43" spans="1:10" ht="15.9" customHeight="1" x14ac:dyDescent="0.25">
      <c r="A43" s="167" t="s">
        <v>285</v>
      </c>
      <c r="B43" s="49"/>
      <c r="C43" s="57"/>
      <c r="D43" s="49"/>
      <c r="E43" s="57"/>
      <c r="F43" s="169"/>
      <c r="G43" s="57"/>
      <c r="H43" s="83"/>
      <c r="I43" s="49"/>
      <c r="J43" s="223">
        <f>J29-J41</f>
        <v>0</v>
      </c>
    </row>
    <row r="44" spans="1:10" ht="15.9" customHeight="1" x14ac:dyDescent="0.25">
      <c r="A44" s="224"/>
      <c r="B44" s="92"/>
      <c r="C44" s="60"/>
      <c r="D44" s="92"/>
      <c r="E44" s="60"/>
      <c r="F44" s="172"/>
      <c r="G44" s="60"/>
      <c r="H44" s="89"/>
      <c r="I44" s="92"/>
      <c r="J44" s="225"/>
    </row>
    <row r="45" spans="1:10" ht="15.9" customHeight="1" x14ac:dyDescent="0.25">
      <c r="A45" t="s">
        <v>724</v>
      </c>
      <c r="C45"/>
      <c r="E45"/>
      <c r="F45" s="49"/>
      <c r="G45" s="57"/>
      <c r="H45" s="49"/>
      <c r="I45" s="49"/>
      <c r="J45" s="49"/>
    </row>
    <row r="46" spans="1:10" ht="15" customHeight="1" x14ac:dyDescent="0.25">
      <c r="A46" s="49"/>
      <c r="C46"/>
      <c r="E46"/>
      <c r="G46"/>
    </row>
    <row r="47" spans="1:10" ht="15.9" customHeight="1" x14ac:dyDescent="0.25">
      <c r="C47"/>
      <c r="E47"/>
      <c r="G47"/>
    </row>
    <row r="48" spans="1:10" ht="15.9" customHeight="1" x14ac:dyDescent="0.25">
      <c r="C48"/>
      <c r="E48"/>
      <c r="G48"/>
    </row>
    <row r="49" customFormat="1" ht="15.9" customHeight="1" x14ac:dyDescent="0.25"/>
    <row r="50" customFormat="1" ht="15.9" customHeight="1" x14ac:dyDescent="0.25"/>
    <row r="51" customFormat="1" ht="15.9" customHeight="1" x14ac:dyDescent="0.25"/>
    <row r="52" customFormat="1" ht="15.9" customHeight="1" x14ac:dyDescent="0.25"/>
    <row r="53" customFormat="1" ht="15.9" customHeight="1" x14ac:dyDescent="0.25"/>
    <row r="54" customFormat="1" ht="15.9" customHeight="1" x14ac:dyDescent="0.25"/>
    <row r="55" customFormat="1" ht="15.9" customHeight="1" x14ac:dyDescent="0.25"/>
    <row r="56" customFormat="1" ht="15.9" customHeight="1" x14ac:dyDescent="0.25"/>
    <row r="57" customFormat="1" ht="15.9" customHeight="1" x14ac:dyDescent="0.25"/>
    <row r="58" customFormat="1" ht="15.9" customHeight="1" x14ac:dyDescent="0.25"/>
    <row r="59" customFormat="1" ht="15.9" customHeight="1" x14ac:dyDescent="0.25"/>
    <row r="60" customFormat="1" ht="15.9" customHeight="1" x14ac:dyDescent="0.25"/>
    <row r="61" customFormat="1" ht="15.9" customHeight="1" x14ac:dyDescent="0.25"/>
    <row r="62" customFormat="1" ht="15.9" customHeight="1" x14ac:dyDescent="0.25"/>
    <row r="63" customFormat="1" ht="15.9" customHeight="1" x14ac:dyDescent="0.25"/>
    <row r="64" customFormat="1" ht="15.9" customHeight="1" x14ac:dyDescent="0.25"/>
    <row r="65" customFormat="1" ht="15.9" customHeight="1" x14ac:dyDescent="0.25"/>
    <row r="66" customFormat="1" ht="15.9" customHeight="1" x14ac:dyDescent="0.25"/>
    <row r="67" customFormat="1" ht="13.5" customHeight="1" x14ac:dyDescent="0.25"/>
    <row r="68" customFormat="1" ht="13.5" customHeight="1" x14ac:dyDescent="0.25"/>
    <row r="69" customFormat="1" ht="12.75" customHeight="1" x14ac:dyDescent="0.25"/>
    <row r="70" customFormat="1" ht="12.75" customHeight="1" x14ac:dyDescent="0.25"/>
    <row r="71" customFormat="1" ht="12.75" customHeight="1" x14ac:dyDescent="0.25"/>
    <row r="72" customFormat="1" ht="13.5" customHeight="1" x14ac:dyDescent="0.25"/>
    <row r="73" customFormat="1" ht="12.75" customHeight="1" x14ac:dyDescent="0.25"/>
    <row r="74" customFormat="1" ht="12.75" customHeight="1" x14ac:dyDescent="0.25"/>
    <row r="75" customFormat="1" ht="12.75" customHeight="1" x14ac:dyDescent="0.25"/>
    <row r="76" customFormat="1" ht="12.75" customHeight="1" x14ac:dyDescent="0.25"/>
    <row r="77" customFormat="1" ht="12.75" customHeight="1" x14ac:dyDescent="0.25"/>
    <row r="78" customFormat="1" ht="12.75" customHeight="1" x14ac:dyDescent="0.25"/>
    <row r="79" customFormat="1" ht="12.75" customHeight="1" x14ac:dyDescent="0.25"/>
    <row r="80" customFormat="1" ht="12.75" customHeight="1" x14ac:dyDescent="0.25"/>
    <row r="81" customFormat="1" ht="12.75" customHeight="1" x14ac:dyDescent="0.25"/>
    <row r="82" customFormat="1" ht="12.75" customHeight="1" x14ac:dyDescent="0.25"/>
    <row r="83" customFormat="1" ht="12.75" customHeight="1" x14ac:dyDescent="0.25"/>
    <row r="84" customFormat="1" ht="12.75" customHeight="1" x14ac:dyDescent="0.25"/>
    <row r="85" customFormat="1" ht="12.75" customHeight="1" x14ac:dyDescent="0.25"/>
    <row r="86" customFormat="1" ht="12.75" customHeight="1" x14ac:dyDescent="0.25"/>
    <row r="87" customFormat="1" ht="12.75" customHeight="1" x14ac:dyDescent="0.25"/>
    <row r="88" customFormat="1" ht="12.75" customHeight="1" x14ac:dyDescent="0.25"/>
    <row r="89" customFormat="1" ht="12.75" customHeight="1" x14ac:dyDescent="0.25"/>
    <row r="90" customFormat="1" ht="12.75" customHeight="1" x14ac:dyDescent="0.25"/>
    <row r="91" customFormat="1" ht="12.75" customHeight="1" x14ac:dyDescent="0.25"/>
    <row r="92" customFormat="1" ht="12.75" customHeight="1" x14ac:dyDescent="0.25"/>
    <row r="93" customFormat="1" ht="12.75" customHeight="1" x14ac:dyDescent="0.25"/>
    <row r="94" customFormat="1" ht="12.75" customHeight="1" x14ac:dyDescent="0.25"/>
    <row r="95" customFormat="1" ht="12.75" customHeight="1" x14ac:dyDescent="0.25"/>
    <row r="96" customFormat="1" ht="12.75" customHeight="1" x14ac:dyDescent="0.25"/>
    <row r="97" customFormat="1" ht="12.75" customHeight="1" x14ac:dyDescent="0.25"/>
    <row r="98" customFormat="1" ht="12.75" customHeight="1" x14ac:dyDescent="0.25"/>
    <row r="99" customFormat="1" ht="12.75" customHeight="1" x14ac:dyDescent="0.25"/>
    <row r="100" customFormat="1" ht="12.75" customHeight="1" x14ac:dyDescent="0.25"/>
    <row r="101" customFormat="1" ht="12.75" customHeight="1" x14ac:dyDescent="0.25"/>
    <row r="102" customFormat="1" ht="12.75" customHeight="1" x14ac:dyDescent="0.25"/>
    <row r="103" customFormat="1" ht="12.75" customHeight="1" x14ac:dyDescent="0.25"/>
    <row r="104" customFormat="1" ht="12.75" customHeight="1" x14ac:dyDescent="0.25"/>
    <row r="105" customFormat="1" ht="12.75" customHeight="1" x14ac:dyDescent="0.25"/>
    <row r="106" customFormat="1" ht="12.75" customHeight="1" x14ac:dyDescent="0.25"/>
    <row r="107" customFormat="1" ht="12.75" customHeight="1" x14ac:dyDescent="0.25"/>
    <row r="108" customFormat="1" ht="12.75" customHeight="1" x14ac:dyDescent="0.25"/>
    <row r="109" customFormat="1" ht="12.75" customHeight="1" x14ac:dyDescent="0.25"/>
    <row r="110" customFormat="1" ht="12.75" customHeight="1" x14ac:dyDescent="0.25"/>
    <row r="111" customFormat="1" ht="12.75" customHeight="1" x14ac:dyDescent="0.25"/>
    <row r="112" customFormat="1" ht="12.75" customHeight="1" x14ac:dyDescent="0.25"/>
    <row r="113" customFormat="1" ht="12.75" customHeight="1" x14ac:dyDescent="0.25"/>
    <row r="114" customFormat="1" ht="12.75" customHeight="1" x14ac:dyDescent="0.25"/>
    <row r="115" customFormat="1" ht="12.75" customHeight="1" x14ac:dyDescent="0.25"/>
    <row r="116" customFormat="1" ht="12.75" customHeight="1" x14ac:dyDescent="0.25"/>
    <row r="117" customFormat="1" ht="12.75" customHeight="1" x14ac:dyDescent="0.25"/>
    <row r="118" customFormat="1" ht="12.75" customHeight="1" x14ac:dyDescent="0.25"/>
    <row r="119" customFormat="1" ht="12.75" customHeight="1" x14ac:dyDescent="0.25"/>
    <row r="120" customFormat="1" ht="12.75" customHeight="1" x14ac:dyDescent="0.25"/>
    <row r="121" customFormat="1" ht="12.75" customHeight="1" x14ac:dyDescent="0.25"/>
    <row r="122" customFormat="1" ht="12.75" customHeight="1" x14ac:dyDescent="0.25"/>
    <row r="123" customFormat="1" ht="12.75" customHeight="1" x14ac:dyDescent="0.25"/>
    <row r="124" customFormat="1" ht="12.75" customHeight="1" x14ac:dyDescent="0.25"/>
    <row r="125" customFormat="1" ht="12.75" customHeight="1" x14ac:dyDescent="0.25"/>
    <row r="126" customFormat="1" ht="12.75" customHeight="1" x14ac:dyDescent="0.25"/>
    <row r="127" customFormat="1" ht="12.75" customHeight="1" x14ac:dyDescent="0.25"/>
    <row r="128" customFormat="1" ht="12.75" customHeight="1" x14ac:dyDescent="0.25"/>
    <row r="129" customFormat="1" ht="12.75" customHeight="1" x14ac:dyDescent="0.25"/>
    <row r="130" customFormat="1" ht="12.75" customHeight="1" x14ac:dyDescent="0.25"/>
    <row r="131" customFormat="1" ht="12.75" customHeight="1" x14ac:dyDescent="0.25"/>
    <row r="132" customFormat="1" ht="12.75" customHeight="1" x14ac:dyDescent="0.25"/>
    <row r="133" customFormat="1" ht="12.75" customHeight="1" x14ac:dyDescent="0.25"/>
    <row r="134" customFormat="1" ht="12.75" customHeight="1" x14ac:dyDescent="0.25"/>
    <row r="135" customFormat="1" ht="12.75" customHeight="1" x14ac:dyDescent="0.25"/>
    <row r="136" customFormat="1" ht="12.75" customHeight="1" x14ac:dyDescent="0.25"/>
    <row r="137" customFormat="1" ht="12.75" customHeight="1" x14ac:dyDescent="0.25"/>
    <row r="138" customFormat="1" ht="12.75" customHeight="1" x14ac:dyDescent="0.25"/>
    <row r="139" customFormat="1" ht="12.75" customHeight="1" x14ac:dyDescent="0.25"/>
    <row r="140" customFormat="1" ht="12.75" customHeight="1" x14ac:dyDescent="0.25"/>
    <row r="141" customFormat="1" ht="12.75" customHeight="1" x14ac:dyDescent="0.25"/>
    <row r="142" customFormat="1" ht="12.75" customHeight="1" x14ac:dyDescent="0.25"/>
    <row r="143" customFormat="1" ht="12.75" customHeight="1" x14ac:dyDescent="0.25"/>
    <row r="144" customFormat="1" ht="12.75" customHeight="1" x14ac:dyDescent="0.25"/>
    <row r="145" customFormat="1" ht="12.75" customHeight="1" x14ac:dyDescent="0.25"/>
    <row r="146" customFormat="1" ht="12.75" customHeight="1" x14ac:dyDescent="0.25"/>
    <row r="147" customFormat="1" ht="12.75" customHeight="1" x14ac:dyDescent="0.25"/>
    <row r="148" customFormat="1" ht="12.75" customHeight="1" x14ac:dyDescent="0.25"/>
    <row r="149" customFormat="1" ht="12.75" customHeight="1" x14ac:dyDescent="0.25"/>
    <row r="150" customFormat="1" ht="12.75" customHeight="1" x14ac:dyDescent="0.25"/>
    <row r="151" customFormat="1" ht="12.75" customHeight="1" x14ac:dyDescent="0.25"/>
    <row r="152" customFormat="1" ht="12.75" customHeight="1" x14ac:dyDescent="0.25"/>
    <row r="153" customFormat="1" ht="12.75" customHeight="1" x14ac:dyDescent="0.25"/>
    <row r="154" customFormat="1" ht="12.75" customHeight="1" x14ac:dyDescent="0.25"/>
    <row r="155" customFormat="1" ht="12.75" customHeight="1" x14ac:dyDescent="0.25"/>
    <row r="156" customFormat="1" ht="12.75" customHeight="1" x14ac:dyDescent="0.25"/>
    <row r="157" customFormat="1" ht="12.75" customHeight="1" x14ac:dyDescent="0.25"/>
    <row r="158" customFormat="1" ht="12.75" customHeight="1" x14ac:dyDescent="0.25"/>
    <row r="159" customFormat="1" ht="12.75" customHeight="1" x14ac:dyDescent="0.25"/>
    <row r="160" customFormat="1" ht="12.75" customHeight="1" x14ac:dyDescent="0.25"/>
    <row r="161" customFormat="1" ht="12.75" customHeight="1" x14ac:dyDescent="0.25"/>
    <row r="162" customFormat="1" ht="12.75" customHeight="1" x14ac:dyDescent="0.25"/>
    <row r="163" customFormat="1" ht="12.75" customHeight="1" x14ac:dyDescent="0.25"/>
    <row r="164" customFormat="1" ht="12.75" customHeight="1" x14ac:dyDescent="0.25"/>
    <row r="165" customFormat="1" ht="12.75" customHeight="1" x14ac:dyDescent="0.25"/>
    <row r="166" customFormat="1" ht="12.75" customHeight="1" x14ac:dyDescent="0.25"/>
    <row r="167" customFormat="1" ht="12.75" customHeight="1" x14ac:dyDescent="0.25"/>
    <row r="168" customFormat="1" ht="12.75" customHeight="1" x14ac:dyDescent="0.25"/>
    <row r="169" customFormat="1" ht="12.75" customHeight="1" x14ac:dyDescent="0.25"/>
    <row r="170" customFormat="1" ht="12.75" customHeight="1" x14ac:dyDescent="0.25"/>
    <row r="171" customFormat="1" ht="12.75" customHeight="1" x14ac:dyDescent="0.25"/>
    <row r="172" customFormat="1" ht="12.75" customHeight="1" x14ac:dyDescent="0.25"/>
    <row r="173" customFormat="1" ht="12.75" customHeight="1" x14ac:dyDescent="0.25"/>
    <row r="174" customFormat="1" ht="12.75" customHeight="1" x14ac:dyDescent="0.25"/>
    <row r="175" customFormat="1" ht="12.75" customHeight="1" x14ac:dyDescent="0.25"/>
    <row r="176" customFormat="1" ht="12.75" customHeight="1" x14ac:dyDescent="0.25"/>
    <row r="177" customFormat="1" ht="12.75" customHeight="1" x14ac:dyDescent="0.25"/>
    <row r="178" customFormat="1" ht="12.75" customHeight="1" x14ac:dyDescent="0.25"/>
    <row r="179" customFormat="1" ht="12.75" customHeight="1" x14ac:dyDescent="0.25"/>
    <row r="180" customFormat="1" ht="12.75" customHeight="1" x14ac:dyDescent="0.25"/>
    <row r="181" customFormat="1" ht="12.75" customHeight="1" x14ac:dyDescent="0.25"/>
    <row r="182" customFormat="1" ht="12.75" customHeight="1" x14ac:dyDescent="0.25"/>
    <row r="183" customFormat="1" ht="12.75" customHeight="1" x14ac:dyDescent="0.25"/>
    <row r="184" customFormat="1" ht="12.75" customHeight="1" x14ac:dyDescent="0.25"/>
    <row r="185" customFormat="1" ht="12.75" customHeight="1" x14ac:dyDescent="0.25"/>
    <row r="186" customFormat="1" ht="12.75" customHeight="1" x14ac:dyDescent="0.25"/>
    <row r="187" customFormat="1" ht="12.75" customHeight="1" x14ac:dyDescent="0.25"/>
    <row r="188" customFormat="1" ht="12.75" customHeight="1" x14ac:dyDescent="0.25"/>
    <row r="189" customFormat="1" ht="12.75" customHeight="1" x14ac:dyDescent="0.25"/>
    <row r="190" customFormat="1" ht="12.75" customHeight="1" x14ac:dyDescent="0.25"/>
    <row r="191" customFormat="1" ht="12.75" customHeight="1" x14ac:dyDescent="0.25"/>
    <row r="192" customFormat="1" ht="12.75" customHeight="1" x14ac:dyDescent="0.25"/>
    <row r="193" customFormat="1" ht="12.75" customHeight="1" x14ac:dyDescent="0.25"/>
    <row r="194" customFormat="1" ht="12.75" customHeight="1" x14ac:dyDescent="0.25"/>
    <row r="195" customFormat="1" ht="12.75" customHeight="1" x14ac:dyDescent="0.25"/>
    <row r="196" customFormat="1" ht="12.75" customHeight="1" x14ac:dyDescent="0.25"/>
    <row r="197" customFormat="1" ht="12.75" customHeight="1" x14ac:dyDescent="0.25"/>
    <row r="198" customFormat="1" ht="12.75" customHeight="1" x14ac:dyDescent="0.25"/>
    <row r="199" customFormat="1" ht="12.75" customHeight="1" x14ac:dyDescent="0.25"/>
    <row r="200" customFormat="1" ht="12.75" customHeight="1" x14ac:dyDescent="0.25"/>
    <row r="201" customFormat="1" ht="12.75" customHeight="1" x14ac:dyDescent="0.25"/>
    <row r="202" customFormat="1" ht="12.75" customHeight="1" x14ac:dyDescent="0.25"/>
    <row r="203" customFormat="1" ht="12.75" customHeight="1" x14ac:dyDescent="0.25"/>
    <row r="204" customFormat="1" ht="12.75" customHeight="1" x14ac:dyDescent="0.25"/>
    <row r="205" customFormat="1" ht="12.75" customHeight="1" x14ac:dyDescent="0.25"/>
    <row r="206" customFormat="1" ht="12.75" customHeight="1" x14ac:dyDescent="0.25"/>
    <row r="207" customFormat="1" ht="12.75" customHeight="1" x14ac:dyDescent="0.25"/>
    <row r="208" customFormat="1" ht="12.75" customHeight="1" x14ac:dyDescent="0.25"/>
    <row r="209" customFormat="1" ht="12.75" customHeight="1" x14ac:dyDescent="0.25"/>
    <row r="210" customFormat="1" ht="12.75" customHeight="1" x14ac:dyDescent="0.25"/>
    <row r="211" customFormat="1" ht="12.75" customHeight="1" x14ac:dyDescent="0.25"/>
    <row r="212" customFormat="1" ht="12.75" customHeight="1" x14ac:dyDescent="0.25"/>
    <row r="213" customFormat="1" ht="12.75" customHeight="1" x14ac:dyDescent="0.25"/>
    <row r="214" customFormat="1" ht="12.75" customHeight="1" x14ac:dyDescent="0.25"/>
    <row r="215" customFormat="1" ht="12.75" customHeight="1" x14ac:dyDescent="0.25"/>
    <row r="216" customFormat="1" ht="12.75" customHeight="1" x14ac:dyDescent="0.25"/>
    <row r="217" customFormat="1" ht="12.75" customHeight="1" x14ac:dyDescent="0.25"/>
    <row r="218" customFormat="1" ht="12.75" customHeight="1" x14ac:dyDescent="0.25"/>
    <row r="219" customFormat="1" ht="12.75" customHeight="1" x14ac:dyDescent="0.25"/>
    <row r="220" customFormat="1" ht="12.75" customHeight="1" x14ac:dyDescent="0.25"/>
    <row r="221" customFormat="1" ht="12.75" customHeight="1" x14ac:dyDescent="0.25"/>
    <row r="222" customFormat="1" ht="12.75" customHeight="1" x14ac:dyDescent="0.25"/>
    <row r="223" customFormat="1" ht="12.75" customHeight="1" x14ac:dyDescent="0.25"/>
    <row r="224" customFormat="1" ht="12.75" customHeight="1" x14ac:dyDescent="0.25"/>
    <row r="225" customFormat="1" ht="12.75" customHeight="1" x14ac:dyDescent="0.25"/>
    <row r="226" customFormat="1" ht="12.75" customHeight="1" x14ac:dyDescent="0.25"/>
    <row r="227" customFormat="1" ht="12.75" customHeight="1" x14ac:dyDescent="0.25"/>
    <row r="228" customFormat="1" ht="12.75" customHeight="1" x14ac:dyDescent="0.25"/>
    <row r="229" customFormat="1" ht="12.75" customHeight="1" x14ac:dyDescent="0.25"/>
    <row r="230" customFormat="1" ht="12.75" customHeight="1" x14ac:dyDescent="0.25"/>
    <row r="231" customFormat="1" ht="12.75" customHeight="1" x14ac:dyDescent="0.25"/>
    <row r="232" customFormat="1" ht="12.75" customHeight="1" x14ac:dyDescent="0.25"/>
    <row r="233" customFormat="1" ht="12.75" customHeight="1" x14ac:dyDescent="0.25"/>
    <row r="234" customFormat="1" ht="12.75" customHeight="1" x14ac:dyDescent="0.25"/>
    <row r="235" customFormat="1" ht="12.75" customHeight="1" x14ac:dyDescent="0.25"/>
    <row r="236" customFormat="1" ht="12.75" customHeight="1" x14ac:dyDescent="0.25"/>
    <row r="237" customFormat="1" ht="12.75" customHeight="1" x14ac:dyDescent="0.25"/>
    <row r="238" customFormat="1" ht="12.75" customHeight="1" x14ac:dyDescent="0.25"/>
    <row r="239" customFormat="1" ht="12.75" customHeight="1" x14ac:dyDescent="0.25"/>
    <row r="240" customFormat="1" ht="12.75" customHeight="1" x14ac:dyDescent="0.25"/>
    <row r="241" customFormat="1" ht="12.75" customHeight="1" x14ac:dyDescent="0.25"/>
    <row r="242" customFormat="1" ht="12.75" customHeight="1" x14ac:dyDescent="0.25"/>
    <row r="243" customFormat="1" ht="12.75" customHeight="1" x14ac:dyDescent="0.25"/>
    <row r="244" customFormat="1" ht="12.75" customHeight="1" x14ac:dyDescent="0.25"/>
    <row r="245" customFormat="1" ht="12.75" customHeight="1" x14ac:dyDescent="0.25"/>
    <row r="246" customFormat="1" ht="12.75" customHeight="1" x14ac:dyDescent="0.25"/>
    <row r="247" customFormat="1" ht="12.75" customHeight="1" x14ac:dyDescent="0.25"/>
    <row r="248" customFormat="1" ht="12.75" customHeight="1" x14ac:dyDescent="0.25"/>
    <row r="249" customFormat="1" ht="12.75" customHeight="1" x14ac:dyDescent="0.25"/>
    <row r="250" customFormat="1" ht="12.75" customHeight="1" x14ac:dyDescent="0.25"/>
    <row r="251" customFormat="1" ht="12.75" customHeight="1" x14ac:dyDescent="0.25"/>
    <row r="252" customFormat="1" ht="12.75" customHeight="1" x14ac:dyDescent="0.25"/>
    <row r="253" customFormat="1" ht="12.75" customHeight="1" x14ac:dyDescent="0.25"/>
    <row r="254" customFormat="1" ht="12.75" customHeight="1" x14ac:dyDescent="0.25"/>
    <row r="255" customFormat="1" ht="12.75" customHeight="1" x14ac:dyDescent="0.25"/>
    <row r="256" customFormat="1" ht="12.75" customHeight="1" x14ac:dyDescent="0.25"/>
    <row r="257" customFormat="1" ht="12.75" customHeight="1" x14ac:dyDescent="0.25"/>
    <row r="258" customFormat="1" ht="12.75" customHeight="1" x14ac:dyDescent="0.25"/>
    <row r="259" customFormat="1" ht="12.75" customHeight="1" x14ac:dyDescent="0.25"/>
    <row r="260" customFormat="1" ht="12.75" customHeight="1" x14ac:dyDescent="0.25"/>
    <row r="261" customFormat="1" ht="12.75" customHeight="1" x14ac:dyDescent="0.25"/>
    <row r="262" customFormat="1" ht="12.75" customHeight="1" x14ac:dyDescent="0.25"/>
    <row r="263" customFormat="1" ht="12.75" customHeight="1" x14ac:dyDescent="0.25"/>
    <row r="264" customFormat="1" ht="12.75" customHeight="1" x14ac:dyDescent="0.25"/>
    <row r="265" customFormat="1" ht="12.75" customHeight="1" x14ac:dyDescent="0.25"/>
    <row r="266" customFormat="1" ht="12.75" customHeight="1" x14ac:dyDescent="0.25"/>
    <row r="267" customFormat="1" ht="12.75" customHeight="1" x14ac:dyDescent="0.25"/>
    <row r="268" customFormat="1" ht="12.75" customHeight="1" x14ac:dyDescent="0.25"/>
    <row r="269" customFormat="1" ht="12.75" customHeight="1" x14ac:dyDescent="0.25"/>
    <row r="270" customFormat="1" ht="12.75" customHeight="1" x14ac:dyDescent="0.25"/>
    <row r="271" customFormat="1" ht="12.75" customHeight="1" x14ac:dyDescent="0.25"/>
    <row r="272" customFormat="1" ht="12.75" customHeight="1" x14ac:dyDescent="0.25"/>
    <row r="273" customFormat="1" ht="12.75" customHeight="1" x14ac:dyDescent="0.25"/>
    <row r="274" customFormat="1" ht="12.75" customHeight="1" x14ac:dyDescent="0.25"/>
    <row r="275" customFormat="1" ht="12.75" customHeight="1" x14ac:dyDescent="0.25"/>
    <row r="276" customFormat="1" ht="12.75" customHeight="1" x14ac:dyDescent="0.25"/>
    <row r="277" customFormat="1" ht="12.75" customHeight="1" x14ac:dyDescent="0.25"/>
    <row r="278" customFormat="1" ht="12.75" customHeight="1" x14ac:dyDescent="0.25"/>
    <row r="279" customFormat="1" ht="12.75" customHeight="1" x14ac:dyDescent="0.25"/>
  </sheetData>
  <mergeCells count="2">
    <mergeCell ref="A2:J2"/>
    <mergeCell ref="A4:J4"/>
  </mergeCells>
  <phoneticPr fontId="0" type="noConversion"/>
  <printOptions headings="1"/>
  <pageMargins left="0.5" right="0.05" top="0.5" bottom="0.25" header="0.5" footer="0.5"/>
  <pageSetup scale="97" orientation="portrait" horizontalDpi="300" verticalDpi="300" r:id="rId1"/>
  <headerFooter alignWithMargins="0">
    <oddHeader>&amp;R&amp;8 11&amp;10
&amp;8&amp;D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77"/>
  <sheetViews>
    <sheetView showRowColHeaders="0" zoomScaleNormal="100" workbookViewId="0">
      <selection activeCell="A2" sqref="A2"/>
    </sheetView>
  </sheetViews>
  <sheetFormatPr defaultColWidth="9.109375" defaultRowHeight="12.75" customHeight="1" x14ac:dyDescent="0.25"/>
  <cols>
    <col min="1" max="1" width="37.44140625" customWidth="1"/>
    <col min="2" max="2" width="2.6640625" customWidth="1"/>
    <col min="3" max="3" width="15.6640625" style="56" customWidth="1"/>
    <col min="4" max="4" width="14.33203125" customWidth="1"/>
    <col min="5" max="5" width="15.6640625" style="56" customWidth="1"/>
    <col min="6" max="6" width="12.88671875" customWidth="1"/>
    <col min="7" max="7" width="1.6640625" style="56" customWidth="1"/>
    <col min="8" max="8" width="11.88671875" customWidth="1"/>
    <col min="9" max="9" width="5.88671875" customWidth="1"/>
    <col min="10" max="10" width="13.6640625" customWidth="1"/>
    <col min="11" max="11" width="11.33203125" customWidth="1"/>
  </cols>
  <sheetData>
    <row r="1" spans="1:7" ht="12.75" customHeight="1" x14ac:dyDescent="0.25">
      <c r="A1" s="415" t="str">
        <f>'Dairy Description'!A1</f>
        <v>Key Code:</v>
      </c>
    </row>
    <row r="2" spans="1:7" ht="12.75" customHeight="1" x14ac:dyDescent="0.25">
      <c r="C2" s="157" t="s">
        <v>0</v>
      </c>
      <c r="D2" s="1"/>
      <c r="E2" s="1"/>
      <c r="F2" s="243"/>
      <c r="G2"/>
    </row>
    <row r="3" spans="1:7" ht="12.75" customHeight="1" x14ac:dyDescent="0.25">
      <c r="A3" s="47" t="s">
        <v>42</v>
      </c>
      <c r="B3" s="1"/>
      <c r="C3" s="47"/>
      <c r="D3" s="48"/>
      <c r="E3" s="48"/>
      <c r="F3" s="247"/>
      <c r="G3"/>
    </row>
    <row r="4" spans="1:7" ht="12.75" customHeight="1" x14ac:dyDescent="0.25">
      <c r="A4" s="246" t="s">
        <v>760</v>
      </c>
      <c r="B4" s="1"/>
      <c r="C4" s="1"/>
      <c r="D4" s="48"/>
      <c r="E4" s="48"/>
      <c r="F4" s="247"/>
      <c r="G4"/>
    </row>
    <row r="5" spans="1:7" ht="4.5" customHeight="1" x14ac:dyDescent="0.25">
      <c r="A5" s="247"/>
      <c r="B5" s="247"/>
      <c r="C5" s="245"/>
      <c r="D5" s="245"/>
      <c r="E5" s="245"/>
      <c r="F5" s="247"/>
      <c r="G5"/>
    </row>
    <row r="6" spans="1:7" ht="3" customHeight="1" x14ac:dyDescent="0.25">
      <c r="A6" s="49"/>
      <c r="B6" s="49"/>
      <c r="C6" s="47"/>
      <c r="D6" s="47"/>
      <c r="E6" s="157"/>
      <c r="F6" s="48"/>
      <c r="G6"/>
    </row>
    <row r="7" spans="1:7" ht="12.75" customHeight="1" x14ac:dyDescent="0.25">
      <c r="A7" s="6" t="s">
        <v>608</v>
      </c>
      <c r="C7"/>
      <c r="E7" s="50"/>
      <c r="F7" s="49"/>
      <c r="G7"/>
    </row>
    <row r="8" spans="1:7" ht="12.75" customHeight="1" x14ac:dyDescent="0.25">
      <c r="A8" s="305" t="s">
        <v>288</v>
      </c>
      <c r="B8" s="28"/>
      <c r="C8" s="10" t="s">
        <v>678</v>
      </c>
      <c r="D8" s="28"/>
      <c r="E8" s="226" t="s">
        <v>679</v>
      </c>
      <c r="G8"/>
    </row>
    <row r="9" spans="1:7" ht="14.1" customHeight="1" x14ac:dyDescent="0.25">
      <c r="A9" s="19"/>
      <c r="C9" s="4"/>
      <c r="E9" s="26"/>
      <c r="G9"/>
    </row>
    <row r="10" spans="1:7" ht="14.1" customHeight="1" x14ac:dyDescent="0.25">
      <c r="A10" s="16" t="s">
        <v>289</v>
      </c>
      <c r="C10" s="284">
        <v>0</v>
      </c>
      <c r="E10" s="361">
        <v>0</v>
      </c>
      <c r="G10"/>
    </row>
    <row r="11" spans="1:7" ht="14.1" customHeight="1" x14ac:dyDescent="0.25">
      <c r="A11" s="16" t="s">
        <v>620</v>
      </c>
      <c r="C11" s="284">
        <v>0</v>
      </c>
      <c r="E11" s="361">
        <v>0</v>
      </c>
      <c r="G11"/>
    </row>
    <row r="12" spans="1:7" ht="14.1" customHeight="1" x14ac:dyDescent="0.25">
      <c r="A12" s="16" t="s">
        <v>290</v>
      </c>
      <c r="C12" s="284">
        <v>0</v>
      </c>
      <c r="E12" s="361">
        <v>0</v>
      </c>
      <c r="G12"/>
    </row>
    <row r="13" spans="1:7" ht="14.1" customHeight="1" x14ac:dyDescent="0.25">
      <c r="A13" s="16" t="s">
        <v>291</v>
      </c>
      <c r="C13" s="284">
        <v>0</v>
      </c>
      <c r="E13" s="285">
        <v>0</v>
      </c>
      <c r="G13"/>
    </row>
    <row r="14" spans="1:7" ht="14.1" customHeight="1" x14ac:dyDescent="0.25">
      <c r="A14" s="16" t="s">
        <v>292</v>
      </c>
      <c r="C14" s="284">
        <v>0</v>
      </c>
      <c r="E14" s="285">
        <v>0</v>
      </c>
      <c r="G14"/>
    </row>
    <row r="15" spans="1:7" ht="14.1" customHeight="1" x14ac:dyDescent="0.25">
      <c r="A15" s="16" t="s">
        <v>293</v>
      </c>
      <c r="C15" s="284">
        <v>0</v>
      </c>
      <c r="E15" s="285">
        <v>0</v>
      </c>
      <c r="G15"/>
    </row>
    <row r="16" spans="1:7" ht="14.1" customHeight="1" x14ac:dyDescent="0.25">
      <c r="A16" s="16" t="s">
        <v>294</v>
      </c>
      <c r="C16" s="284">
        <v>0</v>
      </c>
      <c r="E16" s="285">
        <v>0</v>
      </c>
      <c r="G16"/>
    </row>
    <row r="17" spans="1:7" ht="14.1" customHeight="1" x14ac:dyDescent="0.25">
      <c r="A17" s="16" t="s">
        <v>621</v>
      </c>
      <c r="C17" s="284">
        <v>0</v>
      </c>
      <c r="E17" s="285">
        <v>0</v>
      </c>
      <c r="G17"/>
    </row>
    <row r="18" spans="1:7" ht="14.1" customHeight="1" x14ac:dyDescent="0.25">
      <c r="A18" s="103"/>
      <c r="B18" s="45"/>
      <c r="C18" s="358"/>
      <c r="D18" s="45"/>
      <c r="E18" s="359"/>
      <c r="G18"/>
    </row>
    <row r="19" spans="1:7" ht="14.1" customHeight="1" x14ac:dyDescent="0.25">
      <c r="A19" s="498" t="s">
        <v>295</v>
      </c>
      <c r="B19" s="45"/>
      <c r="C19" s="360" t="s">
        <v>237</v>
      </c>
      <c r="D19" s="45"/>
      <c r="E19" s="499"/>
      <c r="G19"/>
    </row>
    <row r="20" spans="1:7" ht="14.1" customHeight="1" x14ac:dyDescent="0.25">
      <c r="A20" s="16" t="s">
        <v>296</v>
      </c>
      <c r="C20" s="284">
        <v>0</v>
      </c>
      <c r="E20" s="118"/>
      <c r="G20"/>
    </row>
    <row r="21" spans="1:7" ht="14.1" customHeight="1" x14ac:dyDescent="0.25">
      <c r="A21" s="16" t="s">
        <v>297</v>
      </c>
      <c r="C21" s="4"/>
      <c r="E21" s="26"/>
      <c r="G21"/>
    </row>
    <row r="22" spans="1:7" ht="14.1" customHeight="1" x14ac:dyDescent="0.25">
      <c r="A22" s="16" t="s">
        <v>298</v>
      </c>
      <c r="C22" s="284">
        <v>0</v>
      </c>
      <c r="E22" s="26"/>
      <c r="G22"/>
    </row>
    <row r="23" spans="1:7" ht="14.1" customHeight="1" x14ac:dyDescent="0.25">
      <c r="A23" s="19" t="s">
        <v>299</v>
      </c>
      <c r="C23" s="284">
        <v>0</v>
      </c>
      <c r="E23" s="26"/>
      <c r="G23"/>
    </row>
    <row r="24" spans="1:7" ht="14.1" customHeight="1" x14ac:dyDescent="0.25">
      <c r="A24" s="44"/>
      <c r="B24" s="45"/>
      <c r="C24" s="45"/>
      <c r="D24" s="45"/>
      <c r="E24" s="46"/>
      <c r="G24"/>
    </row>
    <row r="25" spans="1:7" ht="14.1" customHeight="1" x14ac:dyDescent="0.25">
      <c r="C25"/>
      <c r="E25" s="300"/>
      <c r="G25"/>
    </row>
    <row r="26" spans="1:7" ht="14.1" customHeight="1" x14ac:dyDescent="0.25">
      <c r="A26" s="305" t="s">
        <v>300</v>
      </c>
      <c r="B26" s="28"/>
      <c r="C26" s="28"/>
      <c r="D26" s="28"/>
      <c r="E26" s="96"/>
      <c r="G26"/>
    </row>
    <row r="27" spans="1:7" ht="14.1" customHeight="1" x14ac:dyDescent="0.25">
      <c r="A27" s="16" t="s">
        <v>301</v>
      </c>
      <c r="C27" s="284">
        <v>0</v>
      </c>
      <c r="D27" s="82" t="s">
        <v>302</v>
      </c>
      <c r="E27" s="361">
        <v>0</v>
      </c>
      <c r="G27"/>
    </row>
    <row r="28" spans="1:7" ht="14.1" customHeight="1" x14ac:dyDescent="0.25">
      <c r="A28" s="16" t="s">
        <v>303</v>
      </c>
      <c r="B28" s="56" t="s">
        <v>62</v>
      </c>
      <c r="C28" s="284">
        <v>0</v>
      </c>
      <c r="E28" s="26"/>
      <c r="G28"/>
    </row>
    <row r="29" spans="1:7" ht="14.1" customHeight="1" x14ac:dyDescent="0.25">
      <c r="A29" s="16" t="s">
        <v>304</v>
      </c>
      <c r="B29" s="56" t="s">
        <v>62</v>
      </c>
      <c r="C29" s="284">
        <v>0</v>
      </c>
      <c r="E29" s="26"/>
      <c r="G29"/>
    </row>
    <row r="30" spans="1:7" ht="14.1" customHeight="1" x14ac:dyDescent="0.25">
      <c r="A30" s="30" t="s">
        <v>305</v>
      </c>
      <c r="C30"/>
      <c r="D30" s="410">
        <f>C27+C28+C29</f>
        <v>0</v>
      </c>
      <c r="E30" s="26"/>
      <c r="G30"/>
    </row>
    <row r="31" spans="1:7" ht="14.1" customHeight="1" x14ac:dyDescent="0.25">
      <c r="A31" s="30" t="s">
        <v>306</v>
      </c>
      <c r="C31"/>
      <c r="D31" s="410">
        <f>E27-D30</f>
        <v>0</v>
      </c>
      <c r="E31" s="26"/>
      <c r="G31"/>
    </row>
    <row r="32" spans="1:7" ht="14.1" customHeight="1" x14ac:dyDescent="0.25">
      <c r="A32" s="103"/>
      <c r="B32" s="45"/>
      <c r="C32" s="45"/>
      <c r="D32" s="45"/>
      <c r="E32" s="46"/>
      <c r="G32"/>
    </row>
    <row r="33" spans="1:7" ht="14.1" customHeight="1" x14ac:dyDescent="0.25">
      <c r="A33" s="363"/>
      <c r="B33" s="300"/>
      <c r="C33" s="300"/>
      <c r="D33" s="300"/>
      <c r="E33" s="300"/>
      <c r="G33"/>
    </row>
    <row r="34" spans="1:7" ht="14.1" customHeight="1" x14ac:dyDescent="0.25">
      <c r="A34" s="305" t="s">
        <v>732</v>
      </c>
      <c r="B34" s="28"/>
      <c r="C34" s="28"/>
      <c r="D34" s="28"/>
      <c r="E34" s="96"/>
      <c r="G34"/>
    </row>
    <row r="35" spans="1:7" ht="14.1" customHeight="1" x14ac:dyDescent="0.25">
      <c r="A35" s="16" t="s">
        <v>301</v>
      </c>
      <c r="C35" s="284">
        <v>0</v>
      </c>
      <c r="D35" s="82" t="s">
        <v>302</v>
      </c>
      <c r="E35" s="361">
        <v>0</v>
      </c>
      <c r="G35"/>
    </row>
    <row r="36" spans="1:7" ht="14.1" customHeight="1" x14ac:dyDescent="0.25">
      <c r="A36" s="16" t="s">
        <v>733</v>
      </c>
      <c r="B36" s="56" t="s">
        <v>62</v>
      </c>
      <c r="C36" s="284">
        <v>0</v>
      </c>
      <c r="E36" s="26"/>
      <c r="G36"/>
    </row>
    <row r="37" spans="1:7" ht="14.1" customHeight="1" x14ac:dyDescent="0.25">
      <c r="A37" s="16" t="s">
        <v>735</v>
      </c>
      <c r="B37" s="56" t="s">
        <v>62</v>
      </c>
      <c r="C37" s="284">
        <v>0</v>
      </c>
      <c r="E37" s="26"/>
      <c r="G37"/>
    </row>
    <row r="38" spans="1:7" ht="14.1" customHeight="1" x14ac:dyDescent="0.25">
      <c r="A38" s="30" t="s">
        <v>734</v>
      </c>
      <c r="C38"/>
      <c r="D38" s="410">
        <f>C35+C36+C37</f>
        <v>0</v>
      </c>
      <c r="E38" s="26"/>
      <c r="G38"/>
    </row>
    <row r="39" spans="1:7" ht="14.1" customHeight="1" x14ac:dyDescent="0.25">
      <c r="A39" s="30" t="s">
        <v>306</v>
      </c>
      <c r="C39"/>
      <c r="D39" s="410">
        <f>E35-D38</f>
        <v>0</v>
      </c>
      <c r="E39" s="26"/>
      <c r="G39"/>
    </row>
    <row r="40" spans="1:7" ht="14.1" customHeight="1" x14ac:dyDescent="0.25">
      <c r="A40" s="103"/>
      <c r="B40" s="45"/>
      <c r="C40" s="45"/>
      <c r="D40" s="45"/>
      <c r="E40" s="46"/>
      <c r="G40"/>
    </row>
    <row r="41" spans="1:7" ht="12" customHeight="1" x14ac:dyDescent="0.25">
      <c r="A41" s="4" t="s">
        <v>307</v>
      </c>
      <c r="C41"/>
      <c r="E41"/>
      <c r="G41"/>
    </row>
    <row r="42" spans="1:7" ht="12" customHeight="1" x14ac:dyDescent="0.25">
      <c r="A42" s="4" t="s">
        <v>308</v>
      </c>
      <c r="C42"/>
      <c r="E42"/>
      <c r="G42"/>
    </row>
    <row r="43" spans="1:7" ht="12" customHeight="1" x14ac:dyDescent="0.25">
      <c r="A43" t="s">
        <v>737</v>
      </c>
      <c r="C43"/>
      <c r="E43"/>
      <c r="G43"/>
    </row>
    <row r="44" spans="1:7" ht="12" customHeight="1" x14ac:dyDescent="0.25">
      <c r="A44" s="4" t="s">
        <v>309</v>
      </c>
      <c r="C44"/>
      <c r="E44"/>
      <c r="G44"/>
    </row>
    <row r="45" spans="1:7" ht="12" customHeight="1" x14ac:dyDescent="0.25">
      <c r="A45" t="s">
        <v>736</v>
      </c>
      <c r="C45"/>
      <c r="E45"/>
      <c r="G45"/>
    </row>
    <row r="46" spans="1:7" ht="12" customHeight="1" x14ac:dyDescent="0.25">
      <c r="A46" s="4" t="s">
        <v>310</v>
      </c>
      <c r="C46"/>
      <c r="E46"/>
      <c r="G46"/>
    </row>
    <row r="47" spans="1:7" ht="12" customHeight="1" x14ac:dyDescent="0.25">
      <c r="A47" t="s">
        <v>311</v>
      </c>
      <c r="C47"/>
      <c r="E47"/>
      <c r="G47"/>
    </row>
    <row r="48" spans="1:7" ht="12" customHeight="1" x14ac:dyDescent="0.25">
      <c r="A48" t="s">
        <v>752</v>
      </c>
      <c r="C48"/>
      <c r="E48"/>
      <c r="G48"/>
    </row>
    <row r="49" spans="1:7" ht="12" customHeight="1" x14ac:dyDescent="0.25">
      <c r="A49" t="s">
        <v>738</v>
      </c>
      <c r="C49"/>
      <c r="E49"/>
      <c r="G49"/>
    </row>
    <row r="50" spans="1:7" ht="14.1" customHeight="1" x14ac:dyDescent="0.25">
      <c r="C50"/>
      <c r="E50"/>
      <c r="G50"/>
    </row>
    <row r="51" spans="1:7" ht="14.1" customHeight="1" x14ac:dyDescent="0.25">
      <c r="C51"/>
      <c r="E51"/>
      <c r="G51"/>
    </row>
    <row r="52" spans="1:7" ht="14.1" customHeight="1" x14ac:dyDescent="0.25">
      <c r="C52"/>
      <c r="E52"/>
      <c r="G52"/>
    </row>
    <row r="53" spans="1:7" ht="14.1" customHeight="1" x14ac:dyDescent="0.25">
      <c r="C53"/>
      <c r="E53"/>
      <c r="G53"/>
    </row>
    <row r="54" spans="1:7" ht="14.1" customHeight="1" x14ac:dyDescent="0.25">
      <c r="C54"/>
      <c r="E54"/>
      <c r="G54"/>
    </row>
    <row r="55" spans="1:7" ht="15.9" customHeight="1" x14ac:dyDescent="0.25">
      <c r="C55"/>
      <c r="E55"/>
      <c r="G55"/>
    </row>
    <row r="56" spans="1:7" ht="15.9" customHeight="1" x14ac:dyDescent="0.25">
      <c r="C56"/>
      <c r="E56"/>
      <c r="G56"/>
    </row>
    <row r="57" spans="1:7" ht="15.9" customHeight="1" x14ac:dyDescent="0.25">
      <c r="C57"/>
      <c r="E57"/>
    </row>
    <row r="58" spans="1:7" ht="15.9" customHeight="1" x14ac:dyDescent="0.25">
      <c r="C58"/>
      <c r="E58"/>
    </row>
    <row r="59" spans="1:7" ht="15.9" customHeight="1" x14ac:dyDescent="0.25">
      <c r="C59"/>
      <c r="E59"/>
    </row>
    <row r="60" spans="1:7" ht="15.9" customHeight="1" x14ac:dyDescent="0.25">
      <c r="C60"/>
      <c r="E60"/>
    </row>
    <row r="61" spans="1:7" ht="15.9" customHeight="1" x14ac:dyDescent="0.25">
      <c r="C61"/>
      <c r="E61"/>
    </row>
    <row r="62" spans="1:7" ht="15.9" customHeight="1" x14ac:dyDescent="0.25">
      <c r="C62"/>
      <c r="E62"/>
    </row>
    <row r="63" spans="1:7" ht="15.9" customHeight="1" x14ac:dyDescent="0.25">
      <c r="C63"/>
      <c r="E63"/>
    </row>
    <row r="64" spans="1:7" ht="15.9" customHeight="1" x14ac:dyDescent="0.25">
      <c r="C64"/>
      <c r="E64"/>
    </row>
    <row r="65" spans="3:5" ht="15.9" customHeight="1" x14ac:dyDescent="0.25">
      <c r="C65"/>
      <c r="E65"/>
    </row>
    <row r="66" spans="3:5" ht="15.9" customHeight="1" x14ac:dyDescent="0.25">
      <c r="C66"/>
      <c r="E66"/>
    </row>
    <row r="67" spans="3:5" ht="15.9" customHeight="1" x14ac:dyDescent="0.25">
      <c r="C67"/>
      <c r="E67"/>
    </row>
    <row r="68" spans="3:5" ht="15.9" customHeight="1" x14ac:dyDescent="0.25">
      <c r="C68"/>
      <c r="E68"/>
    </row>
    <row r="69" spans="3:5" ht="15.9" customHeight="1" x14ac:dyDescent="0.25">
      <c r="C69"/>
      <c r="E69"/>
    </row>
    <row r="70" spans="3:5" ht="15.9" customHeight="1" x14ac:dyDescent="0.25">
      <c r="C70"/>
      <c r="E70"/>
    </row>
    <row r="71" spans="3:5" ht="15.9" customHeight="1" x14ac:dyDescent="0.25">
      <c r="C71"/>
      <c r="E71"/>
    </row>
    <row r="72" spans="3:5" ht="15.9" customHeight="1" x14ac:dyDescent="0.25">
      <c r="C72"/>
      <c r="E72"/>
    </row>
    <row r="73" spans="3:5" ht="15.9" customHeight="1" x14ac:dyDescent="0.25">
      <c r="C73"/>
      <c r="E73"/>
    </row>
    <row r="74" spans="3:5" ht="15.9" customHeight="1" x14ac:dyDescent="0.25">
      <c r="C74"/>
      <c r="E74"/>
    </row>
    <row r="75" spans="3:5" ht="13.5" customHeight="1" x14ac:dyDescent="0.25">
      <c r="C75"/>
      <c r="E75"/>
    </row>
    <row r="76" spans="3:5" ht="13.5" customHeight="1" x14ac:dyDescent="0.25">
      <c r="C76"/>
      <c r="E76"/>
    </row>
    <row r="77" spans="3:5" ht="12.75" customHeight="1" x14ac:dyDescent="0.25">
      <c r="C77"/>
      <c r="E77"/>
    </row>
    <row r="78" spans="3:5" ht="12.75" customHeight="1" x14ac:dyDescent="0.25">
      <c r="C78"/>
      <c r="E78"/>
    </row>
    <row r="79" spans="3:5" ht="12.75" customHeight="1" x14ac:dyDescent="0.25">
      <c r="C79"/>
      <c r="E79"/>
    </row>
    <row r="80" spans="3:5" ht="13.5" customHeight="1" x14ac:dyDescent="0.25">
      <c r="C80"/>
      <c r="E80"/>
    </row>
    <row r="81" spans="3:7" ht="12.75" customHeight="1" x14ac:dyDescent="0.25">
      <c r="C81"/>
      <c r="E81"/>
    </row>
    <row r="82" spans="3:7" ht="12.75" customHeight="1" x14ac:dyDescent="0.25">
      <c r="C82"/>
      <c r="E82"/>
    </row>
    <row r="83" spans="3:7" ht="12.75" customHeight="1" x14ac:dyDescent="0.25">
      <c r="C83"/>
      <c r="E83"/>
    </row>
    <row r="84" spans="3:7" ht="12.75" customHeight="1" x14ac:dyDescent="0.25">
      <c r="C84"/>
      <c r="E84"/>
    </row>
    <row r="85" spans="3:7" ht="12.75" customHeight="1" x14ac:dyDescent="0.25">
      <c r="C85"/>
      <c r="E85"/>
    </row>
    <row r="86" spans="3:7" ht="12.75" customHeight="1" x14ac:dyDescent="0.25">
      <c r="C86"/>
      <c r="E86"/>
    </row>
    <row r="87" spans="3:7" ht="12.75" customHeight="1" x14ac:dyDescent="0.25">
      <c r="C87"/>
      <c r="E87"/>
    </row>
    <row r="88" spans="3:7" ht="12.75" customHeight="1" x14ac:dyDescent="0.25">
      <c r="C88"/>
      <c r="E88"/>
    </row>
    <row r="89" spans="3:7" ht="12.75" customHeight="1" x14ac:dyDescent="0.25">
      <c r="C89"/>
      <c r="E89"/>
      <c r="G89"/>
    </row>
    <row r="90" spans="3:7" ht="12.75" customHeight="1" x14ac:dyDescent="0.25">
      <c r="C90"/>
      <c r="E90"/>
      <c r="G90"/>
    </row>
    <row r="91" spans="3:7" ht="12.75" customHeight="1" x14ac:dyDescent="0.25">
      <c r="C91"/>
      <c r="E91"/>
      <c r="G91"/>
    </row>
    <row r="92" spans="3:7" ht="12.75" customHeight="1" x14ac:dyDescent="0.25">
      <c r="C92"/>
      <c r="E92"/>
      <c r="G92"/>
    </row>
    <row r="93" spans="3:7" ht="12.75" customHeight="1" x14ac:dyDescent="0.25">
      <c r="C93"/>
      <c r="E93"/>
      <c r="G93"/>
    </row>
    <row r="94" spans="3:7" ht="12.75" customHeight="1" x14ac:dyDescent="0.25">
      <c r="C94"/>
      <c r="E94"/>
      <c r="G94"/>
    </row>
    <row r="95" spans="3:7" ht="12.75" customHeight="1" x14ac:dyDescent="0.25">
      <c r="C95"/>
      <c r="E95"/>
      <c r="G95"/>
    </row>
    <row r="96" spans="3:7" ht="12.75" customHeight="1" x14ac:dyDescent="0.25">
      <c r="C96"/>
      <c r="E96"/>
      <c r="G96"/>
    </row>
    <row r="97" customFormat="1" ht="12.75" customHeight="1" x14ac:dyDescent="0.25"/>
    <row r="98" customFormat="1" ht="12.75" customHeight="1" x14ac:dyDescent="0.25"/>
    <row r="99" customFormat="1" ht="12.75" customHeight="1" x14ac:dyDescent="0.25"/>
    <row r="100" customFormat="1" ht="12.75" customHeight="1" x14ac:dyDescent="0.25"/>
    <row r="101" customFormat="1" ht="12.75" customHeight="1" x14ac:dyDescent="0.25"/>
    <row r="102" customFormat="1" ht="12.75" customHeight="1" x14ac:dyDescent="0.25"/>
    <row r="103" customFormat="1" ht="12.75" customHeight="1" x14ac:dyDescent="0.25"/>
    <row r="104" customFormat="1" ht="12.75" customHeight="1" x14ac:dyDescent="0.25"/>
    <row r="105" customFormat="1" ht="12.75" customHeight="1" x14ac:dyDescent="0.25"/>
    <row r="106" customFormat="1" ht="12.75" customHeight="1" x14ac:dyDescent="0.25"/>
    <row r="107" customFormat="1" ht="12.75" customHeight="1" x14ac:dyDescent="0.25"/>
    <row r="108" customFormat="1" ht="12.75" customHeight="1" x14ac:dyDescent="0.25"/>
    <row r="109" customFormat="1" ht="12.75" customHeight="1" x14ac:dyDescent="0.25"/>
    <row r="110" customFormat="1" ht="12.75" customHeight="1" x14ac:dyDescent="0.25"/>
    <row r="111" customFormat="1" ht="12.75" customHeight="1" x14ac:dyDescent="0.25"/>
    <row r="112" customFormat="1" ht="12.75" customHeight="1" x14ac:dyDescent="0.25"/>
    <row r="113" customFormat="1" ht="12.75" customHeight="1" x14ac:dyDescent="0.25"/>
    <row r="114" customFormat="1" ht="12.75" customHeight="1" x14ac:dyDescent="0.25"/>
    <row r="115" customFormat="1" ht="12.75" customHeight="1" x14ac:dyDescent="0.25"/>
    <row r="116" customFormat="1" ht="12.75" customHeight="1" x14ac:dyDescent="0.25"/>
    <row r="117" customFormat="1" ht="12.75" customHeight="1" x14ac:dyDescent="0.25"/>
    <row r="118" customFormat="1" ht="12.75" customHeight="1" x14ac:dyDescent="0.25"/>
    <row r="119" customFormat="1" ht="12.75" customHeight="1" x14ac:dyDescent="0.25"/>
    <row r="120" customFormat="1" ht="12.75" customHeight="1" x14ac:dyDescent="0.25"/>
    <row r="121" customFormat="1" ht="12.75" customHeight="1" x14ac:dyDescent="0.25"/>
    <row r="122" customFormat="1" ht="12.75" customHeight="1" x14ac:dyDescent="0.25"/>
    <row r="123" customFormat="1" ht="12.75" customHeight="1" x14ac:dyDescent="0.25"/>
    <row r="124" customFormat="1" ht="12.75" customHeight="1" x14ac:dyDescent="0.25"/>
    <row r="125" customFormat="1" ht="12.75" customHeight="1" x14ac:dyDescent="0.25"/>
    <row r="126" customFormat="1" ht="12.75" customHeight="1" x14ac:dyDescent="0.25"/>
    <row r="127" customFormat="1" ht="12.75" customHeight="1" x14ac:dyDescent="0.25"/>
    <row r="128" customFormat="1" ht="12.75" customHeight="1" x14ac:dyDescent="0.25"/>
    <row r="129" customFormat="1" ht="12.75" customHeight="1" x14ac:dyDescent="0.25"/>
    <row r="130" customFormat="1" ht="12.75" customHeight="1" x14ac:dyDescent="0.25"/>
    <row r="131" customFormat="1" ht="12.75" customHeight="1" x14ac:dyDescent="0.25"/>
    <row r="132" customFormat="1" ht="12.75" customHeight="1" x14ac:dyDescent="0.25"/>
    <row r="133" customFormat="1" ht="12.75" customHeight="1" x14ac:dyDescent="0.25"/>
    <row r="134" customFormat="1" ht="12.75" customHeight="1" x14ac:dyDescent="0.25"/>
    <row r="135" customFormat="1" ht="12.75" customHeight="1" x14ac:dyDescent="0.25"/>
    <row r="136" customFormat="1" ht="12.75" customHeight="1" x14ac:dyDescent="0.25"/>
    <row r="137" customFormat="1" ht="12.75" customHeight="1" x14ac:dyDescent="0.25"/>
    <row r="138" customFormat="1" ht="12.75" customHeight="1" x14ac:dyDescent="0.25"/>
    <row r="139" customFormat="1" ht="12.75" customHeight="1" x14ac:dyDescent="0.25"/>
    <row r="140" customFormat="1" ht="12.75" customHeight="1" x14ac:dyDescent="0.25"/>
    <row r="141" customFormat="1" ht="12.75" customHeight="1" x14ac:dyDescent="0.25"/>
    <row r="142" customFormat="1" ht="12.75" customHeight="1" x14ac:dyDescent="0.25"/>
    <row r="143" customFormat="1" ht="12.75" customHeight="1" x14ac:dyDescent="0.25"/>
    <row r="144" customFormat="1" ht="12.75" customHeight="1" x14ac:dyDescent="0.25"/>
    <row r="145" customFormat="1" ht="12.75" customHeight="1" x14ac:dyDescent="0.25"/>
    <row r="146" customFormat="1" ht="12.75" customHeight="1" x14ac:dyDescent="0.25"/>
    <row r="147" customFormat="1" ht="12.75" customHeight="1" x14ac:dyDescent="0.25"/>
    <row r="148" customFormat="1" ht="12.75" customHeight="1" x14ac:dyDescent="0.25"/>
    <row r="149" customFormat="1" ht="12.75" customHeight="1" x14ac:dyDescent="0.25"/>
    <row r="150" customFormat="1" ht="12.75" customHeight="1" x14ac:dyDescent="0.25"/>
    <row r="151" customFormat="1" ht="12.75" customHeight="1" x14ac:dyDescent="0.25"/>
    <row r="152" customFormat="1" ht="12.75" customHeight="1" x14ac:dyDescent="0.25"/>
    <row r="153" customFormat="1" ht="12.75" customHeight="1" x14ac:dyDescent="0.25"/>
    <row r="154" customFormat="1" ht="12.75" customHeight="1" x14ac:dyDescent="0.25"/>
    <row r="155" customFormat="1" ht="12.75" customHeight="1" x14ac:dyDescent="0.25"/>
    <row r="156" customFormat="1" ht="12.75" customHeight="1" x14ac:dyDescent="0.25"/>
    <row r="157" customFormat="1" ht="12.75" customHeight="1" x14ac:dyDescent="0.25"/>
    <row r="158" customFormat="1" ht="12.75" customHeight="1" x14ac:dyDescent="0.25"/>
    <row r="159" customFormat="1" ht="12.75" customHeight="1" x14ac:dyDescent="0.25"/>
    <row r="160" customFormat="1" ht="12.75" customHeight="1" x14ac:dyDescent="0.25"/>
    <row r="161" customFormat="1" ht="12.75" customHeight="1" x14ac:dyDescent="0.25"/>
    <row r="162" customFormat="1" ht="12.75" customHeight="1" x14ac:dyDescent="0.25"/>
    <row r="163" customFormat="1" ht="12.75" customHeight="1" x14ac:dyDescent="0.25"/>
    <row r="164" customFormat="1" ht="12.75" customHeight="1" x14ac:dyDescent="0.25"/>
    <row r="165" customFormat="1" ht="12.75" customHeight="1" x14ac:dyDescent="0.25"/>
    <row r="166" customFormat="1" ht="12.75" customHeight="1" x14ac:dyDescent="0.25"/>
    <row r="167" customFormat="1" ht="12.75" customHeight="1" x14ac:dyDescent="0.25"/>
    <row r="168" customFormat="1" ht="12.75" customHeight="1" x14ac:dyDescent="0.25"/>
    <row r="169" customFormat="1" ht="12.75" customHeight="1" x14ac:dyDescent="0.25"/>
    <row r="170" customFormat="1" ht="12.75" customHeight="1" x14ac:dyDescent="0.25"/>
    <row r="171" customFormat="1" ht="12.75" customHeight="1" x14ac:dyDescent="0.25"/>
    <row r="172" customFormat="1" ht="12.75" customHeight="1" x14ac:dyDescent="0.25"/>
    <row r="173" customFormat="1" ht="12.75" customHeight="1" x14ac:dyDescent="0.25"/>
    <row r="174" customFormat="1" ht="12.75" customHeight="1" x14ac:dyDescent="0.25"/>
    <row r="175" customFormat="1" ht="12.75" customHeight="1" x14ac:dyDescent="0.25"/>
    <row r="176" customFormat="1" ht="12.75" customHeight="1" x14ac:dyDescent="0.25"/>
    <row r="177" customFormat="1" ht="12.75" customHeight="1" x14ac:dyDescent="0.25"/>
    <row r="178" customFormat="1" ht="12.75" customHeight="1" x14ac:dyDescent="0.25"/>
    <row r="179" customFormat="1" ht="12.75" customHeight="1" x14ac:dyDescent="0.25"/>
    <row r="180" customFormat="1" ht="12.75" customHeight="1" x14ac:dyDescent="0.25"/>
    <row r="181" customFormat="1" ht="12.75" customHeight="1" x14ac:dyDescent="0.25"/>
    <row r="182" customFormat="1" ht="12.75" customHeight="1" x14ac:dyDescent="0.25"/>
    <row r="183" customFormat="1" ht="12.75" customHeight="1" x14ac:dyDescent="0.25"/>
    <row r="184" customFormat="1" ht="12.75" customHeight="1" x14ac:dyDescent="0.25"/>
    <row r="185" customFormat="1" ht="12.75" customHeight="1" x14ac:dyDescent="0.25"/>
    <row r="186" customFormat="1" ht="12.75" customHeight="1" x14ac:dyDescent="0.25"/>
    <row r="187" customFormat="1" ht="12.75" customHeight="1" x14ac:dyDescent="0.25"/>
    <row r="188" customFormat="1" ht="12.75" customHeight="1" x14ac:dyDescent="0.25"/>
    <row r="189" customFormat="1" ht="12.75" customHeight="1" x14ac:dyDescent="0.25"/>
    <row r="190" customFormat="1" ht="12.75" customHeight="1" x14ac:dyDescent="0.25"/>
    <row r="191" customFormat="1" ht="12.75" customHeight="1" x14ac:dyDescent="0.25"/>
    <row r="192" customFormat="1" ht="12.75" customHeight="1" x14ac:dyDescent="0.25"/>
    <row r="193" customFormat="1" ht="12.75" customHeight="1" x14ac:dyDescent="0.25"/>
    <row r="194" customFormat="1" ht="12.75" customHeight="1" x14ac:dyDescent="0.25"/>
    <row r="195" customFormat="1" ht="12.75" customHeight="1" x14ac:dyDescent="0.25"/>
    <row r="196" customFormat="1" ht="12.75" customHeight="1" x14ac:dyDescent="0.25"/>
    <row r="197" customFormat="1" ht="12.75" customHeight="1" x14ac:dyDescent="0.25"/>
    <row r="198" customFormat="1" ht="12.75" customHeight="1" x14ac:dyDescent="0.25"/>
    <row r="199" customFormat="1" ht="12.75" customHeight="1" x14ac:dyDescent="0.25"/>
    <row r="200" customFormat="1" ht="12.75" customHeight="1" x14ac:dyDescent="0.25"/>
    <row r="201" customFormat="1" ht="12.75" customHeight="1" x14ac:dyDescent="0.25"/>
    <row r="202" customFormat="1" ht="12.75" customHeight="1" x14ac:dyDescent="0.25"/>
    <row r="203" customFormat="1" ht="12.75" customHeight="1" x14ac:dyDescent="0.25"/>
    <row r="204" customFormat="1" ht="12.75" customHeight="1" x14ac:dyDescent="0.25"/>
    <row r="205" customFormat="1" ht="12.75" customHeight="1" x14ac:dyDescent="0.25"/>
    <row r="206" customFormat="1" ht="12.75" customHeight="1" x14ac:dyDescent="0.25"/>
    <row r="207" customFormat="1" ht="12.75" customHeight="1" x14ac:dyDescent="0.25"/>
    <row r="208" customFormat="1" ht="12.75" customHeight="1" x14ac:dyDescent="0.25"/>
    <row r="209" customFormat="1" ht="12.75" customHeight="1" x14ac:dyDescent="0.25"/>
    <row r="210" customFormat="1" ht="12.75" customHeight="1" x14ac:dyDescent="0.25"/>
    <row r="211" customFormat="1" ht="12.75" customHeight="1" x14ac:dyDescent="0.25"/>
    <row r="212" customFormat="1" ht="12.75" customHeight="1" x14ac:dyDescent="0.25"/>
    <row r="213" customFormat="1" ht="12.75" customHeight="1" x14ac:dyDescent="0.25"/>
    <row r="214" customFormat="1" ht="12.75" customHeight="1" x14ac:dyDescent="0.25"/>
    <row r="215" customFormat="1" ht="12.75" customHeight="1" x14ac:dyDescent="0.25"/>
    <row r="216" customFormat="1" ht="12.75" customHeight="1" x14ac:dyDescent="0.25"/>
    <row r="217" customFormat="1" ht="12.75" customHeight="1" x14ac:dyDescent="0.25"/>
    <row r="218" customFormat="1" ht="12.75" customHeight="1" x14ac:dyDescent="0.25"/>
    <row r="219" customFormat="1" ht="12.75" customHeight="1" x14ac:dyDescent="0.25"/>
    <row r="220" customFormat="1" ht="12.75" customHeight="1" x14ac:dyDescent="0.25"/>
    <row r="221" customFormat="1" ht="12.75" customHeight="1" x14ac:dyDescent="0.25"/>
    <row r="222" customFormat="1" ht="12.75" customHeight="1" x14ac:dyDescent="0.25"/>
    <row r="223" customFormat="1" ht="12.75" customHeight="1" x14ac:dyDescent="0.25"/>
    <row r="224" customFormat="1" ht="12.75" customHeight="1" x14ac:dyDescent="0.25"/>
    <row r="225" customFormat="1" ht="12.75" customHeight="1" x14ac:dyDescent="0.25"/>
    <row r="226" customFormat="1" ht="12.75" customHeight="1" x14ac:dyDescent="0.25"/>
    <row r="227" customFormat="1" ht="12.75" customHeight="1" x14ac:dyDescent="0.25"/>
    <row r="228" customFormat="1" ht="12.75" customHeight="1" x14ac:dyDescent="0.25"/>
    <row r="229" customFormat="1" ht="12.75" customHeight="1" x14ac:dyDescent="0.25"/>
    <row r="230" customFormat="1" ht="12.75" customHeight="1" x14ac:dyDescent="0.25"/>
    <row r="231" customFormat="1" ht="12.75" customHeight="1" x14ac:dyDescent="0.25"/>
    <row r="232" customFormat="1" ht="12.75" customHeight="1" x14ac:dyDescent="0.25"/>
    <row r="233" customFormat="1" ht="12.75" customHeight="1" x14ac:dyDescent="0.25"/>
    <row r="234" customFormat="1" ht="12.75" customHeight="1" x14ac:dyDescent="0.25"/>
    <row r="235" customFormat="1" ht="12.75" customHeight="1" x14ac:dyDescent="0.25"/>
    <row r="236" customFormat="1" ht="12.75" customHeight="1" x14ac:dyDescent="0.25"/>
    <row r="237" customFormat="1" ht="12.75" customHeight="1" x14ac:dyDescent="0.25"/>
    <row r="238" customFormat="1" ht="12.75" customHeight="1" x14ac:dyDescent="0.25"/>
    <row r="239" customFormat="1" ht="12.75" customHeight="1" x14ac:dyDescent="0.25"/>
    <row r="240" customFormat="1" ht="12.75" customHeight="1" x14ac:dyDescent="0.25"/>
    <row r="241" customFormat="1" ht="12.75" customHeight="1" x14ac:dyDescent="0.25"/>
    <row r="242" customFormat="1" ht="12.75" customHeight="1" x14ac:dyDescent="0.25"/>
    <row r="243" customFormat="1" ht="12.75" customHeight="1" x14ac:dyDescent="0.25"/>
    <row r="244" customFormat="1" ht="12.75" customHeight="1" x14ac:dyDescent="0.25"/>
    <row r="245" customFormat="1" ht="12.75" customHeight="1" x14ac:dyDescent="0.25"/>
    <row r="246" customFormat="1" ht="12.75" customHeight="1" x14ac:dyDescent="0.25"/>
    <row r="247" customFormat="1" ht="12.75" customHeight="1" x14ac:dyDescent="0.25"/>
    <row r="248" customFormat="1" ht="12.75" customHeight="1" x14ac:dyDescent="0.25"/>
    <row r="249" customFormat="1" ht="12.75" customHeight="1" x14ac:dyDescent="0.25"/>
    <row r="250" customFormat="1" ht="12.75" customHeight="1" x14ac:dyDescent="0.25"/>
    <row r="251" customFormat="1" ht="12.75" customHeight="1" x14ac:dyDescent="0.25"/>
    <row r="252" customFormat="1" ht="12.75" customHeight="1" x14ac:dyDescent="0.25"/>
    <row r="253" customFormat="1" ht="12.75" customHeight="1" x14ac:dyDescent="0.25"/>
    <row r="254" customFormat="1" ht="12.75" customHeight="1" x14ac:dyDescent="0.25"/>
    <row r="255" customFormat="1" ht="12.75" customHeight="1" x14ac:dyDescent="0.25"/>
    <row r="256" customFormat="1" ht="12.75" customHeight="1" x14ac:dyDescent="0.25"/>
    <row r="257" customFormat="1" ht="12.75" customHeight="1" x14ac:dyDescent="0.25"/>
    <row r="258" customFormat="1" ht="12.75" customHeight="1" x14ac:dyDescent="0.25"/>
    <row r="259" customFormat="1" ht="12.75" customHeight="1" x14ac:dyDescent="0.25"/>
    <row r="260" customFormat="1" ht="12.75" customHeight="1" x14ac:dyDescent="0.25"/>
    <row r="261" customFormat="1" ht="12.75" customHeight="1" x14ac:dyDescent="0.25"/>
    <row r="262" customFormat="1" ht="12.75" customHeight="1" x14ac:dyDescent="0.25"/>
    <row r="263" customFormat="1" ht="12.75" customHeight="1" x14ac:dyDescent="0.25"/>
    <row r="264" customFormat="1" ht="12.75" customHeight="1" x14ac:dyDescent="0.25"/>
    <row r="265" customFormat="1" ht="12.75" customHeight="1" x14ac:dyDescent="0.25"/>
    <row r="266" customFormat="1" ht="12.75" customHeight="1" x14ac:dyDescent="0.25"/>
    <row r="267" customFormat="1" ht="12.75" customHeight="1" x14ac:dyDescent="0.25"/>
    <row r="268" customFormat="1" ht="12.75" customHeight="1" x14ac:dyDescent="0.25"/>
    <row r="269" customFormat="1" ht="12.75" customHeight="1" x14ac:dyDescent="0.25"/>
    <row r="270" customFormat="1" ht="12.75" customHeight="1" x14ac:dyDescent="0.25"/>
    <row r="271" customFormat="1" ht="12.75" customHeight="1" x14ac:dyDescent="0.25"/>
    <row r="272" customFormat="1" ht="12.75" customHeight="1" x14ac:dyDescent="0.25"/>
    <row r="273" customFormat="1" ht="12.75" customHeight="1" x14ac:dyDescent="0.25"/>
    <row r="274" customFormat="1" ht="12.75" customHeight="1" x14ac:dyDescent="0.25"/>
    <row r="275" customFormat="1" ht="12.75" customHeight="1" x14ac:dyDescent="0.25"/>
    <row r="276" customFormat="1" ht="12.75" customHeight="1" x14ac:dyDescent="0.25"/>
    <row r="277" customFormat="1" ht="12.75" customHeight="1" x14ac:dyDescent="0.25"/>
    <row r="278" customFormat="1" ht="12.75" customHeight="1" x14ac:dyDescent="0.25"/>
    <row r="279" customFormat="1" ht="12.75" customHeight="1" x14ac:dyDescent="0.25"/>
    <row r="280" customFormat="1" ht="12.75" customHeight="1" x14ac:dyDescent="0.25"/>
    <row r="281" customFormat="1" ht="12.75" customHeight="1" x14ac:dyDescent="0.25"/>
    <row r="282" customFormat="1" ht="12.75" customHeight="1" x14ac:dyDescent="0.25"/>
    <row r="283" customFormat="1" ht="12.75" customHeight="1" x14ac:dyDescent="0.25"/>
    <row r="284" customFormat="1" ht="12.75" customHeight="1" x14ac:dyDescent="0.25"/>
    <row r="285" customFormat="1" ht="12.75" customHeight="1" x14ac:dyDescent="0.25"/>
    <row r="286" customFormat="1" ht="12.75" customHeight="1" x14ac:dyDescent="0.25"/>
    <row r="287" customFormat="1" ht="12.75" customHeight="1" x14ac:dyDescent="0.25"/>
    <row r="288" customFormat="1" ht="12.75" customHeight="1" x14ac:dyDescent="0.25"/>
    <row r="289" customFormat="1" ht="12.75" customHeight="1" x14ac:dyDescent="0.25"/>
    <row r="290" customFormat="1" ht="12.75" customHeight="1" x14ac:dyDescent="0.25"/>
    <row r="291" customFormat="1" ht="12.75" customHeight="1" x14ac:dyDescent="0.25"/>
    <row r="292" customFormat="1" ht="12.75" customHeight="1" x14ac:dyDescent="0.25"/>
    <row r="293" customFormat="1" ht="12.75" customHeight="1" x14ac:dyDescent="0.25"/>
    <row r="294" customFormat="1" ht="12.75" customHeight="1" x14ac:dyDescent="0.25"/>
    <row r="295" customFormat="1" ht="12.75" customHeight="1" x14ac:dyDescent="0.25"/>
    <row r="296" customFormat="1" ht="12.75" customHeight="1" x14ac:dyDescent="0.25"/>
    <row r="297" customFormat="1" ht="12.75" customHeight="1" x14ac:dyDescent="0.25"/>
    <row r="298" customFormat="1" ht="12.75" customHeight="1" x14ac:dyDescent="0.25"/>
    <row r="299" customFormat="1" ht="12.75" customHeight="1" x14ac:dyDescent="0.25"/>
    <row r="300" customFormat="1" ht="12.75" customHeight="1" x14ac:dyDescent="0.25"/>
    <row r="301" customFormat="1" ht="12.75" customHeight="1" x14ac:dyDescent="0.25"/>
    <row r="302" customFormat="1" ht="12.75" customHeight="1" x14ac:dyDescent="0.25"/>
    <row r="303" customFormat="1" ht="12.75" customHeight="1" x14ac:dyDescent="0.25"/>
    <row r="304" customFormat="1" ht="12.75" customHeight="1" x14ac:dyDescent="0.25"/>
    <row r="305" customFormat="1" ht="12.75" customHeight="1" x14ac:dyDescent="0.25"/>
    <row r="306" customFormat="1" ht="12.75" customHeight="1" x14ac:dyDescent="0.25"/>
    <row r="307" customFormat="1" ht="12.75" customHeight="1" x14ac:dyDescent="0.25"/>
    <row r="308" customFormat="1" ht="12.75" customHeight="1" x14ac:dyDescent="0.25"/>
    <row r="309" customFormat="1" ht="12.75" customHeight="1" x14ac:dyDescent="0.25"/>
    <row r="310" customFormat="1" ht="12.75" customHeight="1" x14ac:dyDescent="0.25"/>
    <row r="311" customFormat="1" ht="12.75" customHeight="1" x14ac:dyDescent="0.25"/>
    <row r="312" customFormat="1" ht="12.75" customHeight="1" x14ac:dyDescent="0.25"/>
    <row r="313" customFormat="1" ht="12.75" customHeight="1" x14ac:dyDescent="0.25"/>
    <row r="314" customFormat="1" ht="12.75" customHeight="1" x14ac:dyDescent="0.25"/>
    <row r="315" customFormat="1" ht="12.75" customHeight="1" x14ac:dyDescent="0.25"/>
    <row r="316" customFormat="1" ht="12.75" customHeight="1" x14ac:dyDescent="0.25"/>
    <row r="317" customFormat="1" ht="12.75" customHeight="1" x14ac:dyDescent="0.25"/>
    <row r="318" customFormat="1" ht="12.75" customHeight="1" x14ac:dyDescent="0.25"/>
    <row r="319" customFormat="1" ht="12.75" customHeight="1" x14ac:dyDescent="0.25"/>
    <row r="320" customFormat="1" ht="12.75" customHeight="1" x14ac:dyDescent="0.25"/>
    <row r="321" customFormat="1" ht="12.75" customHeight="1" x14ac:dyDescent="0.25"/>
    <row r="322" customFormat="1" ht="12.75" customHeight="1" x14ac:dyDescent="0.25"/>
    <row r="323" customFormat="1" ht="12.75" customHeight="1" x14ac:dyDescent="0.25"/>
    <row r="324" customFormat="1" ht="12.75" customHeight="1" x14ac:dyDescent="0.25"/>
    <row r="325" customFormat="1" ht="12.75" customHeight="1" x14ac:dyDescent="0.25"/>
    <row r="326" customFormat="1" ht="12.75" customHeight="1" x14ac:dyDescent="0.25"/>
    <row r="327" customFormat="1" ht="12.75" customHeight="1" x14ac:dyDescent="0.25"/>
    <row r="328" customFormat="1" ht="12.75" customHeight="1" x14ac:dyDescent="0.25"/>
    <row r="329" customFormat="1" ht="12.75" customHeight="1" x14ac:dyDescent="0.25"/>
    <row r="330" customFormat="1" ht="12.75" customHeight="1" x14ac:dyDescent="0.25"/>
    <row r="331" customFormat="1" ht="12.75" customHeight="1" x14ac:dyDescent="0.25"/>
    <row r="332" customFormat="1" ht="12.75" customHeight="1" x14ac:dyDescent="0.25"/>
    <row r="333" customFormat="1" ht="12.75" customHeight="1" x14ac:dyDescent="0.25"/>
    <row r="334" customFormat="1" ht="12.75" customHeight="1" x14ac:dyDescent="0.25"/>
    <row r="335" customFormat="1" ht="12.75" customHeight="1" x14ac:dyDescent="0.25"/>
    <row r="336" customFormat="1" ht="12.75" customHeight="1" x14ac:dyDescent="0.25"/>
    <row r="337" customFormat="1" ht="12.75" customHeight="1" x14ac:dyDescent="0.25"/>
    <row r="338" customFormat="1" ht="12.75" customHeight="1" x14ac:dyDescent="0.25"/>
    <row r="339" customFormat="1" ht="12.75" customHeight="1" x14ac:dyDescent="0.25"/>
    <row r="340" customFormat="1" ht="12.75" customHeight="1" x14ac:dyDescent="0.25"/>
    <row r="341" customFormat="1" ht="12.75" customHeight="1" x14ac:dyDescent="0.25"/>
    <row r="342" customFormat="1" ht="12.75" customHeight="1" x14ac:dyDescent="0.25"/>
    <row r="343" customFormat="1" ht="12.75" customHeight="1" x14ac:dyDescent="0.25"/>
    <row r="344" customFormat="1" ht="12.75" customHeight="1" x14ac:dyDescent="0.25"/>
    <row r="345" customFormat="1" ht="12.75" customHeight="1" x14ac:dyDescent="0.25"/>
    <row r="346" customFormat="1" ht="12.75" customHeight="1" x14ac:dyDescent="0.25"/>
    <row r="347" customFormat="1" ht="12.75" customHeight="1" x14ac:dyDescent="0.25"/>
    <row r="348" customFormat="1" ht="12.75" customHeight="1" x14ac:dyDescent="0.25"/>
    <row r="349" customFormat="1" ht="12.75" customHeight="1" x14ac:dyDescent="0.25"/>
    <row r="350" customFormat="1" ht="12.75" customHeight="1" x14ac:dyDescent="0.25"/>
    <row r="351" customFormat="1" ht="12.75" customHeight="1" x14ac:dyDescent="0.25"/>
    <row r="352" customFormat="1" ht="12.75" customHeight="1" x14ac:dyDescent="0.25"/>
    <row r="353" customFormat="1" ht="12.75" customHeight="1" x14ac:dyDescent="0.25"/>
    <row r="354" customFormat="1" ht="12.75" customHeight="1" x14ac:dyDescent="0.25"/>
    <row r="355" customFormat="1" ht="12.75" customHeight="1" x14ac:dyDescent="0.25"/>
    <row r="356" customFormat="1" ht="12.75" customHeight="1" x14ac:dyDescent="0.25"/>
    <row r="357" customFormat="1" ht="12.75" customHeight="1" x14ac:dyDescent="0.25"/>
    <row r="358" customFormat="1" ht="12.75" customHeight="1" x14ac:dyDescent="0.25"/>
    <row r="359" customFormat="1" ht="12.75" customHeight="1" x14ac:dyDescent="0.25"/>
    <row r="360" customFormat="1" ht="12.75" customHeight="1" x14ac:dyDescent="0.25"/>
    <row r="361" customFormat="1" ht="12.75" customHeight="1" x14ac:dyDescent="0.25"/>
    <row r="362" customFormat="1" ht="12.75" customHeight="1" x14ac:dyDescent="0.25"/>
    <row r="363" customFormat="1" ht="12.75" customHeight="1" x14ac:dyDescent="0.25"/>
    <row r="364" customFormat="1" ht="12.75" customHeight="1" x14ac:dyDescent="0.25"/>
    <row r="365" customFormat="1" ht="12.75" customHeight="1" x14ac:dyDescent="0.25"/>
    <row r="366" customFormat="1" ht="12.75" customHeight="1" x14ac:dyDescent="0.25"/>
    <row r="367" customFormat="1" ht="12.75" customHeight="1" x14ac:dyDescent="0.25"/>
    <row r="368" customFormat="1" ht="12.75" customHeight="1" x14ac:dyDescent="0.25"/>
    <row r="369" customFormat="1" ht="12.75" customHeight="1" x14ac:dyDescent="0.25"/>
    <row r="370" customFormat="1" ht="12.75" customHeight="1" x14ac:dyDescent="0.25"/>
    <row r="371" customFormat="1" ht="12.75" customHeight="1" x14ac:dyDescent="0.25"/>
    <row r="372" customFormat="1" ht="12.75" customHeight="1" x14ac:dyDescent="0.25"/>
    <row r="373" customFormat="1" ht="12.75" customHeight="1" x14ac:dyDescent="0.25"/>
    <row r="374" customFormat="1" ht="12.75" customHeight="1" x14ac:dyDescent="0.25"/>
    <row r="375" customFormat="1" ht="12.75" customHeight="1" x14ac:dyDescent="0.25"/>
    <row r="376" customFormat="1" ht="12.75" customHeight="1" x14ac:dyDescent="0.25"/>
    <row r="377" customFormat="1" ht="12.75" customHeight="1" x14ac:dyDescent="0.25"/>
    <row r="378" customFormat="1" ht="12.75" customHeight="1" x14ac:dyDescent="0.25"/>
    <row r="379" customFormat="1" ht="12.75" customHeight="1" x14ac:dyDescent="0.25"/>
    <row r="380" customFormat="1" ht="12.75" customHeight="1" x14ac:dyDescent="0.25"/>
    <row r="381" customFormat="1" ht="12.75" customHeight="1" x14ac:dyDescent="0.25"/>
    <row r="382" customFormat="1" ht="12.75" customHeight="1" x14ac:dyDescent="0.25"/>
    <row r="383" customFormat="1" ht="12.75" customHeight="1" x14ac:dyDescent="0.25"/>
    <row r="384" customFormat="1" ht="12.75" customHeight="1" x14ac:dyDescent="0.25"/>
    <row r="385" customFormat="1" ht="12.75" customHeight="1" x14ac:dyDescent="0.25"/>
    <row r="386" customFormat="1" ht="12.75" customHeight="1" x14ac:dyDescent="0.25"/>
    <row r="387" customFormat="1" ht="12.75" customHeight="1" x14ac:dyDescent="0.25"/>
    <row r="388" customFormat="1" ht="12.75" customHeight="1" x14ac:dyDescent="0.25"/>
    <row r="389" customFormat="1" ht="12.75" customHeight="1" x14ac:dyDescent="0.25"/>
    <row r="390" customFormat="1" ht="12.75" customHeight="1" x14ac:dyDescent="0.25"/>
    <row r="391" customFormat="1" ht="12.75" customHeight="1" x14ac:dyDescent="0.25"/>
    <row r="392" customFormat="1" ht="12.75" customHeight="1" x14ac:dyDescent="0.25"/>
    <row r="393" customFormat="1" ht="12.75" customHeight="1" x14ac:dyDescent="0.25"/>
    <row r="394" customFormat="1" ht="12.75" customHeight="1" x14ac:dyDescent="0.25"/>
    <row r="395" customFormat="1" ht="12.75" customHeight="1" x14ac:dyDescent="0.25"/>
    <row r="396" customFormat="1" ht="12.75" customHeight="1" x14ac:dyDescent="0.25"/>
    <row r="397" customFormat="1" ht="12.75" customHeight="1" x14ac:dyDescent="0.25"/>
    <row r="398" customFormat="1" ht="12.75" customHeight="1" x14ac:dyDescent="0.25"/>
    <row r="399" customFormat="1" ht="12.75" customHeight="1" x14ac:dyDescent="0.25"/>
    <row r="400" customFormat="1" ht="12.75" customHeight="1" x14ac:dyDescent="0.25"/>
    <row r="401" customFormat="1" ht="12.75" customHeight="1" x14ac:dyDescent="0.25"/>
    <row r="402" customFormat="1" ht="12.75" customHeight="1" x14ac:dyDescent="0.25"/>
    <row r="403" customFormat="1" ht="12.75" customHeight="1" x14ac:dyDescent="0.25"/>
    <row r="404" customFormat="1" ht="12.75" customHeight="1" x14ac:dyDescent="0.25"/>
    <row r="405" customFormat="1" ht="12.75" customHeight="1" x14ac:dyDescent="0.25"/>
    <row r="406" customFormat="1" ht="12.75" customHeight="1" x14ac:dyDescent="0.25"/>
    <row r="407" customFormat="1" ht="12.75" customHeight="1" x14ac:dyDescent="0.25"/>
    <row r="408" customFormat="1" ht="12.75" customHeight="1" x14ac:dyDescent="0.25"/>
    <row r="409" customFormat="1" ht="12.75" customHeight="1" x14ac:dyDescent="0.25"/>
    <row r="410" customFormat="1" ht="12.75" customHeight="1" x14ac:dyDescent="0.25"/>
    <row r="411" customFormat="1" ht="12.75" customHeight="1" x14ac:dyDescent="0.25"/>
    <row r="412" customFormat="1" ht="12.75" customHeight="1" x14ac:dyDescent="0.25"/>
    <row r="413" customFormat="1" ht="12.75" customHeight="1" x14ac:dyDescent="0.25"/>
    <row r="414" customFormat="1" ht="12.75" customHeight="1" x14ac:dyDescent="0.25"/>
    <row r="415" customFormat="1" ht="12.75" customHeight="1" x14ac:dyDescent="0.25"/>
    <row r="416" customFormat="1" ht="12.75" customHeight="1" x14ac:dyDescent="0.25"/>
    <row r="417" customFormat="1" ht="12.75" customHeight="1" x14ac:dyDescent="0.25"/>
    <row r="418" customFormat="1" ht="12.75" customHeight="1" x14ac:dyDescent="0.25"/>
    <row r="419" customFormat="1" ht="12.75" customHeight="1" x14ac:dyDescent="0.25"/>
    <row r="420" customFormat="1" ht="12.75" customHeight="1" x14ac:dyDescent="0.25"/>
    <row r="421" customFormat="1" ht="12.75" customHeight="1" x14ac:dyDescent="0.25"/>
    <row r="422" customFormat="1" ht="12.75" customHeight="1" x14ac:dyDescent="0.25"/>
    <row r="423" customFormat="1" ht="12.75" customHeight="1" x14ac:dyDescent="0.25"/>
    <row r="424" customFormat="1" ht="12.75" customHeight="1" x14ac:dyDescent="0.25"/>
    <row r="425" customFormat="1" ht="12.75" customHeight="1" x14ac:dyDescent="0.25"/>
    <row r="426" customFormat="1" ht="12.75" customHeight="1" x14ac:dyDescent="0.25"/>
    <row r="427" customFormat="1" ht="12.75" customHeight="1" x14ac:dyDescent="0.25"/>
    <row r="428" customFormat="1" ht="12.75" customHeight="1" x14ac:dyDescent="0.25"/>
    <row r="429" customFormat="1" ht="12.75" customHeight="1" x14ac:dyDescent="0.25"/>
    <row r="430" customFormat="1" ht="12.75" customHeight="1" x14ac:dyDescent="0.25"/>
    <row r="431" customFormat="1" ht="12.75" customHeight="1" x14ac:dyDescent="0.25"/>
    <row r="432" customFormat="1" ht="12.75" customHeight="1" x14ac:dyDescent="0.25"/>
    <row r="433" customFormat="1" ht="12.75" customHeight="1" x14ac:dyDescent="0.25"/>
    <row r="434" customFormat="1" ht="12.75" customHeight="1" x14ac:dyDescent="0.25"/>
    <row r="435" customFormat="1" ht="12.75" customHeight="1" x14ac:dyDescent="0.25"/>
    <row r="436" customFormat="1" ht="12.75" customHeight="1" x14ac:dyDescent="0.25"/>
    <row r="437" customFormat="1" ht="12.75" customHeight="1" x14ac:dyDescent="0.25"/>
    <row r="438" customFormat="1" ht="12.75" customHeight="1" x14ac:dyDescent="0.25"/>
    <row r="439" customFormat="1" ht="12.75" customHeight="1" x14ac:dyDescent="0.25"/>
    <row r="440" customFormat="1" ht="12.75" customHeight="1" x14ac:dyDescent="0.25"/>
    <row r="441" customFormat="1" ht="12.75" customHeight="1" x14ac:dyDescent="0.25"/>
    <row r="442" customFormat="1" ht="12.75" customHeight="1" x14ac:dyDescent="0.25"/>
    <row r="443" customFormat="1" ht="12.75" customHeight="1" x14ac:dyDescent="0.25"/>
    <row r="444" customFormat="1" ht="12.75" customHeight="1" x14ac:dyDescent="0.25"/>
    <row r="445" customFormat="1" ht="12.75" customHeight="1" x14ac:dyDescent="0.25"/>
    <row r="446" customFormat="1" ht="12.75" customHeight="1" x14ac:dyDescent="0.25"/>
    <row r="447" customFormat="1" ht="12.75" customHeight="1" x14ac:dyDescent="0.25"/>
    <row r="448" customFormat="1" ht="12.75" customHeight="1" x14ac:dyDescent="0.25"/>
    <row r="449" customFormat="1" ht="12.75" customHeight="1" x14ac:dyDescent="0.25"/>
    <row r="450" customFormat="1" ht="12.75" customHeight="1" x14ac:dyDescent="0.25"/>
    <row r="451" customFormat="1" ht="12.75" customHeight="1" x14ac:dyDescent="0.25"/>
    <row r="452" customFormat="1" ht="12.75" customHeight="1" x14ac:dyDescent="0.25"/>
    <row r="453" customFormat="1" ht="12.75" customHeight="1" x14ac:dyDescent="0.25"/>
    <row r="454" customFormat="1" ht="12.75" customHeight="1" x14ac:dyDescent="0.25"/>
    <row r="455" customFormat="1" ht="12.75" customHeight="1" x14ac:dyDescent="0.25"/>
    <row r="456" customFormat="1" ht="12.75" customHeight="1" x14ac:dyDescent="0.25"/>
    <row r="457" customFormat="1" ht="12.75" customHeight="1" x14ac:dyDescent="0.25"/>
    <row r="458" customFormat="1" ht="12.75" customHeight="1" x14ac:dyDescent="0.25"/>
    <row r="459" customFormat="1" ht="12.75" customHeight="1" x14ac:dyDescent="0.25"/>
    <row r="460" customFormat="1" ht="12.75" customHeight="1" x14ac:dyDescent="0.25"/>
    <row r="461" customFormat="1" ht="12.75" customHeight="1" x14ac:dyDescent="0.25"/>
    <row r="462" customFormat="1" ht="12.75" customHeight="1" x14ac:dyDescent="0.25"/>
    <row r="463" customFormat="1" ht="12.75" customHeight="1" x14ac:dyDescent="0.25"/>
    <row r="464" customFormat="1" ht="12.75" customHeight="1" x14ac:dyDescent="0.25"/>
    <row r="465" customFormat="1" ht="12.75" customHeight="1" x14ac:dyDescent="0.25"/>
    <row r="466" customFormat="1" ht="12.75" customHeight="1" x14ac:dyDescent="0.25"/>
    <row r="467" customFormat="1" ht="12.75" customHeight="1" x14ac:dyDescent="0.25"/>
    <row r="468" customFormat="1" ht="12.75" customHeight="1" x14ac:dyDescent="0.25"/>
    <row r="469" customFormat="1" ht="12.75" customHeight="1" x14ac:dyDescent="0.25"/>
    <row r="470" customFormat="1" ht="12.75" customHeight="1" x14ac:dyDescent="0.25"/>
    <row r="471" customFormat="1" ht="12.75" customHeight="1" x14ac:dyDescent="0.25"/>
    <row r="472" customFormat="1" ht="12.75" customHeight="1" x14ac:dyDescent="0.25"/>
    <row r="473" customFormat="1" ht="12.75" customHeight="1" x14ac:dyDescent="0.25"/>
    <row r="474" customFormat="1" ht="12.75" customHeight="1" x14ac:dyDescent="0.25"/>
    <row r="475" customFormat="1" ht="12.75" customHeight="1" x14ac:dyDescent="0.25"/>
    <row r="476" customFormat="1" ht="12.75" customHeight="1" x14ac:dyDescent="0.25"/>
    <row r="477" customFormat="1" ht="12.75" customHeight="1" x14ac:dyDescent="0.25"/>
    <row r="478" customFormat="1" ht="12.75" customHeight="1" x14ac:dyDescent="0.25"/>
    <row r="479" customFormat="1" ht="12.75" customHeight="1" x14ac:dyDescent="0.25"/>
    <row r="480" customFormat="1" ht="12.75" customHeight="1" x14ac:dyDescent="0.25"/>
    <row r="481" customFormat="1" ht="12.75" customHeight="1" x14ac:dyDescent="0.25"/>
    <row r="482" customFormat="1" ht="12.75" customHeight="1" x14ac:dyDescent="0.25"/>
    <row r="483" customFormat="1" ht="12.75" customHeight="1" x14ac:dyDescent="0.25"/>
    <row r="484" customFormat="1" ht="12.75" customHeight="1" x14ac:dyDescent="0.25"/>
    <row r="485" customFormat="1" ht="12.75" customHeight="1" x14ac:dyDescent="0.25"/>
    <row r="486" customFormat="1" ht="12.75" customHeight="1" x14ac:dyDescent="0.25"/>
    <row r="487" customFormat="1" ht="12.75" customHeight="1" x14ac:dyDescent="0.25"/>
    <row r="488" customFormat="1" ht="12.75" customHeight="1" x14ac:dyDescent="0.25"/>
    <row r="489" customFormat="1" ht="12.75" customHeight="1" x14ac:dyDescent="0.25"/>
    <row r="490" customFormat="1" ht="12.75" customHeight="1" x14ac:dyDescent="0.25"/>
    <row r="491" customFormat="1" ht="12.75" customHeight="1" x14ac:dyDescent="0.25"/>
    <row r="492" customFormat="1" ht="12.75" customHeight="1" x14ac:dyDescent="0.25"/>
    <row r="493" customFormat="1" ht="12.75" customHeight="1" x14ac:dyDescent="0.25"/>
    <row r="494" customFormat="1" ht="12.75" customHeight="1" x14ac:dyDescent="0.25"/>
    <row r="495" customFormat="1" ht="12.75" customHeight="1" x14ac:dyDescent="0.25"/>
    <row r="496" customFormat="1" ht="12.75" customHeight="1" x14ac:dyDescent="0.25"/>
    <row r="497" customFormat="1" ht="12.75" customHeight="1" x14ac:dyDescent="0.25"/>
    <row r="498" customFormat="1" ht="12.75" customHeight="1" x14ac:dyDescent="0.25"/>
    <row r="499" customFormat="1" ht="12.75" customHeight="1" x14ac:dyDescent="0.25"/>
    <row r="500" customFormat="1" ht="12.75" customHeight="1" x14ac:dyDescent="0.25"/>
    <row r="501" customFormat="1" ht="12.75" customHeight="1" x14ac:dyDescent="0.25"/>
    <row r="502" customFormat="1" ht="12.75" customHeight="1" x14ac:dyDescent="0.25"/>
    <row r="503" customFormat="1" ht="12.75" customHeight="1" x14ac:dyDescent="0.25"/>
    <row r="504" customFormat="1" ht="12.75" customHeight="1" x14ac:dyDescent="0.25"/>
    <row r="505" customFormat="1" ht="12.75" customHeight="1" x14ac:dyDescent="0.25"/>
    <row r="506" customFormat="1" ht="12.75" customHeight="1" x14ac:dyDescent="0.25"/>
    <row r="507" customFormat="1" ht="12.75" customHeight="1" x14ac:dyDescent="0.25"/>
    <row r="508" customFormat="1" ht="12.75" customHeight="1" x14ac:dyDescent="0.25"/>
    <row r="509" customFormat="1" ht="12.75" customHeight="1" x14ac:dyDescent="0.25"/>
    <row r="510" customFormat="1" ht="12.75" customHeight="1" x14ac:dyDescent="0.25"/>
    <row r="511" customFormat="1" ht="12.75" customHeight="1" x14ac:dyDescent="0.25"/>
    <row r="512" customFormat="1" ht="12.75" customHeight="1" x14ac:dyDescent="0.25"/>
    <row r="513" customFormat="1" ht="12.75" customHeight="1" x14ac:dyDescent="0.25"/>
    <row r="514" customFormat="1" ht="12.75" customHeight="1" x14ac:dyDescent="0.25"/>
    <row r="515" customFormat="1" ht="12.75" customHeight="1" x14ac:dyDescent="0.25"/>
    <row r="516" customFormat="1" ht="12.75" customHeight="1" x14ac:dyDescent="0.25"/>
    <row r="517" customFormat="1" ht="12.75" customHeight="1" x14ac:dyDescent="0.25"/>
    <row r="518" customFormat="1" ht="12.75" customHeight="1" x14ac:dyDescent="0.25"/>
    <row r="519" customFormat="1" ht="12.75" customHeight="1" x14ac:dyDescent="0.25"/>
    <row r="520" customFormat="1" ht="12.75" customHeight="1" x14ac:dyDescent="0.25"/>
    <row r="521" customFormat="1" ht="12.75" customHeight="1" x14ac:dyDescent="0.25"/>
    <row r="522" customFormat="1" ht="12.75" customHeight="1" x14ac:dyDescent="0.25"/>
    <row r="523" customFormat="1" ht="12.75" customHeight="1" x14ac:dyDescent="0.25"/>
    <row r="524" customFormat="1" ht="12.75" customHeight="1" x14ac:dyDescent="0.25"/>
    <row r="525" customFormat="1" ht="12.75" customHeight="1" x14ac:dyDescent="0.25"/>
    <row r="526" customFormat="1" ht="12.75" customHeight="1" x14ac:dyDescent="0.25"/>
    <row r="527" customFormat="1" ht="12.75" customHeight="1" x14ac:dyDescent="0.25"/>
    <row r="528" customFormat="1" ht="12.75" customHeight="1" x14ac:dyDescent="0.25"/>
    <row r="529" customFormat="1" ht="12.75" customHeight="1" x14ac:dyDescent="0.25"/>
    <row r="530" customFormat="1" ht="12.75" customHeight="1" x14ac:dyDescent="0.25"/>
    <row r="531" customFormat="1" ht="12.75" customHeight="1" x14ac:dyDescent="0.25"/>
    <row r="532" customFormat="1" ht="12.75" customHeight="1" x14ac:dyDescent="0.25"/>
    <row r="533" customFormat="1" ht="12.75" customHeight="1" x14ac:dyDescent="0.25"/>
    <row r="534" customFormat="1" ht="12.75" customHeight="1" x14ac:dyDescent="0.25"/>
    <row r="535" customFormat="1" ht="12.75" customHeight="1" x14ac:dyDescent="0.25"/>
    <row r="536" customFormat="1" ht="12.75" customHeight="1" x14ac:dyDescent="0.25"/>
    <row r="537" customFormat="1" ht="12.75" customHeight="1" x14ac:dyDescent="0.25"/>
    <row r="538" customFormat="1" ht="12.75" customHeight="1" x14ac:dyDescent="0.25"/>
    <row r="539" customFormat="1" ht="12.75" customHeight="1" x14ac:dyDescent="0.25"/>
    <row r="540" customFormat="1" ht="12.75" customHeight="1" x14ac:dyDescent="0.25"/>
    <row r="541" customFormat="1" ht="12.75" customHeight="1" x14ac:dyDescent="0.25"/>
    <row r="542" customFormat="1" ht="12.75" customHeight="1" x14ac:dyDescent="0.25"/>
    <row r="543" customFormat="1" ht="12.75" customHeight="1" x14ac:dyDescent="0.25"/>
    <row r="544" customFormat="1" ht="12.75" customHeight="1" x14ac:dyDescent="0.25"/>
    <row r="545" customFormat="1" ht="12.75" customHeight="1" x14ac:dyDescent="0.25"/>
    <row r="546" customFormat="1" ht="12.75" customHeight="1" x14ac:dyDescent="0.25"/>
    <row r="547" customFormat="1" ht="12.75" customHeight="1" x14ac:dyDescent="0.25"/>
    <row r="548" customFormat="1" ht="12.75" customHeight="1" x14ac:dyDescent="0.25"/>
    <row r="549" customFormat="1" ht="12.75" customHeight="1" x14ac:dyDescent="0.25"/>
    <row r="550" customFormat="1" ht="12.75" customHeight="1" x14ac:dyDescent="0.25"/>
    <row r="551" customFormat="1" ht="12.75" customHeight="1" x14ac:dyDescent="0.25"/>
    <row r="552" customFormat="1" ht="12.75" customHeight="1" x14ac:dyDescent="0.25"/>
    <row r="553" customFormat="1" ht="12.75" customHeight="1" x14ac:dyDescent="0.25"/>
    <row r="554" customFormat="1" ht="12.75" customHeight="1" x14ac:dyDescent="0.25"/>
    <row r="555" customFormat="1" ht="12.75" customHeight="1" x14ac:dyDescent="0.25"/>
    <row r="556" customFormat="1" ht="12.75" customHeight="1" x14ac:dyDescent="0.25"/>
    <row r="557" customFormat="1" ht="12.75" customHeight="1" x14ac:dyDescent="0.25"/>
    <row r="558" customFormat="1" ht="12.75" customHeight="1" x14ac:dyDescent="0.25"/>
    <row r="559" customFormat="1" ht="12.75" customHeight="1" x14ac:dyDescent="0.25"/>
    <row r="560" customFormat="1" ht="12.75" customHeight="1" x14ac:dyDescent="0.25"/>
    <row r="561" customFormat="1" ht="12.75" customHeight="1" x14ac:dyDescent="0.25"/>
    <row r="562" customFormat="1" ht="12.75" customHeight="1" x14ac:dyDescent="0.25"/>
    <row r="563" customFormat="1" ht="12.75" customHeight="1" x14ac:dyDescent="0.25"/>
    <row r="564" customFormat="1" ht="12.75" customHeight="1" x14ac:dyDescent="0.25"/>
    <row r="565" customFormat="1" ht="12.75" customHeight="1" x14ac:dyDescent="0.25"/>
    <row r="566" customFormat="1" ht="12.75" customHeight="1" x14ac:dyDescent="0.25"/>
    <row r="567" customFormat="1" ht="12.75" customHeight="1" x14ac:dyDescent="0.25"/>
    <row r="568" customFormat="1" ht="12.75" customHeight="1" x14ac:dyDescent="0.25"/>
    <row r="569" customFormat="1" ht="12.75" customHeight="1" x14ac:dyDescent="0.25"/>
    <row r="570" customFormat="1" ht="12.75" customHeight="1" x14ac:dyDescent="0.25"/>
    <row r="571" customFormat="1" ht="12.75" customHeight="1" x14ac:dyDescent="0.25"/>
    <row r="572" customFormat="1" ht="12.75" customHeight="1" x14ac:dyDescent="0.25"/>
    <row r="573" customFormat="1" ht="12.75" customHeight="1" x14ac:dyDescent="0.25"/>
    <row r="574" customFormat="1" ht="12.75" customHeight="1" x14ac:dyDescent="0.25"/>
    <row r="575" customFormat="1" ht="12.75" customHeight="1" x14ac:dyDescent="0.25"/>
    <row r="576" customFormat="1" ht="12.75" customHeight="1" x14ac:dyDescent="0.25"/>
    <row r="577" customFormat="1" ht="12.75" customHeight="1" x14ac:dyDescent="0.25"/>
    <row r="578" customFormat="1" ht="12.75" customHeight="1" x14ac:dyDescent="0.25"/>
    <row r="579" customFormat="1" ht="12.75" customHeight="1" x14ac:dyDescent="0.25"/>
    <row r="580" customFormat="1" ht="12.75" customHeight="1" x14ac:dyDescent="0.25"/>
    <row r="581" customFormat="1" ht="12.75" customHeight="1" x14ac:dyDescent="0.25"/>
    <row r="582" customFormat="1" ht="12.75" customHeight="1" x14ac:dyDescent="0.25"/>
    <row r="583" customFormat="1" ht="12.75" customHeight="1" x14ac:dyDescent="0.25"/>
    <row r="584" customFormat="1" ht="12.75" customHeight="1" x14ac:dyDescent="0.25"/>
    <row r="585" customFormat="1" ht="12.75" customHeight="1" x14ac:dyDescent="0.25"/>
    <row r="586" customFormat="1" ht="12.75" customHeight="1" x14ac:dyDescent="0.25"/>
    <row r="587" customFormat="1" ht="12.75" customHeight="1" x14ac:dyDescent="0.25"/>
    <row r="588" customFormat="1" ht="12.75" customHeight="1" x14ac:dyDescent="0.25"/>
    <row r="589" customFormat="1" ht="12.75" customHeight="1" x14ac:dyDescent="0.25"/>
    <row r="590" customFormat="1" ht="12.75" customHeight="1" x14ac:dyDescent="0.25"/>
    <row r="591" customFormat="1" ht="12.75" customHeight="1" x14ac:dyDescent="0.25"/>
    <row r="592" customFormat="1" ht="12.75" customHeight="1" x14ac:dyDescent="0.25"/>
    <row r="593" customFormat="1" ht="12.75" customHeight="1" x14ac:dyDescent="0.25"/>
    <row r="594" customFormat="1" ht="12.75" customHeight="1" x14ac:dyDescent="0.25"/>
    <row r="595" customFormat="1" ht="12.75" customHeight="1" x14ac:dyDescent="0.25"/>
    <row r="596" customFormat="1" ht="12.75" customHeight="1" x14ac:dyDescent="0.25"/>
    <row r="597" customFormat="1" ht="12.75" customHeight="1" x14ac:dyDescent="0.25"/>
    <row r="598" customFormat="1" ht="12.75" customHeight="1" x14ac:dyDescent="0.25"/>
    <row r="599" customFormat="1" ht="12.75" customHeight="1" x14ac:dyDescent="0.25"/>
    <row r="600" customFormat="1" ht="12.75" customHeight="1" x14ac:dyDescent="0.25"/>
    <row r="601" customFormat="1" ht="12.75" customHeight="1" x14ac:dyDescent="0.25"/>
    <row r="602" customFormat="1" ht="12.75" customHeight="1" x14ac:dyDescent="0.25"/>
    <row r="603" customFormat="1" ht="12.75" customHeight="1" x14ac:dyDescent="0.25"/>
    <row r="604" customFormat="1" ht="12.75" customHeight="1" x14ac:dyDescent="0.25"/>
    <row r="605" customFormat="1" ht="12.75" customHeight="1" x14ac:dyDescent="0.25"/>
    <row r="606" customFormat="1" ht="12.75" customHeight="1" x14ac:dyDescent="0.25"/>
    <row r="607" customFormat="1" ht="12.75" customHeight="1" x14ac:dyDescent="0.25"/>
    <row r="608" customFormat="1" ht="12.75" customHeight="1" x14ac:dyDescent="0.25"/>
    <row r="609" customFormat="1" ht="12.75" customHeight="1" x14ac:dyDescent="0.25"/>
    <row r="610" customFormat="1" ht="12.75" customHeight="1" x14ac:dyDescent="0.25"/>
    <row r="611" customFormat="1" ht="12.75" customHeight="1" x14ac:dyDescent="0.25"/>
    <row r="612" customFormat="1" ht="12.75" customHeight="1" x14ac:dyDescent="0.25"/>
    <row r="613" customFormat="1" ht="12.75" customHeight="1" x14ac:dyDescent="0.25"/>
    <row r="614" customFormat="1" ht="12.75" customHeight="1" x14ac:dyDescent="0.25"/>
    <row r="615" customFormat="1" ht="12.75" customHeight="1" x14ac:dyDescent="0.25"/>
    <row r="616" customFormat="1" ht="12.75" customHeight="1" x14ac:dyDescent="0.25"/>
    <row r="617" customFormat="1" ht="12.75" customHeight="1" x14ac:dyDescent="0.25"/>
    <row r="618" customFormat="1" ht="12.75" customHeight="1" x14ac:dyDescent="0.25"/>
    <row r="619" customFormat="1" ht="12.75" customHeight="1" x14ac:dyDescent="0.25"/>
    <row r="620" customFormat="1" ht="12.75" customHeight="1" x14ac:dyDescent="0.25"/>
    <row r="621" customFormat="1" ht="12.75" customHeight="1" x14ac:dyDescent="0.25"/>
    <row r="622" customFormat="1" ht="12.75" customHeight="1" x14ac:dyDescent="0.25"/>
    <row r="623" customFormat="1" ht="12.75" customHeight="1" x14ac:dyDescent="0.25"/>
    <row r="624" customFormat="1" ht="12.75" customHeight="1" x14ac:dyDescent="0.25"/>
    <row r="625" customFormat="1" ht="12.75" customHeight="1" x14ac:dyDescent="0.25"/>
    <row r="626" customFormat="1" ht="12.75" customHeight="1" x14ac:dyDescent="0.25"/>
    <row r="627" customFormat="1" ht="12.75" customHeight="1" x14ac:dyDescent="0.25"/>
    <row r="628" customFormat="1" ht="12.75" customHeight="1" x14ac:dyDescent="0.25"/>
    <row r="629" customFormat="1" ht="12.75" customHeight="1" x14ac:dyDescent="0.25"/>
    <row r="630" customFormat="1" ht="12.75" customHeight="1" x14ac:dyDescent="0.25"/>
    <row r="631" customFormat="1" ht="12.75" customHeight="1" x14ac:dyDescent="0.25"/>
    <row r="632" customFormat="1" ht="12.75" customHeight="1" x14ac:dyDescent="0.25"/>
    <row r="633" customFormat="1" ht="12.75" customHeight="1" x14ac:dyDescent="0.25"/>
    <row r="634" customFormat="1" ht="12.75" customHeight="1" x14ac:dyDescent="0.25"/>
    <row r="635" customFormat="1" ht="12.75" customHeight="1" x14ac:dyDescent="0.25"/>
    <row r="636" customFormat="1" ht="12.75" customHeight="1" x14ac:dyDescent="0.25"/>
    <row r="637" customFormat="1" ht="12.75" customHeight="1" x14ac:dyDescent="0.25"/>
    <row r="638" customFormat="1" ht="12.75" customHeight="1" x14ac:dyDescent="0.25"/>
    <row r="639" customFormat="1" ht="12.75" customHeight="1" x14ac:dyDescent="0.25"/>
    <row r="640" customFormat="1" ht="12.75" customHeight="1" x14ac:dyDescent="0.25"/>
    <row r="641" customFormat="1" ht="12.75" customHeight="1" x14ac:dyDescent="0.25"/>
    <row r="642" customFormat="1" ht="12.75" customHeight="1" x14ac:dyDescent="0.25"/>
    <row r="643" customFormat="1" ht="12.75" customHeight="1" x14ac:dyDescent="0.25"/>
    <row r="644" customFormat="1" ht="12.75" customHeight="1" x14ac:dyDescent="0.25"/>
    <row r="645" customFormat="1" ht="12.75" customHeight="1" x14ac:dyDescent="0.25"/>
    <row r="646" customFormat="1" ht="12.75" customHeight="1" x14ac:dyDescent="0.25"/>
    <row r="647" customFormat="1" ht="12.75" customHeight="1" x14ac:dyDescent="0.25"/>
    <row r="648" customFormat="1" ht="12.75" customHeight="1" x14ac:dyDescent="0.25"/>
    <row r="649" customFormat="1" ht="12.75" customHeight="1" x14ac:dyDescent="0.25"/>
    <row r="650" customFormat="1" ht="12.75" customHeight="1" x14ac:dyDescent="0.25"/>
    <row r="651" customFormat="1" ht="12.75" customHeight="1" x14ac:dyDescent="0.25"/>
    <row r="652" customFormat="1" ht="12.75" customHeight="1" x14ac:dyDescent="0.25"/>
    <row r="653" customFormat="1" ht="12.75" customHeight="1" x14ac:dyDescent="0.25"/>
    <row r="654" customFormat="1" ht="12.75" customHeight="1" x14ac:dyDescent="0.25"/>
    <row r="655" customFormat="1" ht="12.75" customHeight="1" x14ac:dyDescent="0.25"/>
    <row r="656" customFormat="1" ht="12.75" customHeight="1" x14ac:dyDescent="0.25"/>
    <row r="657" customFormat="1" ht="12.75" customHeight="1" x14ac:dyDescent="0.25"/>
    <row r="658" customFormat="1" ht="12.75" customHeight="1" x14ac:dyDescent="0.25"/>
    <row r="659" customFormat="1" ht="12.75" customHeight="1" x14ac:dyDescent="0.25"/>
    <row r="660" customFormat="1" ht="12.75" customHeight="1" x14ac:dyDescent="0.25"/>
    <row r="661" customFormat="1" ht="12.75" customHeight="1" x14ac:dyDescent="0.25"/>
    <row r="662" customFormat="1" ht="12.75" customHeight="1" x14ac:dyDescent="0.25"/>
    <row r="663" customFormat="1" ht="12.75" customHeight="1" x14ac:dyDescent="0.25"/>
    <row r="664" customFormat="1" ht="12.75" customHeight="1" x14ac:dyDescent="0.25"/>
    <row r="665" customFormat="1" ht="12.75" customHeight="1" x14ac:dyDescent="0.25"/>
    <row r="666" customFormat="1" ht="12.75" customHeight="1" x14ac:dyDescent="0.25"/>
    <row r="667" customFormat="1" ht="12.75" customHeight="1" x14ac:dyDescent="0.25"/>
    <row r="668" customFormat="1" ht="12.75" customHeight="1" x14ac:dyDescent="0.25"/>
    <row r="669" customFormat="1" ht="12.75" customHeight="1" x14ac:dyDescent="0.25"/>
    <row r="670" customFormat="1" ht="12.75" customHeight="1" x14ac:dyDescent="0.25"/>
    <row r="671" customFormat="1" ht="12.75" customHeight="1" x14ac:dyDescent="0.25"/>
    <row r="672" customFormat="1" ht="12.75" customHeight="1" x14ac:dyDescent="0.25"/>
    <row r="673" customFormat="1" ht="12.75" customHeight="1" x14ac:dyDescent="0.25"/>
    <row r="674" customFormat="1" ht="12.75" customHeight="1" x14ac:dyDescent="0.25"/>
    <row r="675" customFormat="1" ht="12.75" customHeight="1" x14ac:dyDescent="0.25"/>
    <row r="676" customFormat="1" ht="12.75" customHeight="1" x14ac:dyDescent="0.25"/>
    <row r="677" customFormat="1" ht="12.75" customHeight="1" x14ac:dyDescent="0.25"/>
    <row r="678" customFormat="1" ht="12.75" customHeight="1" x14ac:dyDescent="0.25"/>
    <row r="679" customFormat="1" ht="12.75" customHeight="1" x14ac:dyDescent="0.25"/>
    <row r="680" customFormat="1" ht="12.75" customHeight="1" x14ac:dyDescent="0.25"/>
    <row r="681" customFormat="1" ht="12.75" customHeight="1" x14ac:dyDescent="0.25"/>
    <row r="682" customFormat="1" ht="12.75" customHeight="1" x14ac:dyDescent="0.25"/>
    <row r="683" customFormat="1" ht="12.75" customHeight="1" x14ac:dyDescent="0.25"/>
    <row r="684" customFormat="1" ht="12.75" customHeight="1" x14ac:dyDescent="0.25"/>
    <row r="685" customFormat="1" ht="12.75" customHeight="1" x14ac:dyDescent="0.25"/>
    <row r="686" customFormat="1" ht="12.75" customHeight="1" x14ac:dyDescent="0.25"/>
    <row r="687" customFormat="1" ht="12.75" customHeight="1" x14ac:dyDescent="0.25"/>
    <row r="688" customFormat="1" ht="12.75" customHeight="1" x14ac:dyDescent="0.25"/>
    <row r="689" customFormat="1" ht="12.75" customHeight="1" x14ac:dyDescent="0.25"/>
    <row r="690" customFormat="1" ht="12.75" customHeight="1" x14ac:dyDescent="0.25"/>
    <row r="691" customFormat="1" ht="12.75" customHeight="1" x14ac:dyDescent="0.25"/>
    <row r="692" customFormat="1" ht="12.75" customHeight="1" x14ac:dyDescent="0.25"/>
    <row r="693" customFormat="1" ht="12.75" customHeight="1" x14ac:dyDescent="0.25"/>
    <row r="694" customFormat="1" ht="12.75" customHeight="1" x14ac:dyDescent="0.25"/>
    <row r="695" customFormat="1" ht="12.75" customHeight="1" x14ac:dyDescent="0.25"/>
    <row r="696" customFormat="1" ht="12.75" customHeight="1" x14ac:dyDescent="0.25"/>
    <row r="697" customFormat="1" ht="12.75" customHeight="1" x14ac:dyDescent="0.25"/>
    <row r="698" customFormat="1" ht="12.75" customHeight="1" x14ac:dyDescent="0.25"/>
    <row r="699" customFormat="1" ht="12.75" customHeight="1" x14ac:dyDescent="0.25"/>
    <row r="700" customFormat="1" ht="12.75" customHeight="1" x14ac:dyDescent="0.25"/>
    <row r="701" customFormat="1" ht="12.75" customHeight="1" x14ac:dyDescent="0.25"/>
    <row r="702" customFormat="1" ht="12.75" customHeight="1" x14ac:dyDescent="0.25"/>
    <row r="703" customFormat="1" ht="12.75" customHeight="1" x14ac:dyDescent="0.25"/>
    <row r="704" customFormat="1" ht="12.75" customHeight="1" x14ac:dyDescent="0.25"/>
    <row r="705" customFormat="1" ht="12.75" customHeight="1" x14ac:dyDescent="0.25"/>
    <row r="706" customFormat="1" ht="12.75" customHeight="1" x14ac:dyDescent="0.25"/>
    <row r="707" customFormat="1" ht="12.75" customHeight="1" x14ac:dyDescent="0.25"/>
    <row r="708" customFormat="1" ht="12.75" customHeight="1" x14ac:dyDescent="0.25"/>
    <row r="709" customFormat="1" ht="12.75" customHeight="1" x14ac:dyDescent="0.25"/>
    <row r="710" customFormat="1" ht="12.75" customHeight="1" x14ac:dyDescent="0.25"/>
    <row r="711" customFormat="1" ht="12.75" customHeight="1" x14ac:dyDescent="0.25"/>
    <row r="712" customFormat="1" ht="12.75" customHeight="1" x14ac:dyDescent="0.25"/>
    <row r="713" customFormat="1" ht="12.75" customHeight="1" x14ac:dyDescent="0.25"/>
    <row r="714" customFormat="1" ht="12.75" customHeight="1" x14ac:dyDescent="0.25"/>
    <row r="715" customFormat="1" ht="12.75" customHeight="1" x14ac:dyDescent="0.25"/>
    <row r="716" customFormat="1" ht="12.75" customHeight="1" x14ac:dyDescent="0.25"/>
    <row r="717" customFormat="1" ht="12.75" customHeight="1" x14ac:dyDescent="0.25"/>
    <row r="718" customFormat="1" ht="12.75" customHeight="1" x14ac:dyDescent="0.25"/>
    <row r="719" customFormat="1" ht="12.75" customHeight="1" x14ac:dyDescent="0.25"/>
    <row r="720" customFormat="1" ht="12.75" customHeight="1" x14ac:dyDescent="0.25"/>
    <row r="721" customFormat="1" ht="12.75" customHeight="1" x14ac:dyDescent="0.25"/>
    <row r="722" customFormat="1" ht="12.75" customHeight="1" x14ac:dyDescent="0.25"/>
    <row r="723" customFormat="1" ht="12.75" customHeight="1" x14ac:dyDescent="0.25"/>
    <row r="724" customFormat="1" ht="12.75" customHeight="1" x14ac:dyDescent="0.25"/>
    <row r="725" customFormat="1" ht="12.75" customHeight="1" x14ac:dyDescent="0.25"/>
    <row r="726" customFormat="1" ht="12.75" customHeight="1" x14ac:dyDescent="0.25"/>
    <row r="727" customFormat="1" ht="12.75" customHeight="1" x14ac:dyDescent="0.25"/>
    <row r="728" customFormat="1" ht="12.75" customHeight="1" x14ac:dyDescent="0.25"/>
    <row r="729" customFormat="1" ht="12.75" customHeight="1" x14ac:dyDescent="0.25"/>
    <row r="730" customFormat="1" ht="12.75" customHeight="1" x14ac:dyDescent="0.25"/>
    <row r="731" customFormat="1" ht="12.75" customHeight="1" x14ac:dyDescent="0.25"/>
    <row r="732" customFormat="1" ht="12.75" customHeight="1" x14ac:dyDescent="0.25"/>
    <row r="733" customFormat="1" ht="12.75" customHeight="1" x14ac:dyDescent="0.25"/>
    <row r="734" customFormat="1" ht="12.75" customHeight="1" x14ac:dyDescent="0.25"/>
    <row r="735" customFormat="1" ht="12.75" customHeight="1" x14ac:dyDescent="0.25"/>
    <row r="736" customFormat="1" ht="12.75" customHeight="1" x14ac:dyDescent="0.25"/>
    <row r="737" customFormat="1" ht="12.75" customHeight="1" x14ac:dyDescent="0.25"/>
    <row r="738" customFormat="1" ht="12.75" customHeight="1" x14ac:dyDescent="0.25"/>
    <row r="739" customFormat="1" ht="12.75" customHeight="1" x14ac:dyDescent="0.25"/>
    <row r="740" customFormat="1" ht="12.75" customHeight="1" x14ac:dyDescent="0.25"/>
    <row r="741" customFormat="1" ht="12.75" customHeight="1" x14ac:dyDescent="0.25"/>
    <row r="742" customFormat="1" ht="12.75" customHeight="1" x14ac:dyDescent="0.25"/>
    <row r="743" customFormat="1" ht="12.75" customHeight="1" x14ac:dyDescent="0.25"/>
    <row r="744" customFormat="1" ht="12.75" customHeight="1" x14ac:dyDescent="0.25"/>
    <row r="745" customFormat="1" ht="12.75" customHeight="1" x14ac:dyDescent="0.25"/>
    <row r="746" customFormat="1" ht="12.75" customHeight="1" x14ac:dyDescent="0.25"/>
    <row r="747" customFormat="1" ht="12.75" customHeight="1" x14ac:dyDescent="0.25"/>
    <row r="748" customFormat="1" ht="12.75" customHeight="1" x14ac:dyDescent="0.25"/>
    <row r="749" customFormat="1" ht="12.75" customHeight="1" x14ac:dyDescent="0.25"/>
    <row r="750" customFormat="1" ht="12.75" customHeight="1" x14ac:dyDescent="0.25"/>
    <row r="751" customFormat="1" ht="12.75" customHeight="1" x14ac:dyDescent="0.25"/>
    <row r="752" customFormat="1" ht="12.75" customHeight="1" x14ac:dyDescent="0.25"/>
    <row r="753" spans="3:7" ht="12.75" customHeight="1" x14ac:dyDescent="0.25">
      <c r="C753"/>
      <c r="E753"/>
      <c r="G753"/>
    </row>
    <row r="754" spans="3:7" ht="12.75" customHeight="1" x14ac:dyDescent="0.25">
      <c r="C754"/>
      <c r="E754"/>
      <c r="G754"/>
    </row>
    <row r="755" spans="3:7" ht="12.75" customHeight="1" x14ac:dyDescent="0.25">
      <c r="C755"/>
      <c r="E755"/>
      <c r="G755"/>
    </row>
    <row r="756" spans="3:7" ht="12.75" customHeight="1" x14ac:dyDescent="0.25">
      <c r="C756"/>
      <c r="E756"/>
      <c r="G756"/>
    </row>
    <row r="757" spans="3:7" ht="12.75" customHeight="1" x14ac:dyDescent="0.25">
      <c r="C757"/>
      <c r="E757"/>
      <c r="G757"/>
    </row>
    <row r="758" spans="3:7" ht="12.75" customHeight="1" x14ac:dyDescent="0.25">
      <c r="C758"/>
      <c r="E758"/>
      <c r="G758"/>
    </row>
    <row r="759" spans="3:7" ht="12.75" customHeight="1" x14ac:dyDescent="0.25">
      <c r="C759"/>
      <c r="E759"/>
      <c r="G759"/>
    </row>
    <row r="760" spans="3:7" ht="12.75" customHeight="1" x14ac:dyDescent="0.25">
      <c r="C760"/>
      <c r="E760"/>
      <c r="G760"/>
    </row>
    <row r="761" spans="3:7" ht="12.75" customHeight="1" x14ac:dyDescent="0.25">
      <c r="C761"/>
      <c r="E761"/>
      <c r="G761"/>
    </row>
    <row r="762" spans="3:7" ht="12.75" customHeight="1" x14ac:dyDescent="0.25">
      <c r="C762"/>
      <c r="E762"/>
      <c r="G762"/>
    </row>
    <row r="763" spans="3:7" ht="12.75" customHeight="1" x14ac:dyDescent="0.25">
      <c r="C763"/>
      <c r="E763"/>
      <c r="G763"/>
    </row>
    <row r="764" spans="3:7" ht="12.75" customHeight="1" x14ac:dyDescent="0.25">
      <c r="C764"/>
      <c r="E764"/>
      <c r="G764"/>
    </row>
    <row r="765" spans="3:7" ht="12.75" customHeight="1" x14ac:dyDescent="0.25">
      <c r="C765"/>
      <c r="E765"/>
      <c r="G765"/>
    </row>
    <row r="766" spans="3:7" ht="12.75" customHeight="1" x14ac:dyDescent="0.25">
      <c r="G766"/>
    </row>
    <row r="767" spans="3:7" ht="12.75" customHeight="1" x14ac:dyDescent="0.25">
      <c r="G767"/>
    </row>
    <row r="768" spans="3:7" ht="12.75" customHeight="1" x14ac:dyDescent="0.25">
      <c r="G768"/>
    </row>
    <row r="769" spans="7:7" ht="12.75" customHeight="1" x14ac:dyDescent="0.25">
      <c r="G769"/>
    </row>
    <row r="770" spans="7:7" ht="12.75" customHeight="1" x14ac:dyDescent="0.25">
      <c r="G770"/>
    </row>
    <row r="771" spans="7:7" ht="12.75" customHeight="1" x14ac:dyDescent="0.25">
      <c r="G771"/>
    </row>
    <row r="772" spans="7:7" ht="12.75" customHeight="1" x14ac:dyDescent="0.25">
      <c r="G772"/>
    </row>
    <row r="773" spans="7:7" ht="12.75" customHeight="1" x14ac:dyDescent="0.25">
      <c r="G773"/>
    </row>
    <row r="774" spans="7:7" ht="12.75" customHeight="1" x14ac:dyDescent="0.25">
      <c r="G774"/>
    </row>
    <row r="775" spans="7:7" ht="12.75" customHeight="1" x14ac:dyDescent="0.25">
      <c r="G775"/>
    </row>
    <row r="776" spans="7:7" ht="12.75" customHeight="1" x14ac:dyDescent="0.25">
      <c r="G776"/>
    </row>
    <row r="777" spans="7:7" ht="12.75" customHeight="1" x14ac:dyDescent="0.25">
      <c r="G777"/>
    </row>
  </sheetData>
  <phoneticPr fontId="0" type="noConversion"/>
  <printOptions headings="1"/>
  <pageMargins left="0.5" right="0.05" top="0.5" bottom="0.5" header="0.5" footer="0.5"/>
  <pageSetup firstPageNumber="12" orientation="portrait" useFirstPageNumber="1" horizontalDpi="300" verticalDpi="300" r:id="rId1"/>
  <headerFooter alignWithMargins="0">
    <oddHeader>&amp;R&amp;8 12&amp;10
&amp;8&amp;D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zoomScaleNormal="100" workbookViewId="0">
      <selection activeCell="A4" sqref="A4"/>
    </sheetView>
  </sheetViews>
  <sheetFormatPr defaultRowHeight="13.2" x14ac:dyDescent="0.25"/>
  <cols>
    <col min="1" max="1" width="22.44140625" customWidth="1"/>
    <col min="2" max="6" width="14.6640625" customWidth="1"/>
    <col min="7" max="8" width="10.6640625" customWidth="1"/>
    <col min="9" max="9" width="12.6640625" customWidth="1"/>
  </cols>
  <sheetData>
    <row r="1" spans="1:9" ht="12" customHeight="1" x14ac:dyDescent="0.25">
      <c r="A1" s="415" t="str">
        <f>'Dairy Description'!A1</f>
        <v>Key Code:</v>
      </c>
      <c r="C1" s="1"/>
      <c r="D1" s="5" t="s">
        <v>313</v>
      </c>
    </row>
    <row r="2" spans="1:9" ht="12" customHeight="1" x14ac:dyDescent="0.25">
      <c r="A2" s="2" t="s">
        <v>42</v>
      </c>
      <c r="B2" s="1"/>
      <c r="C2" s="1"/>
      <c r="D2" s="1"/>
      <c r="E2" s="1"/>
      <c r="F2" s="1"/>
      <c r="G2" s="1"/>
      <c r="H2" s="1"/>
      <c r="I2" s="1"/>
    </row>
    <row r="3" spans="1:9" ht="12" customHeight="1" x14ac:dyDescent="0.25">
      <c r="A3" s="244" t="s">
        <v>760</v>
      </c>
      <c r="B3" s="1"/>
      <c r="C3" s="1"/>
      <c r="D3" s="1"/>
      <c r="E3" s="1"/>
      <c r="F3" s="1"/>
      <c r="G3" s="1"/>
      <c r="H3" s="1"/>
      <c r="I3" s="1"/>
    </row>
    <row r="4" spans="1:9" ht="12" customHeight="1" x14ac:dyDescent="0.25">
      <c r="A4" s="6" t="s">
        <v>624</v>
      </c>
    </row>
    <row r="5" spans="1:9" ht="12" customHeight="1" x14ac:dyDescent="0.25">
      <c r="A5" s="416"/>
      <c r="B5" s="95" t="s">
        <v>315</v>
      </c>
      <c r="C5" s="329"/>
      <c r="D5" s="95" t="s">
        <v>316</v>
      </c>
      <c r="E5" s="329"/>
      <c r="F5" s="55"/>
      <c r="G5" s="95" t="s">
        <v>317</v>
      </c>
      <c r="H5" s="95"/>
      <c r="I5" s="329"/>
    </row>
    <row r="6" spans="1:9" ht="12" customHeight="1" x14ac:dyDescent="0.25">
      <c r="A6" s="417" t="s">
        <v>637</v>
      </c>
      <c r="B6" s="59" t="s">
        <v>319</v>
      </c>
      <c r="C6" s="61" t="s">
        <v>320</v>
      </c>
      <c r="D6" s="59" t="s">
        <v>205</v>
      </c>
      <c r="E6" s="61" t="s">
        <v>321</v>
      </c>
      <c r="F6" s="61" t="s">
        <v>667</v>
      </c>
      <c r="G6" s="59" t="s">
        <v>237</v>
      </c>
      <c r="H6" s="59" t="s">
        <v>323</v>
      </c>
      <c r="I6" s="61" t="s">
        <v>33</v>
      </c>
    </row>
    <row r="7" spans="1:9" x14ac:dyDescent="0.25">
      <c r="A7" s="19" t="s">
        <v>625</v>
      </c>
      <c r="C7" s="26"/>
      <c r="E7" s="26"/>
      <c r="F7" s="26"/>
      <c r="H7" s="300"/>
      <c r="I7" s="26"/>
    </row>
    <row r="8" spans="1:9" x14ac:dyDescent="0.25">
      <c r="A8" s="418">
        <v>0</v>
      </c>
      <c r="B8" s="419">
        <v>0</v>
      </c>
      <c r="C8" s="420">
        <v>0</v>
      </c>
      <c r="D8" s="419">
        <v>0</v>
      </c>
      <c r="E8" s="420">
        <v>0</v>
      </c>
      <c r="F8" s="420">
        <v>0</v>
      </c>
      <c r="G8" s="421">
        <v>0</v>
      </c>
      <c r="H8" s="422">
        <v>0</v>
      </c>
      <c r="I8" s="423">
        <f>G8*H8</f>
        <v>0</v>
      </c>
    </row>
    <row r="9" spans="1:9" x14ac:dyDescent="0.25">
      <c r="A9" s="418">
        <v>0</v>
      </c>
      <c r="B9" s="419">
        <v>0</v>
      </c>
      <c r="C9" s="420">
        <v>0</v>
      </c>
      <c r="D9" s="419">
        <v>0</v>
      </c>
      <c r="E9" s="420">
        <v>0</v>
      </c>
      <c r="F9" s="420">
        <v>0</v>
      </c>
      <c r="G9" s="421">
        <v>0</v>
      </c>
      <c r="H9" s="422">
        <v>0</v>
      </c>
      <c r="I9" s="423">
        <f>G9*H9</f>
        <v>0</v>
      </c>
    </row>
    <row r="10" spans="1:9" x14ac:dyDescent="0.25">
      <c r="A10" s="418">
        <v>0</v>
      </c>
      <c r="B10" s="419">
        <v>0</v>
      </c>
      <c r="C10" s="420">
        <v>0</v>
      </c>
      <c r="D10" s="419">
        <v>0</v>
      </c>
      <c r="E10" s="420">
        <v>0</v>
      </c>
      <c r="F10" s="420">
        <v>0</v>
      </c>
      <c r="G10" s="421">
        <v>0</v>
      </c>
      <c r="H10" s="422">
        <v>0</v>
      </c>
      <c r="I10" s="423">
        <f>G10*H10</f>
        <v>0</v>
      </c>
    </row>
    <row r="11" spans="1:9" x14ac:dyDescent="0.25">
      <c r="A11" s="418">
        <v>0</v>
      </c>
      <c r="B11" s="419">
        <v>0</v>
      </c>
      <c r="C11" s="420">
        <v>0</v>
      </c>
      <c r="D11" s="419">
        <v>0</v>
      </c>
      <c r="E11" s="420">
        <v>0</v>
      </c>
      <c r="F11" s="420">
        <v>0</v>
      </c>
      <c r="G11" s="421">
        <v>0</v>
      </c>
      <c r="H11" s="422">
        <v>0</v>
      </c>
      <c r="I11" s="423">
        <f>G11*H11</f>
        <v>0</v>
      </c>
    </row>
    <row r="12" spans="1:9" x14ac:dyDescent="0.25">
      <c r="A12" s="66" t="s">
        <v>626</v>
      </c>
      <c r="B12" s="120">
        <f>SUM(B8:B11)</f>
        <v>0</v>
      </c>
      <c r="C12" s="116">
        <f>SUM(C8:C11)</f>
        <v>0</v>
      </c>
      <c r="D12" s="120">
        <f>SUM(D8:D11)</f>
        <v>0</v>
      </c>
      <c r="E12" s="116">
        <f>SUM(E8:E11)</f>
        <v>0</v>
      </c>
      <c r="F12" s="116">
        <f>SUM(F8:F11)</f>
        <v>0</v>
      </c>
      <c r="G12" s="120"/>
      <c r="H12" s="330"/>
      <c r="I12" s="65">
        <f>SUM(I8:I11)</f>
        <v>0</v>
      </c>
    </row>
    <row r="13" spans="1:9" ht="8.1" customHeight="1" x14ac:dyDescent="0.25">
      <c r="A13" s="19"/>
      <c r="C13" s="26"/>
      <c r="E13" s="26"/>
      <c r="F13" s="26"/>
      <c r="H13" s="300"/>
      <c r="I13" s="26"/>
    </row>
    <row r="14" spans="1:9" ht="12" customHeight="1" x14ac:dyDescent="0.25">
      <c r="A14" s="162" t="s">
        <v>496</v>
      </c>
      <c r="C14" s="26"/>
      <c r="E14" s="26"/>
      <c r="F14" s="26"/>
      <c r="H14" s="300"/>
      <c r="I14" s="26"/>
    </row>
    <row r="15" spans="1:9" x14ac:dyDescent="0.25">
      <c r="A15" s="418">
        <v>0</v>
      </c>
      <c r="B15" s="419">
        <v>0</v>
      </c>
      <c r="C15" s="420">
        <v>0</v>
      </c>
      <c r="D15" s="419">
        <v>0</v>
      </c>
      <c r="E15" s="420">
        <v>0</v>
      </c>
      <c r="F15" s="420">
        <v>0</v>
      </c>
      <c r="G15" s="421">
        <v>0</v>
      </c>
      <c r="H15" s="422">
        <v>0</v>
      </c>
      <c r="I15" s="423">
        <f>G15*H15</f>
        <v>0</v>
      </c>
    </row>
    <row r="16" spans="1:9" x14ac:dyDescent="0.25">
      <c r="A16" s="418">
        <v>0</v>
      </c>
      <c r="B16" s="419">
        <v>0</v>
      </c>
      <c r="C16" s="420">
        <v>0</v>
      </c>
      <c r="D16" s="419">
        <v>0</v>
      </c>
      <c r="E16" s="420">
        <v>0</v>
      </c>
      <c r="F16" s="420">
        <v>0</v>
      </c>
      <c r="G16" s="421">
        <v>0</v>
      </c>
      <c r="H16" s="422">
        <v>0</v>
      </c>
      <c r="I16" s="423">
        <f>G16*H16</f>
        <v>0</v>
      </c>
    </row>
    <row r="17" spans="1:9" x14ac:dyDescent="0.25">
      <c r="A17" s="418">
        <v>0</v>
      </c>
      <c r="B17" s="419">
        <v>0</v>
      </c>
      <c r="C17" s="420">
        <v>0</v>
      </c>
      <c r="D17" s="419">
        <v>0</v>
      </c>
      <c r="E17" s="420">
        <v>0</v>
      </c>
      <c r="F17" s="420">
        <v>0</v>
      </c>
      <c r="G17" s="421">
        <v>0</v>
      </c>
      <c r="H17" s="422">
        <v>0</v>
      </c>
      <c r="I17" s="423">
        <f>G17*H17</f>
        <v>0</v>
      </c>
    </row>
    <row r="18" spans="1:9" x14ac:dyDescent="0.25">
      <c r="A18" s="418">
        <v>0</v>
      </c>
      <c r="B18" s="419">
        <v>0</v>
      </c>
      <c r="C18" s="420">
        <v>0</v>
      </c>
      <c r="D18" s="419">
        <v>0</v>
      </c>
      <c r="E18" s="420">
        <v>0</v>
      </c>
      <c r="F18" s="420">
        <v>0</v>
      </c>
      <c r="G18" s="421">
        <v>0</v>
      </c>
      <c r="H18" s="422">
        <v>0</v>
      </c>
      <c r="I18" s="423">
        <f>G18*H18</f>
        <v>0</v>
      </c>
    </row>
    <row r="19" spans="1:9" x14ac:dyDescent="0.25">
      <c r="A19" s="66" t="s">
        <v>627</v>
      </c>
      <c r="B19" s="120">
        <f>SUM(B15:B18)</f>
        <v>0</v>
      </c>
      <c r="C19" s="116">
        <f>SUM(C15:C18)</f>
        <v>0</v>
      </c>
      <c r="D19" s="120">
        <f>SUM(D15:D18)</f>
        <v>0</v>
      </c>
      <c r="E19" s="116">
        <f>SUM(E15:E18)</f>
        <v>0</v>
      </c>
      <c r="F19" s="116">
        <f>SUM(F15:F18)</f>
        <v>0</v>
      </c>
      <c r="G19" s="120"/>
      <c r="H19" s="330"/>
      <c r="I19" s="65">
        <f>SUM(I15:I18)</f>
        <v>0</v>
      </c>
    </row>
    <row r="20" spans="1:9" ht="8.1" customHeight="1" x14ac:dyDescent="0.25">
      <c r="A20" s="19"/>
      <c r="C20" s="26"/>
      <c r="E20" s="26"/>
      <c r="F20" s="26"/>
      <c r="H20" s="300"/>
      <c r="I20" s="26"/>
    </row>
    <row r="21" spans="1:9" ht="12" customHeight="1" x14ac:dyDescent="0.25">
      <c r="A21" s="19" t="s">
        <v>628</v>
      </c>
      <c r="C21" s="26"/>
      <c r="E21" s="26"/>
      <c r="F21" s="26"/>
      <c r="H21" s="300"/>
      <c r="I21" s="26"/>
    </row>
    <row r="22" spans="1:9" x14ac:dyDescent="0.25">
      <c r="A22" s="418">
        <v>0</v>
      </c>
      <c r="B22" s="419">
        <v>0</v>
      </c>
      <c r="C22" s="420">
        <v>0</v>
      </c>
      <c r="D22" s="419">
        <v>0</v>
      </c>
      <c r="E22" s="420">
        <v>0</v>
      </c>
      <c r="F22" s="420">
        <v>0</v>
      </c>
      <c r="G22" s="421">
        <v>0</v>
      </c>
      <c r="H22" s="422">
        <v>0</v>
      </c>
      <c r="I22" s="423">
        <f>G22*H22</f>
        <v>0</v>
      </c>
    </row>
    <row r="23" spans="1:9" x14ac:dyDescent="0.25">
      <c r="A23" s="418">
        <v>0</v>
      </c>
      <c r="B23" s="419">
        <v>0</v>
      </c>
      <c r="C23" s="420">
        <v>0</v>
      </c>
      <c r="D23" s="419">
        <v>0</v>
      </c>
      <c r="E23" s="420">
        <v>0</v>
      </c>
      <c r="F23" s="420">
        <v>0</v>
      </c>
      <c r="G23" s="421">
        <v>0</v>
      </c>
      <c r="H23" s="422">
        <v>0</v>
      </c>
      <c r="I23" s="423">
        <f>G23*H23</f>
        <v>0</v>
      </c>
    </row>
    <row r="24" spans="1:9" x14ac:dyDescent="0.25">
      <c r="A24" s="418">
        <v>0</v>
      </c>
      <c r="B24" s="419">
        <v>0</v>
      </c>
      <c r="C24" s="420">
        <v>0</v>
      </c>
      <c r="D24" s="419">
        <v>0</v>
      </c>
      <c r="E24" s="420">
        <v>0</v>
      </c>
      <c r="F24" s="420">
        <v>0</v>
      </c>
      <c r="G24" s="421">
        <v>0</v>
      </c>
      <c r="H24" s="422">
        <v>0</v>
      </c>
      <c r="I24" s="423">
        <f>G24*H24</f>
        <v>0</v>
      </c>
    </row>
    <row r="25" spans="1:9" x14ac:dyDescent="0.25">
      <c r="A25" s="418">
        <v>0</v>
      </c>
      <c r="B25" s="419">
        <v>0</v>
      </c>
      <c r="C25" s="420">
        <v>0</v>
      </c>
      <c r="D25" s="419">
        <v>0</v>
      </c>
      <c r="E25" s="420">
        <v>0</v>
      </c>
      <c r="F25" s="420">
        <v>0</v>
      </c>
      <c r="G25" s="421">
        <v>0</v>
      </c>
      <c r="H25" s="422">
        <v>0</v>
      </c>
      <c r="I25" s="423">
        <f>G25*H25</f>
        <v>0</v>
      </c>
    </row>
    <row r="26" spans="1:9" x14ac:dyDescent="0.25">
      <c r="A26" s="66" t="s">
        <v>629</v>
      </c>
      <c r="B26" s="120">
        <f>SUM(B22:B25)</f>
        <v>0</v>
      </c>
      <c r="C26" s="116">
        <f>SUM(C22:C25)</f>
        <v>0</v>
      </c>
      <c r="D26" s="120">
        <f>SUM(D22:D25)</f>
        <v>0</v>
      </c>
      <c r="E26" s="116">
        <f>SUM(E22:E25)</f>
        <v>0</v>
      </c>
      <c r="F26" s="116">
        <f>SUM(F22:F25)</f>
        <v>0</v>
      </c>
      <c r="G26" s="120"/>
      <c r="H26" s="330"/>
      <c r="I26" s="65">
        <f>SUM(I22:I25)</f>
        <v>0</v>
      </c>
    </row>
    <row r="27" spans="1:9" ht="8.1" customHeight="1" x14ac:dyDescent="0.25">
      <c r="A27" s="19"/>
      <c r="C27" s="26"/>
      <c r="E27" s="26"/>
      <c r="F27" s="26"/>
      <c r="H27" s="300"/>
      <c r="I27" s="26"/>
    </row>
    <row r="28" spans="1:9" ht="12" customHeight="1" x14ac:dyDescent="0.25">
      <c r="A28" s="19" t="s">
        <v>630</v>
      </c>
      <c r="C28" s="26"/>
      <c r="E28" s="26"/>
      <c r="F28" s="26"/>
      <c r="H28" s="300"/>
      <c r="I28" s="26"/>
    </row>
    <row r="29" spans="1:9" x14ac:dyDescent="0.25">
      <c r="A29" s="418">
        <v>0</v>
      </c>
      <c r="B29" s="419">
        <v>0</v>
      </c>
      <c r="C29" s="420">
        <v>0</v>
      </c>
      <c r="D29" s="419">
        <v>0</v>
      </c>
      <c r="E29" s="420">
        <v>0</v>
      </c>
      <c r="F29" s="420">
        <v>0</v>
      </c>
      <c r="G29" s="421">
        <v>0</v>
      </c>
      <c r="H29" s="422">
        <v>0</v>
      </c>
      <c r="I29" s="423">
        <f>G29*H29</f>
        <v>0</v>
      </c>
    </row>
    <row r="30" spans="1:9" x14ac:dyDescent="0.25">
      <c r="A30" s="418">
        <v>0</v>
      </c>
      <c r="B30" s="419">
        <v>0</v>
      </c>
      <c r="C30" s="420">
        <v>0</v>
      </c>
      <c r="D30" s="419">
        <v>0</v>
      </c>
      <c r="E30" s="420">
        <v>0</v>
      </c>
      <c r="F30" s="420">
        <v>0</v>
      </c>
      <c r="G30" s="421">
        <v>0</v>
      </c>
      <c r="H30" s="422">
        <v>0</v>
      </c>
      <c r="I30" s="423">
        <f>G30*H30</f>
        <v>0</v>
      </c>
    </row>
    <row r="31" spans="1:9" x14ac:dyDescent="0.25">
      <c r="A31" s="418">
        <v>0</v>
      </c>
      <c r="B31" s="419">
        <v>0</v>
      </c>
      <c r="C31" s="420">
        <v>0</v>
      </c>
      <c r="D31" s="419">
        <v>0</v>
      </c>
      <c r="E31" s="420">
        <v>0</v>
      </c>
      <c r="F31" s="420">
        <v>0</v>
      </c>
      <c r="G31" s="421">
        <v>0</v>
      </c>
      <c r="H31" s="422">
        <v>0</v>
      </c>
      <c r="I31" s="423">
        <f>G31*H31</f>
        <v>0</v>
      </c>
    </row>
    <row r="32" spans="1:9" x14ac:dyDescent="0.25">
      <c r="A32" s="418">
        <v>0</v>
      </c>
      <c r="B32" s="419">
        <v>0</v>
      </c>
      <c r="C32" s="420">
        <v>0</v>
      </c>
      <c r="D32" s="419">
        <v>0</v>
      </c>
      <c r="E32" s="420">
        <v>0</v>
      </c>
      <c r="F32" s="420">
        <v>0</v>
      </c>
      <c r="G32" s="421">
        <v>0</v>
      </c>
      <c r="H32" s="422">
        <v>0</v>
      </c>
      <c r="I32" s="423">
        <f>G32*H32</f>
        <v>0</v>
      </c>
    </row>
    <row r="33" spans="1:9" x14ac:dyDescent="0.25">
      <c r="A33" s="66" t="s">
        <v>631</v>
      </c>
      <c r="B33" s="120">
        <f>SUM(B29:B32)</f>
        <v>0</v>
      </c>
      <c r="C33" s="116">
        <f>SUM(C29:C32)</f>
        <v>0</v>
      </c>
      <c r="D33" s="120">
        <f>SUM(D29:D32)</f>
        <v>0</v>
      </c>
      <c r="E33" s="116">
        <f>SUM(E29:E32)</f>
        <v>0</v>
      </c>
      <c r="F33" s="116">
        <f>SUM(F29:F32)</f>
        <v>0</v>
      </c>
      <c r="G33" s="120"/>
      <c r="H33" s="330"/>
      <c r="I33" s="65">
        <f>SUM(I29:I32)</f>
        <v>0</v>
      </c>
    </row>
    <row r="34" spans="1:9" ht="8.1" customHeight="1" x14ac:dyDescent="0.25">
      <c r="A34" s="66"/>
      <c r="B34" s="120"/>
      <c r="C34" s="116"/>
      <c r="D34" s="120"/>
      <c r="E34" s="116"/>
      <c r="F34" s="116"/>
      <c r="G34" s="67"/>
      <c r="H34" s="426"/>
      <c r="I34" s="26"/>
    </row>
    <row r="35" spans="1:9" ht="12" customHeight="1" x14ac:dyDescent="0.25">
      <c r="A35" s="19" t="s">
        <v>632</v>
      </c>
      <c r="C35" s="26"/>
      <c r="E35" s="26"/>
      <c r="F35" s="26"/>
      <c r="H35" s="300"/>
      <c r="I35" s="26"/>
    </row>
    <row r="36" spans="1:9" x14ac:dyDescent="0.25">
      <c r="A36" s="418">
        <v>0</v>
      </c>
      <c r="B36" s="419">
        <v>0</v>
      </c>
      <c r="C36" s="420">
        <v>0</v>
      </c>
      <c r="D36" s="419">
        <v>0</v>
      </c>
      <c r="E36" s="420">
        <v>0</v>
      </c>
      <c r="F36" s="420">
        <v>0</v>
      </c>
      <c r="G36" s="421">
        <v>0</v>
      </c>
      <c r="H36" s="422">
        <v>0</v>
      </c>
      <c r="I36" s="423">
        <f>G36*H36</f>
        <v>0</v>
      </c>
    </row>
    <row r="37" spans="1:9" x14ac:dyDescent="0.25">
      <c r="A37" s="418">
        <v>0</v>
      </c>
      <c r="B37" s="419">
        <v>0</v>
      </c>
      <c r="C37" s="420">
        <v>0</v>
      </c>
      <c r="D37" s="419">
        <v>0</v>
      </c>
      <c r="E37" s="420">
        <v>0</v>
      </c>
      <c r="F37" s="420">
        <v>0</v>
      </c>
      <c r="G37" s="421">
        <v>0</v>
      </c>
      <c r="H37" s="422">
        <v>0</v>
      </c>
      <c r="I37" s="423">
        <f>G37*H37</f>
        <v>0</v>
      </c>
    </row>
    <row r="38" spans="1:9" x14ac:dyDescent="0.25">
      <c r="A38" s="418">
        <v>0</v>
      </c>
      <c r="B38" s="419">
        <v>0</v>
      </c>
      <c r="C38" s="420">
        <v>0</v>
      </c>
      <c r="D38" s="419">
        <v>0</v>
      </c>
      <c r="E38" s="420">
        <v>0</v>
      </c>
      <c r="F38" s="420">
        <v>0</v>
      </c>
      <c r="G38" s="421">
        <v>0</v>
      </c>
      <c r="H38" s="422">
        <v>0</v>
      </c>
      <c r="I38" s="423">
        <f>G38*H38</f>
        <v>0</v>
      </c>
    </row>
    <row r="39" spans="1:9" x14ac:dyDescent="0.25">
      <c r="A39" s="418">
        <v>0</v>
      </c>
      <c r="B39" s="419">
        <v>0</v>
      </c>
      <c r="C39" s="420">
        <v>0</v>
      </c>
      <c r="D39" s="419">
        <v>0</v>
      </c>
      <c r="E39" s="420">
        <v>0</v>
      </c>
      <c r="F39" s="420">
        <v>0</v>
      </c>
      <c r="G39" s="421">
        <v>0</v>
      </c>
      <c r="H39" s="422">
        <v>0</v>
      </c>
      <c r="I39" s="423">
        <f>G39*H39</f>
        <v>0</v>
      </c>
    </row>
    <row r="40" spans="1:9" x14ac:dyDescent="0.25">
      <c r="A40" s="66" t="s">
        <v>633</v>
      </c>
      <c r="B40" s="120">
        <f>SUM(B36:B39)</f>
        <v>0</v>
      </c>
      <c r="C40" s="116">
        <f>SUM(C36:C39)</f>
        <v>0</v>
      </c>
      <c r="D40" s="120">
        <f>SUM(D36:D39)</f>
        <v>0</v>
      </c>
      <c r="E40" s="116">
        <f>SUM(E36:E39)</f>
        <v>0</v>
      </c>
      <c r="F40" s="116">
        <f>SUM(F36:F39)</f>
        <v>0</v>
      </c>
      <c r="G40" s="120"/>
      <c r="H40" s="330"/>
      <c r="I40" s="65">
        <f>SUM(I36:I39)</f>
        <v>0</v>
      </c>
    </row>
    <row r="41" spans="1:9" ht="8.1" customHeight="1" x14ac:dyDescent="0.25">
      <c r="A41" s="66"/>
      <c r="B41" s="120"/>
      <c r="C41" s="116"/>
      <c r="D41" s="120"/>
      <c r="E41" s="116"/>
      <c r="F41" s="116"/>
      <c r="G41" s="67"/>
      <c r="H41" s="426"/>
      <c r="I41" s="26"/>
    </row>
    <row r="42" spans="1:9" ht="12" customHeight="1" x14ac:dyDescent="0.25">
      <c r="A42" s="66" t="s">
        <v>634</v>
      </c>
      <c r="B42" s="120">
        <f>B12+B19+B26+B33+B40</f>
        <v>0</v>
      </c>
      <c r="C42" s="116">
        <f>C12+C19+C26+C33+C40</f>
        <v>0</v>
      </c>
      <c r="D42" s="120">
        <f>D12+D19+D26+D33+D40</f>
        <v>0</v>
      </c>
      <c r="E42" s="116">
        <f>E12+E19+E26+E33+E40</f>
        <v>0</v>
      </c>
      <c r="F42" s="116">
        <f>F12+F19+F26+F33+F40</f>
        <v>0</v>
      </c>
      <c r="G42" s="67"/>
      <c r="H42" s="426"/>
      <c r="I42" s="26"/>
    </row>
    <row r="43" spans="1:9" ht="12" customHeight="1" x14ac:dyDescent="0.25">
      <c r="A43" s="66"/>
      <c r="B43" s="120"/>
      <c r="C43" s="116"/>
      <c r="D43" s="120"/>
      <c r="E43" s="116"/>
      <c r="F43" s="116"/>
      <c r="G43" s="67"/>
      <c r="H43" s="426"/>
      <c r="I43" s="26"/>
    </row>
    <row r="44" spans="1:9" ht="12" customHeight="1" x14ac:dyDescent="0.25">
      <c r="A44" s="111" t="s">
        <v>635</v>
      </c>
      <c r="B44" s="419">
        <v>0</v>
      </c>
      <c r="C44" s="420">
        <v>0</v>
      </c>
      <c r="D44" s="419">
        <v>0</v>
      </c>
      <c r="E44" s="420">
        <v>0</v>
      </c>
      <c r="F44" s="420">
        <v>0</v>
      </c>
      <c r="G44" s="421">
        <v>0</v>
      </c>
      <c r="H44" s="422">
        <v>0</v>
      </c>
      <c r="I44" s="423">
        <f>G44*H44</f>
        <v>0</v>
      </c>
    </row>
    <row r="45" spans="1:9" ht="8.1" customHeight="1" x14ac:dyDescent="0.25">
      <c r="A45" s="111"/>
      <c r="B45" s="456"/>
      <c r="C45" s="457"/>
      <c r="D45" s="456"/>
      <c r="E45" s="457"/>
      <c r="F45" s="457"/>
      <c r="G45" s="458"/>
      <c r="H45" s="459"/>
      <c r="I45" s="423"/>
    </row>
    <row r="46" spans="1:9" ht="12" customHeight="1" x14ac:dyDescent="0.25">
      <c r="A46" s="66" t="s">
        <v>636</v>
      </c>
      <c r="B46" s="456">
        <f>B42+B44</f>
        <v>0</v>
      </c>
      <c r="C46" s="457">
        <f>C42+C44</f>
        <v>0</v>
      </c>
      <c r="D46" s="456">
        <f>D42+D44</f>
        <v>0</v>
      </c>
      <c r="E46" s="457">
        <f>E42+E44</f>
        <v>0</v>
      </c>
      <c r="F46" s="457">
        <f>F42+F44</f>
        <v>0</v>
      </c>
      <c r="G46" s="458"/>
      <c r="H46" s="459"/>
      <c r="I46" s="423"/>
    </row>
    <row r="47" spans="1:9" ht="8.1" customHeight="1" x14ac:dyDescent="0.25">
      <c r="A47" s="44"/>
      <c r="B47" s="45"/>
      <c r="C47" s="46"/>
      <c r="D47" s="45"/>
      <c r="E47" s="46"/>
      <c r="F47" s="46"/>
      <c r="G47" s="45"/>
      <c r="H47" s="45"/>
      <c r="I47" s="46"/>
    </row>
  </sheetData>
  <phoneticPr fontId="0" type="noConversion"/>
  <printOptions headings="1"/>
  <pageMargins left="0.5" right="0.5" top="0.25" bottom="0.25" header="0.25" footer="0.5"/>
  <pageSetup scale="96" orientation="landscape" r:id="rId1"/>
  <headerFooter alignWithMargins="0">
    <oddHeader>&amp;R&amp;8 13
&amp;D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zoomScaleNormal="100" workbookViewId="0">
      <selection activeCell="A4" sqref="A4"/>
    </sheetView>
  </sheetViews>
  <sheetFormatPr defaultRowHeight="13.2" x14ac:dyDescent="0.25"/>
  <cols>
    <col min="1" max="1" width="22.44140625" customWidth="1"/>
    <col min="2" max="6" width="14.6640625" customWidth="1"/>
    <col min="7" max="8" width="10.6640625" customWidth="1"/>
    <col min="9" max="9" width="12.6640625" customWidth="1"/>
  </cols>
  <sheetData>
    <row r="1" spans="1:9" ht="12" customHeight="1" x14ac:dyDescent="0.25">
      <c r="A1" s="415" t="str">
        <f>'Dairy Description'!A1</f>
        <v>Key Code:</v>
      </c>
      <c r="C1" s="1"/>
      <c r="D1" s="5" t="s">
        <v>313</v>
      </c>
    </row>
    <row r="2" spans="1:9" ht="12" customHeight="1" x14ac:dyDescent="0.25">
      <c r="A2" s="2" t="s">
        <v>42</v>
      </c>
      <c r="B2" s="1"/>
      <c r="C2" s="1"/>
      <c r="D2" s="1"/>
      <c r="E2" s="1"/>
      <c r="F2" s="1"/>
      <c r="G2" s="1"/>
      <c r="H2" s="1"/>
      <c r="I2" s="1"/>
    </row>
    <row r="3" spans="1:9" ht="12" customHeight="1" x14ac:dyDescent="0.25">
      <c r="A3" s="244" t="s">
        <v>760</v>
      </c>
      <c r="B3" s="1"/>
      <c r="C3" s="1"/>
      <c r="D3" s="1"/>
      <c r="E3" s="1"/>
      <c r="F3" s="1"/>
      <c r="G3" s="1"/>
      <c r="H3" s="1"/>
      <c r="I3" s="1"/>
    </row>
    <row r="4" spans="1:9" ht="12" customHeight="1" x14ac:dyDescent="0.25">
      <c r="A4" s="6" t="s">
        <v>314</v>
      </c>
    </row>
    <row r="5" spans="1:9" ht="12" customHeight="1" x14ac:dyDescent="0.25">
      <c r="A5" s="416"/>
      <c r="B5" s="95" t="s">
        <v>315</v>
      </c>
      <c r="C5" s="329"/>
      <c r="D5" s="95" t="s">
        <v>316</v>
      </c>
      <c r="E5" s="329"/>
      <c r="F5" s="55"/>
      <c r="G5" s="95" t="s">
        <v>317</v>
      </c>
      <c r="H5" s="95"/>
      <c r="I5" s="329"/>
    </row>
    <row r="6" spans="1:9" ht="12" customHeight="1" x14ac:dyDescent="0.25">
      <c r="A6" s="417" t="s">
        <v>318</v>
      </c>
      <c r="B6" s="59" t="s">
        <v>319</v>
      </c>
      <c r="C6" s="61" t="s">
        <v>320</v>
      </c>
      <c r="D6" s="59" t="s">
        <v>205</v>
      </c>
      <c r="E6" s="61" t="s">
        <v>321</v>
      </c>
      <c r="F6" s="61" t="s">
        <v>322</v>
      </c>
      <c r="G6" s="59" t="s">
        <v>237</v>
      </c>
      <c r="H6" s="59" t="s">
        <v>323</v>
      </c>
      <c r="I6" s="61" t="s">
        <v>33</v>
      </c>
    </row>
    <row r="7" spans="1:9" ht="12" customHeight="1" x14ac:dyDescent="0.25">
      <c r="A7" s="19" t="s">
        <v>324</v>
      </c>
      <c r="C7" s="26"/>
      <c r="E7" s="26"/>
      <c r="F7" s="26"/>
      <c r="H7" s="300"/>
      <c r="I7" s="26"/>
    </row>
    <row r="8" spans="1:9" x14ac:dyDescent="0.25">
      <c r="A8" s="418">
        <v>0</v>
      </c>
      <c r="B8" s="419">
        <v>0</v>
      </c>
      <c r="C8" s="420">
        <v>0</v>
      </c>
      <c r="D8" s="419">
        <v>0</v>
      </c>
      <c r="E8" s="420">
        <v>0</v>
      </c>
      <c r="F8" s="420">
        <v>0</v>
      </c>
      <c r="G8" s="421">
        <v>0</v>
      </c>
      <c r="H8" s="422">
        <v>0</v>
      </c>
      <c r="I8" s="423">
        <f>G8*H8</f>
        <v>0</v>
      </c>
    </row>
    <row r="9" spans="1:9" x14ac:dyDescent="0.25">
      <c r="A9" s="418">
        <v>0</v>
      </c>
      <c r="B9" s="419">
        <v>0</v>
      </c>
      <c r="C9" s="420">
        <v>0</v>
      </c>
      <c r="D9" s="419">
        <v>0</v>
      </c>
      <c r="E9" s="420">
        <v>0</v>
      </c>
      <c r="F9" s="420">
        <v>0</v>
      </c>
      <c r="G9" s="421">
        <v>0</v>
      </c>
      <c r="H9" s="422">
        <v>0</v>
      </c>
      <c r="I9" s="423">
        <f t="shared" ref="I9:I20" si="0">G9*H9</f>
        <v>0</v>
      </c>
    </row>
    <row r="10" spans="1:9" x14ac:dyDescent="0.25">
      <c r="A10" s="418">
        <v>0</v>
      </c>
      <c r="B10" s="419">
        <v>0</v>
      </c>
      <c r="C10" s="420">
        <v>0</v>
      </c>
      <c r="D10" s="419">
        <v>0</v>
      </c>
      <c r="E10" s="420">
        <v>0</v>
      </c>
      <c r="F10" s="420">
        <v>0</v>
      </c>
      <c r="G10" s="421">
        <v>0</v>
      </c>
      <c r="H10" s="422">
        <v>0</v>
      </c>
      <c r="I10" s="423">
        <f t="shared" si="0"/>
        <v>0</v>
      </c>
    </row>
    <row r="11" spans="1:9" x14ac:dyDescent="0.25">
      <c r="A11" s="418">
        <v>0</v>
      </c>
      <c r="B11" s="419">
        <v>0</v>
      </c>
      <c r="C11" s="420">
        <v>0</v>
      </c>
      <c r="D11" s="419">
        <v>0</v>
      </c>
      <c r="E11" s="420">
        <v>0</v>
      </c>
      <c r="F11" s="420">
        <v>0</v>
      </c>
      <c r="G11" s="421">
        <v>0</v>
      </c>
      <c r="H11" s="422">
        <v>0</v>
      </c>
      <c r="I11" s="423">
        <f t="shared" si="0"/>
        <v>0</v>
      </c>
    </row>
    <row r="12" spans="1:9" x14ac:dyDescent="0.25">
      <c r="A12" s="418">
        <v>0</v>
      </c>
      <c r="B12" s="419">
        <v>0</v>
      </c>
      <c r="C12" s="420">
        <v>0</v>
      </c>
      <c r="D12" s="419">
        <v>0</v>
      </c>
      <c r="E12" s="420">
        <v>0</v>
      </c>
      <c r="F12" s="420">
        <v>0</v>
      </c>
      <c r="G12" s="421">
        <v>0</v>
      </c>
      <c r="H12" s="422">
        <v>0</v>
      </c>
      <c r="I12" s="423">
        <f>G12*H12</f>
        <v>0</v>
      </c>
    </row>
    <row r="13" spans="1:9" x14ac:dyDescent="0.25">
      <c r="A13" s="418">
        <v>0</v>
      </c>
      <c r="B13" s="419">
        <v>0</v>
      </c>
      <c r="C13" s="420">
        <v>0</v>
      </c>
      <c r="D13" s="419">
        <v>0</v>
      </c>
      <c r="E13" s="420">
        <v>0</v>
      </c>
      <c r="F13" s="420">
        <v>0</v>
      </c>
      <c r="G13" s="421">
        <v>0</v>
      </c>
      <c r="H13" s="422">
        <v>0</v>
      </c>
      <c r="I13" s="423">
        <f>G13*H13</f>
        <v>0</v>
      </c>
    </row>
    <row r="14" spans="1:9" x14ac:dyDescent="0.25">
      <c r="A14" s="418">
        <v>0</v>
      </c>
      <c r="B14" s="419">
        <v>0</v>
      </c>
      <c r="C14" s="420">
        <v>0</v>
      </c>
      <c r="D14" s="419">
        <v>0</v>
      </c>
      <c r="E14" s="420">
        <v>0</v>
      </c>
      <c r="F14" s="420">
        <v>0</v>
      </c>
      <c r="G14" s="421">
        <v>0</v>
      </c>
      <c r="H14" s="422">
        <v>0</v>
      </c>
      <c r="I14" s="423">
        <f>G14*H14</f>
        <v>0</v>
      </c>
    </row>
    <row r="15" spans="1:9" x14ac:dyDescent="0.25">
      <c r="A15" s="418">
        <v>0</v>
      </c>
      <c r="B15" s="419">
        <v>0</v>
      </c>
      <c r="C15" s="420">
        <v>0</v>
      </c>
      <c r="D15" s="419">
        <v>0</v>
      </c>
      <c r="E15" s="420">
        <v>0</v>
      </c>
      <c r="F15" s="420">
        <v>0</v>
      </c>
      <c r="G15" s="421">
        <v>0</v>
      </c>
      <c r="H15" s="422">
        <v>0</v>
      </c>
      <c r="I15" s="423">
        <f t="shared" si="0"/>
        <v>0</v>
      </c>
    </row>
    <row r="16" spans="1:9" x14ac:dyDescent="0.25">
      <c r="A16" s="418">
        <v>0</v>
      </c>
      <c r="B16" s="419">
        <v>0</v>
      </c>
      <c r="C16" s="420">
        <v>0</v>
      </c>
      <c r="D16" s="419">
        <v>0</v>
      </c>
      <c r="E16" s="420">
        <v>0</v>
      </c>
      <c r="F16" s="420">
        <v>0</v>
      </c>
      <c r="G16" s="421">
        <v>0</v>
      </c>
      <c r="H16" s="422">
        <v>0</v>
      </c>
      <c r="I16" s="423">
        <f t="shared" si="0"/>
        <v>0</v>
      </c>
    </row>
    <row r="17" spans="1:9" x14ac:dyDescent="0.25">
      <c r="A17" s="418">
        <v>0</v>
      </c>
      <c r="B17" s="419">
        <v>0</v>
      </c>
      <c r="C17" s="420">
        <v>0</v>
      </c>
      <c r="D17" s="419">
        <v>0</v>
      </c>
      <c r="E17" s="420">
        <v>0</v>
      </c>
      <c r="F17" s="420">
        <v>0</v>
      </c>
      <c r="G17" s="421">
        <v>0</v>
      </c>
      <c r="H17" s="422">
        <v>0</v>
      </c>
      <c r="I17" s="423">
        <f t="shared" si="0"/>
        <v>0</v>
      </c>
    </row>
    <row r="18" spans="1:9" x14ac:dyDescent="0.25">
      <c r="A18" s="418">
        <v>0</v>
      </c>
      <c r="B18" s="419">
        <v>0</v>
      </c>
      <c r="C18" s="420">
        <v>0</v>
      </c>
      <c r="D18" s="419">
        <v>0</v>
      </c>
      <c r="E18" s="420">
        <v>0</v>
      </c>
      <c r="F18" s="420">
        <v>0</v>
      </c>
      <c r="G18" s="421">
        <v>0</v>
      </c>
      <c r="H18" s="422">
        <v>0</v>
      </c>
      <c r="I18" s="423">
        <f t="shared" si="0"/>
        <v>0</v>
      </c>
    </row>
    <row r="19" spans="1:9" x14ac:dyDescent="0.25">
      <c r="A19" s="418">
        <v>0</v>
      </c>
      <c r="B19" s="419">
        <v>0</v>
      </c>
      <c r="C19" s="420">
        <v>0</v>
      </c>
      <c r="D19" s="419">
        <v>0</v>
      </c>
      <c r="E19" s="420">
        <v>0</v>
      </c>
      <c r="F19" s="420">
        <v>0</v>
      </c>
      <c r="G19" s="421">
        <v>0</v>
      </c>
      <c r="H19" s="422">
        <v>0</v>
      </c>
      <c r="I19" s="423">
        <f t="shared" si="0"/>
        <v>0</v>
      </c>
    </row>
    <row r="20" spans="1:9" x14ac:dyDescent="0.25">
      <c r="A20" s="418">
        <v>0</v>
      </c>
      <c r="B20" s="419">
        <v>0</v>
      </c>
      <c r="C20" s="420">
        <v>0</v>
      </c>
      <c r="D20" s="419">
        <v>0</v>
      </c>
      <c r="E20" s="420">
        <v>0</v>
      </c>
      <c r="F20" s="420">
        <v>0</v>
      </c>
      <c r="G20" s="421">
        <v>0</v>
      </c>
      <c r="H20" s="422">
        <v>0</v>
      </c>
      <c r="I20" s="423">
        <f t="shared" si="0"/>
        <v>0</v>
      </c>
    </row>
    <row r="21" spans="1:9" ht="12" customHeight="1" x14ac:dyDescent="0.25">
      <c r="A21" s="66" t="s">
        <v>325</v>
      </c>
      <c r="B21" s="120">
        <f>SUM(B8:B20)</f>
        <v>0</v>
      </c>
      <c r="C21" s="116">
        <f>SUM(C8:C20)</f>
        <v>0</v>
      </c>
      <c r="D21" s="120">
        <f>SUM(D8:D20)</f>
        <v>0</v>
      </c>
      <c r="E21" s="116">
        <f>SUM(E8:E20)</f>
        <v>0</v>
      </c>
      <c r="F21" s="116">
        <f>SUM(F8:F20)</f>
        <v>0</v>
      </c>
      <c r="G21" s="120"/>
      <c r="H21" s="330"/>
      <c r="I21" s="65">
        <f>SUM(I8:I20)</f>
        <v>0</v>
      </c>
    </row>
    <row r="22" spans="1:9" ht="12" customHeight="1" x14ac:dyDescent="0.25">
      <c r="A22" s="19"/>
      <c r="C22" s="26"/>
      <c r="E22" s="26"/>
      <c r="F22" s="26"/>
      <c r="H22" s="300"/>
      <c r="I22" s="26"/>
    </row>
    <row r="23" spans="1:9" ht="12" customHeight="1" x14ac:dyDescent="0.25">
      <c r="A23" s="162" t="s">
        <v>326</v>
      </c>
      <c r="C23" s="26"/>
      <c r="E23" s="26"/>
      <c r="F23" s="26"/>
      <c r="H23" s="300"/>
      <c r="I23" s="26"/>
    </row>
    <row r="24" spans="1:9" ht="12" customHeight="1" x14ac:dyDescent="0.25">
      <c r="A24" s="162" t="s">
        <v>327</v>
      </c>
      <c r="C24" s="26"/>
      <c r="E24" s="26"/>
      <c r="F24" s="26"/>
      <c r="H24" s="300"/>
      <c r="I24" s="26"/>
    </row>
    <row r="25" spans="1:9" x14ac:dyDescent="0.25">
      <c r="A25" s="418">
        <v>0</v>
      </c>
      <c r="B25" s="419">
        <v>0</v>
      </c>
      <c r="C25" s="420">
        <v>0</v>
      </c>
      <c r="D25" s="419">
        <v>0</v>
      </c>
      <c r="E25" s="420">
        <v>0</v>
      </c>
      <c r="F25" s="420">
        <v>0</v>
      </c>
      <c r="G25" s="424"/>
      <c r="H25" s="424"/>
      <c r="I25" s="425"/>
    </row>
    <row r="26" spans="1:9" x14ac:dyDescent="0.25">
      <c r="A26" s="418">
        <v>0</v>
      </c>
      <c r="B26" s="419">
        <v>0</v>
      </c>
      <c r="C26" s="420">
        <v>0</v>
      </c>
      <c r="D26" s="419">
        <v>0</v>
      </c>
      <c r="E26" s="420">
        <v>0</v>
      </c>
      <c r="F26" s="420">
        <v>0</v>
      </c>
      <c r="G26" s="424"/>
      <c r="H26" s="424"/>
      <c r="I26" s="425"/>
    </row>
    <row r="27" spans="1:9" x14ac:dyDescent="0.25">
      <c r="A27" s="418">
        <v>0</v>
      </c>
      <c r="B27" s="419">
        <v>0</v>
      </c>
      <c r="C27" s="420">
        <v>0</v>
      </c>
      <c r="D27" s="419">
        <v>0</v>
      </c>
      <c r="E27" s="420">
        <v>0</v>
      </c>
      <c r="F27" s="420">
        <v>0</v>
      </c>
      <c r="G27" s="424"/>
      <c r="H27" s="424"/>
      <c r="I27" s="425"/>
    </row>
    <row r="28" spans="1:9" x14ac:dyDescent="0.25">
      <c r="A28" s="418">
        <v>0</v>
      </c>
      <c r="B28" s="419">
        <v>0</v>
      </c>
      <c r="C28" s="420">
        <v>0</v>
      </c>
      <c r="D28" s="419">
        <v>0</v>
      </c>
      <c r="E28" s="420">
        <v>0</v>
      </c>
      <c r="F28" s="420">
        <v>0</v>
      </c>
      <c r="G28" s="424"/>
      <c r="H28" s="424"/>
      <c r="I28" s="425"/>
    </row>
    <row r="29" spans="1:9" x14ac:dyDescent="0.25">
      <c r="A29" s="418">
        <v>0</v>
      </c>
      <c r="B29" s="419">
        <v>0</v>
      </c>
      <c r="C29" s="420">
        <v>0</v>
      </c>
      <c r="D29" s="419">
        <v>0</v>
      </c>
      <c r="E29" s="420">
        <v>0</v>
      </c>
      <c r="F29" s="420">
        <v>0</v>
      </c>
      <c r="G29" s="424"/>
      <c r="H29" s="424"/>
      <c r="I29" s="425"/>
    </row>
    <row r="30" spans="1:9" x14ac:dyDescent="0.25">
      <c r="A30" s="418">
        <v>0</v>
      </c>
      <c r="B30" s="419">
        <v>0</v>
      </c>
      <c r="C30" s="420">
        <v>0</v>
      </c>
      <c r="D30" s="419">
        <v>0</v>
      </c>
      <c r="E30" s="420">
        <v>0</v>
      </c>
      <c r="F30" s="420">
        <v>0</v>
      </c>
      <c r="G30" s="424"/>
      <c r="H30" s="424"/>
      <c r="I30" s="425"/>
    </row>
    <row r="31" spans="1:9" ht="12" customHeight="1" x14ac:dyDescent="0.25">
      <c r="A31" s="66" t="s">
        <v>328</v>
      </c>
      <c r="B31" s="120">
        <f>SUM(B25:B30)</f>
        <v>0</v>
      </c>
      <c r="C31" s="116">
        <f>SUM(C25:C30)</f>
        <v>0</v>
      </c>
      <c r="D31" s="120">
        <f>SUM(D25:D30)</f>
        <v>0</v>
      </c>
      <c r="E31" s="116">
        <f>SUM(E25:E30)</f>
        <v>0</v>
      </c>
      <c r="F31" s="116">
        <f>SUM(F25:F30)</f>
        <v>0</v>
      </c>
      <c r="G31" s="67"/>
      <c r="H31" s="426"/>
      <c r="I31" s="26"/>
    </row>
    <row r="32" spans="1:9" ht="12" customHeight="1" x14ac:dyDescent="0.25">
      <c r="A32" s="19"/>
      <c r="C32" s="26"/>
      <c r="E32" s="26"/>
      <c r="F32" s="26"/>
      <c r="H32" s="300"/>
      <c r="I32" s="26"/>
    </row>
    <row r="33" spans="1:9" ht="12" customHeight="1" x14ac:dyDescent="0.25">
      <c r="A33" s="19" t="s">
        <v>329</v>
      </c>
      <c r="C33" s="26"/>
      <c r="E33" s="26"/>
      <c r="F33" s="26"/>
      <c r="H33" s="300"/>
      <c r="I33" s="26"/>
    </row>
    <row r="34" spans="1:9" ht="12" customHeight="1" x14ac:dyDescent="0.25">
      <c r="A34" s="19" t="s">
        <v>330</v>
      </c>
      <c r="C34" s="26"/>
      <c r="E34" s="26"/>
      <c r="F34" s="26"/>
      <c r="H34" s="300"/>
      <c r="I34" s="26"/>
    </row>
    <row r="35" spans="1:9" x14ac:dyDescent="0.25">
      <c r="A35" s="418">
        <v>0</v>
      </c>
      <c r="B35" s="419">
        <v>0</v>
      </c>
      <c r="C35" s="420">
        <v>0</v>
      </c>
      <c r="D35" s="419">
        <v>0</v>
      </c>
      <c r="E35" s="420">
        <v>0</v>
      </c>
      <c r="F35" s="420">
        <v>0</v>
      </c>
      <c r="G35" s="424"/>
      <c r="H35" s="424"/>
      <c r="I35" s="425"/>
    </row>
    <row r="36" spans="1:9" x14ac:dyDescent="0.25">
      <c r="A36" s="418">
        <v>0</v>
      </c>
      <c r="B36" s="419">
        <v>0</v>
      </c>
      <c r="C36" s="420">
        <v>0</v>
      </c>
      <c r="D36" s="419">
        <v>0</v>
      </c>
      <c r="E36" s="420">
        <v>0</v>
      </c>
      <c r="F36" s="420">
        <v>0</v>
      </c>
      <c r="G36" s="424"/>
      <c r="H36" s="424"/>
      <c r="I36" s="425"/>
    </row>
    <row r="37" spans="1:9" x14ac:dyDescent="0.25">
      <c r="A37" s="418">
        <v>0</v>
      </c>
      <c r="B37" s="419">
        <v>0</v>
      </c>
      <c r="C37" s="420">
        <v>0</v>
      </c>
      <c r="D37" s="419">
        <v>0</v>
      </c>
      <c r="E37" s="420">
        <v>0</v>
      </c>
      <c r="F37" s="420">
        <v>0</v>
      </c>
      <c r="G37" s="424"/>
      <c r="H37" s="424"/>
      <c r="I37" s="425"/>
    </row>
    <row r="38" spans="1:9" x14ac:dyDescent="0.25">
      <c r="A38" s="418">
        <v>0</v>
      </c>
      <c r="B38" s="419">
        <v>0</v>
      </c>
      <c r="C38" s="420">
        <v>0</v>
      </c>
      <c r="D38" s="419">
        <v>0</v>
      </c>
      <c r="E38" s="420">
        <v>0</v>
      </c>
      <c r="F38" s="420">
        <v>0</v>
      </c>
      <c r="G38" s="424"/>
      <c r="H38" s="424"/>
      <c r="I38" s="425"/>
    </row>
    <row r="39" spans="1:9" x14ac:dyDescent="0.25">
      <c r="A39" s="418">
        <v>0</v>
      </c>
      <c r="B39" s="419">
        <v>0</v>
      </c>
      <c r="C39" s="420">
        <v>0</v>
      </c>
      <c r="D39" s="419">
        <v>0</v>
      </c>
      <c r="E39" s="420">
        <v>0</v>
      </c>
      <c r="F39" s="420">
        <v>0</v>
      </c>
      <c r="G39" s="424"/>
      <c r="H39" s="424"/>
      <c r="I39" s="425"/>
    </row>
    <row r="40" spans="1:9" ht="12" customHeight="1" x14ac:dyDescent="0.25">
      <c r="A40" s="66" t="s">
        <v>331</v>
      </c>
      <c r="B40" s="120">
        <f>SUM(B35:B39)</f>
        <v>0</v>
      </c>
      <c r="C40" s="116">
        <f>SUM(C35:C39)</f>
        <v>0</v>
      </c>
      <c r="D40" s="120">
        <f>SUM(D35:D39)</f>
        <v>0</v>
      </c>
      <c r="E40" s="116">
        <f>SUM(E35:E39)</f>
        <v>0</v>
      </c>
      <c r="F40" s="116">
        <f>SUM(F35:F39)</f>
        <v>0</v>
      </c>
      <c r="G40" s="67"/>
      <c r="H40" s="426"/>
      <c r="I40" s="26"/>
    </row>
    <row r="41" spans="1:9" ht="7.5" customHeight="1" x14ac:dyDescent="0.25">
      <c r="A41" s="19"/>
      <c r="C41" s="26"/>
      <c r="E41" s="26"/>
      <c r="F41" s="26"/>
      <c r="H41" s="300"/>
      <c r="I41" s="26"/>
    </row>
    <row r="42" spans="1:9" ht="12" customHeight="1" x14ac:dyDescent="0.25">
      <c r="A42" s="66" t="s">
        <v>622</v>
      </c>
      <c r="B42" s="120">
        <f>B21+B31+B40</f>
        <v>0</v>
      </c>
      <c r="C42" s="116">
        <f>C21+C31+C40</f>
        <v>0</v>
      </c>
      <c r="D42" s="120">
        <f>D21+D31+D40</f>
        <v>0</v>
      </c>
      <c r="E42" s="116">
        <f>E21+E31+E40</f>
        <v>0</v>
      </c>
      <c r="F42" s="116">
        <f>F21+F31+F40</f>
        <v>0</v>
      </c>
      <c r="G42" s="67"/>
      <c r="H42" s="426"/>
      <c r="I42" s="26"/>
    </row>
    <row r="43" spans="1:9" ht="8.25" customHeight="1" x14ac:dyDescent="0.25">
      <c r="A43" s="66"/>
      <c r="B43" s="120"/>
      <c r="C43" s="116"/>
      <c r="D43" s="120"/>
      <c r="E43" s="116"/>
      <c r="F43" s="116"/>
      <c r="G43" s="67"/>
      <c r="H43" s="426"/>
      <c r="I43" s="26"/>
    </row>
    <row r="44" spans="1:9" ht="12" customHeight="1" x14ac:dyDescent="0.25">
      <c r="A44" s="111" t="s">
        <v>623</v>
      </c>
      <c r="B44" s="419">
        <v>0</v>
      </c>
      <c r="C44" s="420">
        <v>0</v>
      </c>
      <c r="D44" s="419">
        <v>0</v>
      </c>
      <c r="E44" s="420">
        <v>0</v>
      </c>
      <c r="F44" s="420">
        <v>0</v>
      </c>
      <c r="G44" s="421">
        <v>0</v>
      </c>
      <c r="H44" s="422">
        <v>0</v>
      </c>
      <c r="I44" s="423">
        <f>G44*H44</f>
        <v>0</v>
      </c>
    </row>
    <row r="45" spans="1:9" ht="6.75" customHeight="1" x14ac:dyDescent="0.25">
      <c r="A45" s="111"/>
      <c r="B45" s="456"/>
      <c r="C45" s="457"/>
      <c r="D45" s="456"/>
      <c r="E45" s="457"/>
      <c r="F45" s="457"/>
      <c r="G45" s="458"/>
      <c r="H45" s="459"/>
      <c r="I45" s="423"/>
    </row>
    <row r="46" spans="1:9" ht="12" customHeight="1" x14ac:dyDescent="0.25">
      <c r="A46" s="66" t="s">
        <v>332</v>
      </c>
      <c r="B46" s="456">
        <f>B42+B44</f>
        <v>0</v>
      </c>
      <c r="C46" s="457">
        <f>C42+C44</f>
        <v>0</v>
      </c>
      <c r="D46" s="456">
        <f>D42+D44</f>
        <v>0</v>
      </c>
      <c r="E46" s="457">
        <f>E42+E44</f>
        <v>0</v>
      </c>
      <c r="F46" s="457">
        <f>F42+F44</f>
        <v>0</v>
      </c>
      <c r="G46" s="458"/>
      <c r="H46" s="459"/>
      <c r="I46" s="423"/>
    </row>
    <row r="47" spans="1:9" ht="5.25" customHeight="1" x14ac:dyDescent="0.25">
      <c r="A47" s="44"/>
      <c r="B47" s="45"/>
      <c r="C47" s="46"/>
      <c r="D47" s="45"/>
      <c r="E47" s="46"/>
      <c r="F47" s="46"/>
      <c r="G47" s="45"/>
      <c r="H47" s="45"/>
      <c r="I47" s="46"/>
    </row>
  </sheetData>
  <phoneticPr fontId="0" type="noConversion"/>
  <printOptions headings="1"/>
  <pageMargins left="0.5" right="0.5" top="0.25" bottom="0.25" header="0.25" footer="0.25"/>
  <pageSetup scale="96" orientation="landscape" r:id="rId1"/>
  <headerFooter alignWithMargins="0">
    <oddHeader>&amp;R&amp;8 14
&amp;D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9"/>
  <sheetViews>
    <sheetView zoomScaleNormal="100" workbookViewId="0">
      <selection activeCell="F8" sqref="F8"/>
    </sheetView>
  </sheetViews>
  <sheetFormatPr defaultColWidth="9.109375" defaultRowHeight="12.75" customHeight="1" x14ac:dyDescent="0.25"/>
  <cols>
    <col min="1" max="1" width="36.109375" customWidth="1"/>
    <col min="2" max="2" width="2.6640625" customWidth="1"/>
    <col min="3" max="3" width="14.44140625" customWidth="1"/>
    <col min="4" max="4" width="14" customWidth="1"/>
    <col min="5" max="5" width="12.5546875" customWidth="1"/>
  </cols>
  <sheetData>
    <row r="1" spans="1:6" s="504" customFormat="1" ht="12.75" customHeight="1" x14ac:dyDescent="0.25">
      <c r="A1" s="503" t="str">
        <f>'Dairy Description'!A1</f>
        <v>Key Code:</v>
      </c>
      <c r="D1" s="505"/>
      <c r="E1" s="505"/>
    </row>
    <row r="2" spans="1:6" ht="12.75" customHeight="1" x14ac:dyDescent="0.25">
      <c r="A2" s="528" t="s">
        <v>0</v>
      </c>
      <c r="B2" s="528"/>
      <c r="C2" s="528"/>
      <c r="D2" s="528"/>
      <c r="E2" s="528"/>
      <c r="F2" s="528"/>
    </row>
    <row r="3" spans="1:6" ht="12.75" customHeight="1" x14ac:dyDescent="0.25">
      <c r="A3" s="528" t="s">
        <v>42</v>
      </c>
      <c r="B3" s="528"/>
      <c r="C3" s="528"/>
      <c r="D3" s="528"/>
      <c r="E3" s="528"/>
      <c r="F3" s="528"/>
    </row>
    <row r="4" spans="1:6" ht="12.75" customHeight="1" x14ac:dyDescent="0.25">
      <c r="A4" s="529" t="s">
        <v>760</v>
      </c>
      <c r="B4" s="529"/>
      <c r="C4" s="529"/>
      <c r="D4" s="529"/>
      <c r="E4" s="529"/>
      <c r="F4" s="529"/>
    </row>
    <row r="5" spans="1:6" ht="12.75" customHeight="1" x14ac:dyDescent="0.25">
      <c r="A5" s="6" t="s">
        <v>659</v>
      </c>
      <c r="E5" s="50"/>
    </row>
    <row r="6" spans="1:6" ht="12.75" customHeight="1" x14ac:dyDescent="0.25">
      <c r="A6" s="51"/>
      <c r="B6" s="230"/>
      <c r="C6" s="230"/>
      <c r="D6" s="230"/>
      <c r="E6" s="230"/>
      <c r="F6" s="492"/>
    </row>
    <row r="7" spans="1:6" ht="12.75" customHeight="1" x14ac:dyDescent="0.25">
      <c r="A7" s="125" t="s">
        <v>333</v>
      </c>
      <c r="B7" s="102"/>
      <c r="C7" s="232" t="s">
        <v>334</v>
      </c>
      <c r="D7" s="232" t="s">
        <v>335</v>
      </c>
      <c r="E7" s="232" t="s">
        <v>336</v>
      </c>
      <c r="F7" s="493" t="s">
        <v>726</v>
      </c>
    </row>
    <row r="8" spans="1:6" ht="12.75" customHeight="1" x14ac:dyDescent="0.25">
      <c r="A8" s="81" t="s">
        <v>337</v>
      </c>
      <c r="B8" s="52"/>
      <c r="C8" s="233">
        <f>Income!E9</f>
        <v>0</v>
      </c>
      <c r="D8" s="233">
        <f>IF(AND('Dairy Description'!B$11&gt;0),C8/'Dairy Description'!B$11,0)</f>
        <v>0</v>
      </c>
      <c r="E8" s="335">
        <f>IF(AND('Dairy Description'!B$7&gt;0),C8/('Dairy Description'!B$7/100),0)</f>
        <v>0</v>
      </c>
      <c r="F8" s="495">
        <f>IF(AND($C$18&gt;0),C8/($C$18),0)</f>
        <v>0</v>
      </c>
    </row>
    <row r="9" spans="1:6" ht="12.75" customHeight="1" x14ac:dyDescent="0.25">
      <c r="A9" s="19" t="s">
        <v>338</v>
      </c>
      <c r="C9" s="235">
        <f>Income!E10</f>
        <v>0</v>
      </c>
      <c r="D9" s="235">
        <f>IF(AND('Dairy Description'!B$11&gt;0),C9/'Dairy Description'!B$11,0)</f>
        <v>0</v>
      </c>
      <c r="E9" s="335">
        <f>IF(AND('Dairy Description'!B$7&gt;0),C9/('Dairy Description'!B$7/100),0)</f>
        <v>0</v>
      </c>
      <c r="F9" s="236">
        <f t="shared" ref="F9:F17" si="0">IF(AND($C$18&gt;0),C9/($C$18),0)</f>
        <v>0</v>
      </c>
    </row>
    <row r="10" spans="1:6" ht="12.75" customHeight="1" x14ac:dyDescent="0.25">
      <c r="A10" s="19" t="s">
        <v>339</v>
      </c>
      <c r="C10" s="235">
        <f>Income!E11</f>
        <v>0</v>
      </c>
      <c r="D10" s="235">
        <f>IF(AND('Dairy Description'!B$11&gt;0),C10/'Dairy Description'!B$11,0)</f>
        <v>0</v>
      </c>
      <c r="E10" s="335">
        <f>IF(AND('Dairy Description'!B$7&gt;0),C10/('Dairy Description'!B$7/100),0)</f>
        <v>0</v>
      </c>
      <c r="F10" s="236">
        <f t="shared" si="0"/>
        <v>0</v>
      </c>
    </row>
    <row r="11" spans="1:6" ht="12.75" customHeight="1" x14ac:dyDescent="0.25">
      <c r="A11" s="19" t="s">
        <v>340</v>
      </c>
      <c r="C11" s="235">
        <f>Income!E12</f>
        <v>0</v>
      </c>
      <c r="D11" s="235">
        <f>IF(AND('Dairy Description'!B$11&gt;0),C11/'Dairy Description'!B$11,0)</f>
        <v>0</v>
      </c>
      <c r="E11" s="335">
        <f>IF(AND('Dairy Description'!B$7&gt;0),C11/('Dairy Description'!B$7/100),0)</f>
        <v>0</v>
      </c>
      <c r="F11" s="236">
        <f t="shared" si="0"/>
        <v>0</v>
      </c>
    </row>
    <row r="12" spans="1:6" ht="12.75" customHeight="1" x14ac:dyDescent="0.25">
      <c r="A12" s="19" t="s">
        <v>123</v>
      </c>
      <c r="C12" s="235">
        <f>Income!E13</f>
        <v>0</v>
      </c>
      <c r="D12" s="235">
        <f>IF(AND('Dairy Description'!B$11&gt;0),C12/'Dairy Description'!B$11,0)</f>
        <v>0</v>
      </c>
      <c r="E12" s="335">
        <f>IF(AND('Dairy Description'!B$7&gt;0),C12/('Dairy Description'!B$7/100),0)</f>
        <v>0</v>
      </c>
      <c r="F12" s="236">
        <f t="shared" si="0"/>
        <v>0</v>
      </c>
    </row>
    <row r="13" spans="1:6" ht="12.75" customHeight="1" x14ac:dyDescent="0.25">
      <c r="A13" s="19" t="s">
        <v>142</v>
      </c>
      <c r="C13" s="235">
        <f>Income!E14</f>
        <v>0</v>
      </c>
      <c r="D13" s="235">
        <f>IF(AND('Dairy Description'!B$11&gt;0),C13/'Dairy Description'!B$11,0)</f>
        <v>0</v>
      </c>
      <c r="E13" s="335">
        <f>IF(AND('Dairy Description'!B$7&gt;0),C13/('Dairy Description'!B$7/100),0)</f>
        <v>0</v>
      </c>
      <c r="F13" s="236">
        <f t="shared" si="0"/>
        <v>0</v>
      </c>
    </row>
    <row r="14" spans="1:6" ht="12.75" customHeight="1" x14ac:dyDescent="0.25">
      <c r="A14" s="19" t="s">
        <v>125</v>
      </c>
      <c r="C14" s="235">
        <f>Income!E15</f>
        <v>0</v>
      </c>
      <c r="D14" s="235">
        <f>IF(AND('Dairy Description'!B$11&gt;0),C14/'Dairy Description'!B$11,0)</f>
        <v>0</v>
      </c>
      <c r="E14" s="335">
        <f>IF(AND('Dairy Description'!B$7&gt;0),C14/('Dairy Description'!B$7/100),0)</f>
        <v>0</v>
      </c>
      <c r="F14" s="236">
        <f t="shared" si="0"/>
        <v>0</v>
      </c>
    </row>
    <row r="15" spans="1:6" ht="12.75" customHeight="1" x14ac:dyDescent="0.25">
      <c r="A15" s="19" t="s">
        <v>126</v>
      </c>
      <c r="C15" s="235">
        <f>Income!E16</f>
        <v>0</v>
      </c>
      <c r="D15" s="235">
        <f>IF(AND('Dairy Description'!B$11&gt;0),C15/'Dairy Description'!B$11,0)</f>
        <v>0</v>
      </c>
      <c r="E15" s="335">
        <f>IF(AND('Dairy Description'!B$7&gt;0),C15/('Dairy Description'!B$7/100),0)</f>
        <v>0</v>
      </c>
      <c r="F15" s="236">
        <f t="shared" si="0"/>
        <v>0</v>
      </c>
    </row>
    <row r="16" spans="1:6" ht="12.75" customHeight="1" x14ac:dyDescent="0.25">
      <c r="A16" s="19" t="s">
        <v>8</v>
      </c>
      <c r="C16" s="235">
        <f>Income!E17+Income!E18+Income!E19+Income!E20+Income!E21</f>
        <v>0</v>
      </c>
      <c r="D16" s="235">
        <f>IF(AND('Dairy Description'!B$11&gt;0),C16/'Dairy Description'!B$11,0)</f>
        <v>0</v>
      </c>
      <c r="E16" s="335">
        <f>IF(AND('Dairy Description'!B$7&gt;0),C16/('Dairy Description'!B$7/100),0)</f>
        <v>0</v>
      </c>
      <c r="F16" s="236">
        <f t="shared" si="0"/>
        <v>0</v>
      </c>
    </row>
    <row r="17" spans="1:6" ht="12.75" customHeight="1" x14ac:dyDescent="0.25">
      <c r="A17" s="19" t="s">
        <v>725</v>
      </c>
      <c r="C17" s="235">
        <f>Livestock!H41</f>
        <v>0</v>
      </c>
      <c r="D17" s="235">
        <f>IF(AND('Dairy Description'!B$11&gt;0),C17/'Dairy Description'!B$11,0)</f>
        <v>0</v>
      </c>
      <c r="E17" s="335">
        <f>IF(AND('Dairy Description'!B$7&gt;0),C17/('Dairy Description'!B$7/100),0)</f>
        <v>0</v>
      </c>
      <c r="F17" s="496">
        <f t="shared" si="0"/>
        <v>0</v>
      </c>
    </row>
    <row r="18" spans="1:6" ht="12.75" customHeight="1" x14ac:dyDescent="0.25">
      <c r="A18" s="237" t="s">
        <v>144</v>
      </c>
      <c r="B18" s="45"/>
      <c r="C18" s="238">
        <f>SUM(C8:C17)</f>
        <v>0</v>
      </c>
      <c r="D18" s="238">
        <f>SUM(D8:D17)</f>
        <v>0</v>
      </c>
      <c r="E18" s="497">
        <f>SUM(E8:E17)</f>
        <v>0</v>
      </c>
      <c r="F18" s="494">
        <f>SUM(F8:F17)</f>
        <v>0</v>
      </c>
    </row>
    <row r="24" spans="1:6" ht="3" customHeight="1" x14ac:dyDescent="0.25"/>
    <row r="52" ht="13.5" customHeight="1" x14ac:dyDescent="0.25"/>
    <row r="69" ht="7.5" customHeight="1" x14ac:dyDescent="0.25"/>
    <row r="71" ht="4.5" customHeight="1" x14ac:dyDescent="0.25"/>
    <row r="75" ht="5.25" customHeight="1" x14ac:dyDescent="0.25"/>
    <row r="77" ht="6" customHeight="1" x14ac:dyDescent="0.25"/>
    <row r="79" ht="6" customHeight="1" x14ac:dyDescent="0.25"/>
  </sheetData>
  <mergeCells count="3">
    <mergeCell ref="A2:F2"/>
    <mergeCell ref="A3:F3"/>
    <mergeCell ref="A4:F4"/>
  </mergeCells>
  <phoneticPr fontId="0" type="noConversion"/>
  <printOptions headings="1"/>
  <pageMargins left="0.5" right="0.05" top="0.5" bottom="0.36" header="0.5" footer="0.5"/>
  <pageSetup firstPageNumber="15" orientation="portrait" useFirstPageNumber="1" horizontalDpi="300" verticalDpi="300" r:id="rId1"/>
  <headerFooter alignWithMargins="0">
    <oddHeader>&amp;R&amp;8 15&amp;10
&amp;8&amp;D</oddHeader>
  </headerFooter>
  <rowBreaks count="2" manualBreakCount="2">
    <brk id="19" max="65535" man="1"/>
    <brk id="78" max="65535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0"/>
  <sheetViews>
    <sheetView topLeftCell="A6" zoomScaleNormal="100" workbookViewId="0">
      <selection activeCell="F9" sqref="F9"/>
    </sheetView>
  </sheetViews>
  <sheetFormatPr defaultRowHeight="13.2" x14ac:dyDescent="0.25"/>
  <cols>
    <col min="1" max="1" width="28" customWidth="1"/>
    <col min="2" max="2" width="2.109375" customWidth="1"/>
    <col min="3" max="3" width="15" customWidth="1"/>
    <col min="4" max="4" width="14.88671875" customWidth="1"/>
    <col min="5" max="5" width="14.44140625" customWidth="1"/>
    <col min="6" max="6" width="14" customWidth="1"/>
  </cols>
  <sheetData>
    <row r="1" spans="1:6" s="504" customFormat="1" x14ac:dyDescent="0.25">
      <c r="A1" s="503" t="str">
        <f>'Dairy Description'!A1</f>
        <v>Key Code:</v>
      </c>
      <c r="B1" s="506" t="s">
        <v>341</v>
      </c>
      <c r="C1" s="505"/>
      <c r="D1" s="505"/>
      <c r="E1" s="505"/>
      <c r="F1" s="505"/>
    </row>
    <row r="2" spans="1:6" x14ac:dyDescent="0.25">
      <c r="A2" s="2" t="s">
        <v>42</v>
      </c>
      <c r="B2" s="1"/>
      <c r="C2" s="1"/>
      <c r="D2" s="1"/>
      <c r="E2" s="1"/>
      <c r="F2" s="1"/>
    </row>
    <row r="3" spans="1:6" x14ac:dyDescent="0.25">
      <c r="A3" s="244" t="s">
        <v>760</v>
      </c>
      <c r="B3" s="1"/>
      <c r="C3" s="1"/>
      <c r="D3" s="1"/>
      <c r="E3" s="1"/>
      <c r="F3" s="1"/>
    </row>
    <row r="4" spans="1:6" ht="3.75" customHeight="1" x14ac:dyDescent="0.25">
      <c r="A4" s="244"/>
      <c r="B4" s="1"/>
      <c r="C4" s="1"/>
      <c r="D4" s="1"/>
      <c r="E4" s="1"/>
      <c r="F4" s="1"/>
    </row>
    <row r="5" spans="1:6" x14ac:dyDescent="0.25">
      <c r="A5" s="6" t="s">
        <v>607</v>
      </c>
      <c r="F5" s="50"/>
    </row>
    <row r="6" spans="1:6" x14ac:dyDescent="0.25">
      <c r="A6" s="51"/>
      <c r="B6" s="230"/>
      <c r="C6" s="230"/>
      <c r="D6" s="230"/>
      <c r="E6" s="230"/>
      <c r="F6" s="231"/>
    </row>
    <row r="7" spans="1:6" x14ac:dyDescent="0.25">
      <c r="A7" s="125" t="s">
        <v>333</v>
      </c>
      <c r="B7" s="102"/>
      <c r="C7" s="232" t="s">
        <v>334</v>
      </c>
      <c r="D7" s="232" t="s">
        <v>335</v>
      </c>
      <c r="E7" s="232" t="s">
        <v>336</v>
      </c>
      <c r="F7" s="239" t="s">
        <v>731</v>
      </c>
    </row>
    <row r="8" spans="1:6" ht="12" customHeight="1" x14ac:dyDescent="0.25">
      <c r="A8" s="16" t="s">
        <v>164</v>
      </c>
      <c r="B8" s="52"/>
      <c r="C8" s="333"/>
      <c r="D8" s="333"/>
      <c r="E8" s="300"/>
      <c r="F8" s="55"/>
    </row>
    <row r="9" spans="1:6" x14ac:dyDescent="0.25">
      <c r="A9" s="30" t="s">
        <v>166</v>
      </c>
      <c r="B9" s="300"/>
      <c r="C9" s="334">
        <f>Expenses!E11</f>
        <v>0</v>
      </c>
      <c r="D9" s="334">
        <f>IF(AND('Dairy Description'!B$11&gt;0),C9/'Dairy Description'!B$11,0)</f>
        <v>0</v>
      </c>
      <c r="E9" s="335">
        <f>IF(AND('Dairy Description'!B$7&gt;0),C9/('Dairy Description'!B$7/100),0)</f>
        <v>0</v>
      </c>
      <c r="F9" s="236">
        <f>IF(AND('Receipt Summary'!$C$18&gt;0),C9/('Receipt Summary'!$C$18),0)</f>
        <v>0</v>
      </c>
    </row>
    <row r="10" spans="1:6" x14ac:dyDescent="0.25">
      <c r="A10" s="30" t="s">
        <v>342</v>
      </c>
      <c r="C10" s="235">
        <f>Expenses!E12</f>
        <v>0</v>
      </c>
      <c r="D10" s="235">
        <f>IF(AND('Dairy Description'!B$11&gt;0),C10/'Dairy Description'!B$11,0)</f>
        <v>0</v>
      </c>
      <c r="E10" s="234">
        <f>IF(AND('Dairy Description'!B$7&gt;0),C10/('Dairy Description'!B$7/100),0)</f>
        <v>0</v>
      </c>
      <c r="F10" s="236">
        <f>IF(AND('Receipt Summary'!$C$18&gt;0),C10/('Receipt Summary'!$C$18),0)</f>
        <v>0</v>
      </c>
    </row>
    <row r="11" spans="1:6" x14ac:dyDescent="0.25">
      <c r="A11" s="30" t="s">
        <v>8</v>
      </c>
      <c r="C11" s="235">
        <f>Expenses!E13</f>
        <v>0</v>
      </c>
      <c r="D11" s="235">
        <f>IF(AND('Dairy Description'!B$11&gt;0),C11/'Dairy Description'!B$11,0)</f>
        <v>0</v>
      </c>
      <c r="E11" s="234">
        <f>IF(AND('Dairy Description'!B$7&gt;0),C11/('Dairy Description'!B$7/100),0)</f>
        <v>0</v>
      </c>
      <c r="F11" s="236">
        <f>IF(AND('Receipt Summary'!$C$18&gt;0),C11/('Receipt Summary'!$C$18),0)</f>
        <v>0</v>
      </c>
    </row>
    <row r="12" spans="1:6" ht="12" customHeight="1" x14ac:dyDescent="0.25">
      <c r="A12" s="12" t="s">
        <v>168</v>
      </c>
      <c r="C12" s="235"/>
      <c r="D12" s="235"/>
      <c r="E12" s="234"/>
      <c r="F12" s="26"/>
    </row>
    <row r="13" spans="1:6" x14ac:dyDescent="0.25">
      <c r="A13" s="30" t="s">
        <v>84</v>
      </c>
      <c r="C13" s="235">
        <f>Expenses!E15</f>
        <v>0</v>
      </c>
      <c r="D13" s="235">
        <f>IF(AND('Dairy Description'!B$11&gt;0),C13/'Dairy Description'!B$11,0)</f>
        <v>0</v>
      </c>
      <c r="E13" s="234">
        <f>IF(AND('Dairy Description'!B$7&gt;0),C13/('Dairy Description'!B$7/100),0)</f>
        <v>0</v>
      </c>
      <c r="F13" s="236">
        <f>IF(AND('Receipt Summary'!$C$18&gt;0),C13/('Receipt Summary'!$C$18),0)</f>
        <v>0</v>
      </c>
    </row>
    <row r="14" spans="1:6" x14ac:dyDescent="0.25">
      <c r="A14" s="30" t="s">
        <v>85</v>
      </c>
      <c r="C14" s="235">
        <f>Expenses!E16</f>
        <v>0</v>
      </c>
      <c r="D14" s="235">
        <f>IF(AND('Dairy Description'!B$11&gt;0),C14/'Dairy Description'!B$11,0)</f>
        <v>0</v>
      </c>
      <c r="E14" s="234">
        <f>IF(AND('Dairy Description'!B$7&gt;0),C14/('Dairy Description'!B$7/100),0)</f>
        <v>0</v>
      </c>
      <c r="F14" s="236">
        <f>IF(AND('Receipt Summary'!$C$18&gt;0),C14/('Receipt Summary'!$C$18),0)</f>
        <v>0</v>
      </c>
    </row>
    <row r="15" spans="1:6" x14ac:dyDescent="0.25">
      <c r="A15" s="30" t="s">
        <v>86</v>
      </c>
      <c r="C15" s="235">
        <f>Expenses!E17</f>
        <v>0</v>
      </c>
      <c r="D15" s="235">
        <f>IF(AND('Dairy Description'!B$11&gt;0),C15/'Dairy Description'!B$11,0)</f>
        <v>0</v>
      </c>
      <c r="E15" s="234">
        <f>IF(AND('Dairy Description'!B$7&gt;0),C15/('Dairy Description'!B$7/100),0)</f>
        <v>0</v>
      </c>
      <c r="F15" s="236">
        <f>IF(AND('Receipt Summary'!$C$18&gt;0),C15/('Receipt Summary'!$C$18),0)</f>
        <v>0</v>
      </c>
    </row>
    <row r="16" spans="1:6" x14ac:dyDescent="0.25">
      <c r="A16" s="30" t="s">
        <v>87</v>
      </c>
      <c r="C16" s="235">
        <f>Expenses!E18</f>
        <v>0</v>
      </c>
      <c r="D16" s="235">
        <f>IF(AND('Dairy Description'!B$11&gt;0),C16/'Dairy Description'!B$11,0)</f>
        <v>0</v>
      </c>
      <c r="E16" s="234">
        <f>IF(AND('Dairy Description'!B$7&gt;0),C16/('Dairy Description'!B$7/100),0)</f>
        <v>0</v>
      </c>
      <c r="F16" s="236">
        <f>IF(AND('Receipt Summary'!$C$18&gt;0),C16/('Receipt Summary'!$C$18),0)</f>
        <v>0</v>
      </c>
    </row>
    <row r="17" spans="1:6" x14ac:dyDescent="0.25">
      <c r="A17" s="19"/>
      <c r="E17" s="234">
        <f>SUM(E13:E16)</f>
        <v>0</v>
      </c>
      <c r="F17" s="236"/>
    </row>
    <row r="18" spans="1:6" ht="12" customHeight="1" x14ac:dyDescent="0.25">
      <c r="A18" s="12" t="s">
        <v>123</v>
      </c>
      <c r="C18" s="235"/>
      <c r="D18" s="235"/>
      <c r="E18" s="234"/>
      <c r="F18" s="26"/>
    </row>
    <row r="19" spans="1:6" x14ac:dyDescent="0.25">
      <c r="A19" s="30" t="s">
        <v>170</v>
      </c>
      <c r="C19" s="235">
        <f>Expenses!E20</f>
        <v>0</v>
      </c>
      <c r="D19" s="235">
        <f>IF(AND('Dairy Description'!B$11&gt;0),C19/'Dairy Description'!B$11,0)</f>
        <v>0</v>
      </c>
      <c r="E19" s="234">
        <f>IF(AND('Dairy Description'!B$7&gt;0),C19/('Dairy Description'!B$7/100),0)</f>
        <v>0</v>
      </c>
      <c r="F19" s="236">
        <f>IF(AND('Receipt Summary'!$C$18&gt;0),C19/('Receipt Summary'!$C$18),0)</f>
        <v>0</v>
      </c>
    </row>
    <row r="20" spans="1:6" x14ac:dyDescent="0.25">
      <c r="A20" s="30" t="s">
        <v>171</v>
      </c>
      <c r="C20" s="235">
        <f>Expenses!E21</f>
        <v>0</v>
      </c>
      <c r="D20" s="235">
        <f>IF(AND('Dairy Description'!B$11&gt;0),C20/'Dairy Description'!B$11,0)</f>
        <v>0</v>
      </c>
      <c r="E20" s="234">
        <f>IF(AND('Dairy Description'!B$7&gt;0),C20/('Dairy Description'!B$7/100),0)</f>
        <v>0</v>
      </c>
      <c r="F20" s="236">
        <f>IF(AND('Receipt Summary'!$C$18&gt;0),C20/('Receipt Summary'!$C$18),0)</f>
        <v>0</v>
      </c>
    </row>
    <row r="21" spans="1:6" x14ac:dyDescent="0.25">
      <c r="A21" s="30" t="s">
        <v>172</v>
      </c>
      <c r="C21" s="235">
        <f>Expenses!E22</f>
        <v>0</v>
      </c>
      <c r="D21" s="235">
        <f>IF(AND('Dairy Description'!B$11&gt;0),C21/'Dairy Description'!B$11,0)</f>
        <v>0</v>
      </c>
      <c r="E21" s="234">
        <f>IF(AND('Dairy Description'!B$7&gt;0),C21/('Dairy Description'!B$7/100),0)</f>
        <v>0</v>
      </c>
      <c r="F21" s="236">
        <f>IF(AND('Receipt Summary'!$C$18&gt;0),C21/('Receipt Summary'!$C$18),0)</f>
        <v>0</v>
      </c>
    </row>
    <row r="22" spans="1:6" ht="12" customHeight="1" x14ac:dyDescent="0.25">
      <c r="A22" s="12" t="s">
        <v>173</v>
      </c>
      <c r="C22" s="235"/>
      <c r="D22" s="235"/>
      <c r="E22" s="234"/>
      <c r="F22" s="26"/>
    </row>
    <row r="23" spans="1:6" x14ac:dyDescent="0.25">
      <c r="A23" s="30" t="s">
        <v>174</v>
      </c>
      <c r="C23" s="235">
        <f>Expenses!E24</f>
        <v>0</v>
      </c>
      <c r="D23" s="235">
        <f>IF(AND('Dairy Description'!B$11&gt;0),C23/'Dairy Description'!B$11,0)</f>
        <v>0</v>
      </c>
      <c r="E23" s="234">
        <f>IF(AND('Dairy Description'!B$7&gt;0),C23/('Dairy Description'!B$7/100),0)</f>
        <v>0</v>
      </c>
      <c r="F23" s="236">
        <f>IF(AND('Receipt Summary'!$C$18&gt;0),C23/('Receipt Summary'!$C$18),0)</f>
        <v>0</v>
      </c>
    </row>
    <row r="24" spans="1:6" x14ac:dyDescent="0.25">
      <c r="A24" s="30" t="s">
        <v>175</v>
      </c>
      <c r="C24" s="235">
        <f>Expenses!E25</f>
        <v>0</v>
      </c>
      <c r="D24" s="235">
        <f>IF(AND('Dairy Description'!B$11&gt;0),C24/'Dairy Description'!B$11,0)</f>
        <v>0</v>
      </c>
      <c r="E24" s="234">
        <f>IF(AND('Dairy Description'!B$7&gt;0),C24/('Dairy Description'!B$7/100),0)</f>
        <v>0</v>
      </c>
      <c r="F24" s="236">
        <f>IF(AND('Receipt Summary'!$C$18&gt;0),C24/('Receipt Summary'!$C$18),0)</f>
        <v>0</v>
      </c>
    </row>
    <row r="25" spans="1:6" x14ac:dyDescent="0.25">
      <c r="A25" s="30" t="s">
        <v>90</v>
      </c>
      <c r="C25" s="235">
        <f>Expenses!E26</f>
        <v>0</v>
      </c>
      <c r="D25" s="235">
        <f>IF(AND('Dairy Description'!B$11&gt;0),C25/'Dairy Description'!B$11,0)</f>
        <v>0</v>
      </c>
      <c r="E25" s="234">
        <f>IF(AND('Dairy Description'!B$7&gt;0),C25/('Dairy Description'!B$7/100),0)</f>
        <v>0</v>
      </c>
      <c r="F25" s="236">
        <f>IF(AND('Receipt Summary'!$C$18&gt;0),C25/('Receipt Summary'!$C$18),0)</f>
        <v>0</v>
      </c>
    </row>
    <row r="26" spans="1:6" ht="12" customHeight="1" x14ac:dyDescent="0.25">
      <c r="A26" s="12" t="s">
        <v>177</v>
      </c>
      <c r="C26" s="235"/>
      <c r="D26" s="235"/>
      <c r="E26" s="234"/>
      <c r="F26" s="26"/>
    </row>
    <row r="27" spans="1:6" x14ac:dyDescent="0.25">
      <c r="A27" s="30" t="s">
        <v>343</v>
      </c>
      <c r="C27" s="235">
        <f>Expenses!E28</f>
        <v>0</v>
      </c>
      <c r="D27" s="235">
        <f>IF(AND('Dairy Description'!B$11&gt;0),C27/'Dairy Description'!B$11,0)</f>
        <v>0</v>
      </c>
      <c r="E27" s="234">
        <f>IF(AND('Dairy Description'!B$7&gt;0),C27/('Dairy Description'!B$7/100),0)</f>
        <v>0</v>
      </c>
      <c r="F27" s="236">
        <f>IF(AND('Receipt Summary'!$C$18&gt;0),C27/('Receipt Summary'!$C$18),0)</f>
        <v>0</v>
      </c>
    </row>
    <row r="28" spans="1:6" x14ac:dyDescent="0.25">
      <c r="A28" s="30" t="s">
        <v>180</v>
      </c>
      <c r="C28" s="235">
        <f>Expenses!E29</f>
        <v>0</v>
      </c>
      <c r="D28" s="235">
        <f>IF(AND('Dairy Description'!B$11&gt;0),C28/'Dairy Description'!B$11,0)</f>
        <v>0</v>
      </c>
      <c r="E28" s="234">
        <f>IF(AND('Dairy Description'!B$7&gt;0),C28/('Dairy Description'!B$7/100),0)</f>
        <v>0</v>
      </c>
      <c r="F28" s="236">
        <f>IF(AND('Receipt Summary'!$C$18&gt;0),C28/('Receipt Summary'!$C$18),0)</f>
        <v>0</v>
      </c>
    </row>
    <row r="29" spans="1:6" x14ac:dyDescent="0.25">
      <c r="A29" s="30" t="s">
        <v>182</v>
      </c>
      <c r="C29" s="235">
        <f>Expenses!E30</f>
        <v>0</v>
      </c>
      <c r="D29" s="235">
        <f>IF(AND('Dairy Description'!B$11&gt;0),C29/'Dairy Description'!B$11,0)</f>
        <v>0</v>
      </c>
      <c r="E29" s="234">
        <f>IF(AND('Dairy Description'!B$7&gt;0),C29/('Dairy Description'!B$7/100),0)</f>
        <v>0</v>
      </c>
      <c r="F29" s="236">
        <f>IF(AND('Receipt Summary'!$C$18&gt;0),C29/('Receipt Summary'!$C$18),0)</f>
        <v>0</v>
      </c>
    </row>
    <row r="30" spans="1:6" x14ac:dyDescent="0.25">
      <c r="A30" s="30" t="s">
        <v>93</v>
      </c>
      <c r="C30" s="235">
        <f>Expenses!E31</f>
        <v>0</v>
      </c>
      <c r="D30" s="235">
        <f>IF(AND('Dairy Description'!B$11&gt;0),C30/'Dairy Description'!B$11,0)</f>
        <v>0</v>
      </c>
      <c r="E30" s="234">
        <f>IF(AND('Dairy Description'!B$7&gt;0),C30/('Dairy Description'!B$7/100),0)</f>
        <v>0</v>
      </c>
      <c r="F30" s="236">
        <f>IF(AND('Receipt Summary'!$C$18&gt;0),C30/('Receipt Summary'!$C$18),0)</f>
        <v>0</v>
      </c>
    </row>
    <row r="31" spans="1:6" x14ac:dyDescent="0.25">
      <c r="A31" s="30" t="s">
        <v>747</v>
      </c>
      <c r="C31" s="235">
        <f>Expenses!E32</f>
        <v>0</v>
      </c>
      <c r="D31" s="235">
        <f>IF(AND('Dairy Description'!B$11&gt;0),C31/'Dairy Description'!B$11,0)</f>
        <v>0</v>
      </c>
      <c r="E31" s="234">
        <f>IF(AND('Dairy Description'!B$7&gt;0),C31/('Dairy Description'!B$7/100),0)</f>
        <v>0</v>
      </c>
      <c r="F31" s="236">
        <f>IF(AND('Receipt Summary'!$C$18&gt;0),C31/('Receipt Summary'!$C$18),0)</f>
        <v>0</v>
      </c>
    </row>
    <row r="32" spans="1:6" x14ac:dyDescent="0.25">
      <c r="A32" s="30" t="s">
        <v>186</v>
      </c>
      <c r="C32" s="235">
        <f>Expenses!E33</f>
        <v>0</v>
      </c>
      <c r="D32" s="235">
        <f>IF(AND('Dairy Description'!B$11&gt;0),C32/'Dairy Description'!B$11,0)</f>
        <v>0</v>
      </c>
      <c r="E32" s="234">
        <f>IF(AND('Dairy Description'!B$7&gt;0),C32/('Dairy Description'!B$7/100),0)</f>
        <v>0</v>
      </c>
      <c r="F32" s="236">
        <f>IF(AND('Receipt Summary'!$C$18&gt;0),C32/('Receipt Summary'!$C$18),0)</f>
        <v>0</v>
      </c>
    </row>
    <row r="33" spans="1:6" x14ac:dyDescent="0.25">
      <c r="A33" s="30" t="s">
        <v>188</v>
      </c>
      <c r="C33" s="235">
        <f>Expenses!E34</f>
        <v>0</v>
      </c>
      <c r="D33" s="235">
        <f>IF(AND('Dairy Description'!B$11&gt;0),C33/'Dairy Description'!B$11,0)</f>
        <v>0</v>
      </c>
      <c r="E33" s="234">
        <f>IF(AND('Dairy Description'!B$7&gt;0),C33/('Dairy Description'!B$7/100),0)</f>
        <v>0</v>
      </c>
      <c r="F33" s="236">
        <f>IF(AND('Receipt Summary'!$C$18&gt;0),C33/('Receipt Summary'!$C$18),0)</f>
        <v>0</v>
      </c>
    </row>
    <row r="34" spans="1:6" ht="12" customHeight="1" x14ac:dyDescent="0.25">
      <c r="A34" s="12" t="s">
        <v>190</v>
      </c>
      <c r="C34" s="235"/>
      <c r="D34" s="235"/>
      <c r="E34" s="234"/>
      <c r="F34" s="26"/>
    </row>
    <row r="35" spans="1:6" x14ac:dyDescent="0.25">
      <c r="A35" s="30" t="s">
        <v>192</v>
      </c>
      <c r="C35" s="235">
        <f>Expenses!E36</f>
        <v>0</v>
      </c>
      <c r="D35" s="235">
        <f>IF(AND('Dairy Description'!B$11&gt;0),C35/'Dairy Description'!B$11,0)</f>
        <v>0</v>
      </c>
      <c r="E35" s="234">
        <f>IF(AND('Dairy Description'!B$7&gt;0),C35/('Dairy Description'!B$7/100),0)</f>
        <v>0</v>
      </c>
      <c r="F35" s="236">
        <f>IF(AND('Receipt Summary'!$C$18&gt;0),C35/('Receipt Summary'!$C$18),0)</f>
        <v>0</v>
      </c>
    </row>
    <row r="36" spans="1:6" x14ac:dyDescent="0.25">
      <c r="A36" s="30" t="s">
        <v>193</v>
      </c>
      <c r="C36" s="235">
        <f>Expenses!E37</f>
        <v>0</v>
      </c>
      <c r="D36" s="235">
        <f>IF(AND('Dairy Description'!B$11&gt;0),C36/'Dairy Description'!B$11,0)</f>
        <v>0</v>
      </c>
      <c r="E36" s="234">
        <f>IF(AND('Dairy Description'!B$7&gt;0),C36/('Dairy Description'!B$7/100),0)</f>
        <v>0</v>
      </c>
      <c r="F36" s="236">
        <f>IF(AND('Receipt Summary'!$C$18&gt;0),C36/('Receipt Summary'!$C$18),0)</f>
        <v>0</v>
      </c>
    </row>
    <row r="37" spans="1:6" x14ac:dyDescent="0.25">
      <c r="A37" s="30" t="s">
        <v>194</v>
      </c>
      <c r="C37" s="235">
        <f>Expenses!E38</f>
        <v>0</v>
      </c>
      <c r="D37" s="235">
        <f>IF(AND('Dairy Description'!B$11&gt;0),C37/'Dairy Description'!B$11,0)</f>
        <v>0</v>
      </c>
      <c r="E37" s="234">
        <f>IF(AND('Dairy Description'!B$7&gt;0),C37/('Dairy Description'!B$7/100),0)</f>
        <v>0</v>
      </c>
      <c r="F37" s="236">
        <f>IF(AND('Receipt Summary'!$C$18&gt;0),C37/('Receipt Summary'!$C$18),0)</f>
        <v>0</v>
      </c>
    </row>
    <row r="38" spans="1:6" x14ac:dyDescent="0.25">
      <c r="A38" s="30" t="s">
        <v>195</v>
      </c>
      <c r="C38" s="235">
        <f>Expenses!E39</f>
        <v>0</v>
      </c>
      <c r="D38" s="235">
        <f>IF(AND('Dairy Description'!B$11&gt;0),C38/'Dairy Description'!B$11,0)</f>
        <v>0</v>
      </c>
      <c r="E38" s="234">
        <f>IF(AND('Dairy Description'!B$7&gt;0),C38/('Dairy Description'!B$7/100),0)</f>
        <v>0</v>
      </c>
      <c r="F38" s="236">
        <f>IF(AND('Receipt Summary'!$C$18&gt;0),C38/('Receipt Summary'!$C$18),0)</f>
        <v>0</v>
      </c>
    </row>
    <row r="39" spans="1:6" ht="12" customHeight="1" x14ac:dyDescent="0.25">
      <c r="A39" s="12" t="s">
        <v>197</v>
      </c>
      <c r="C39" s="235"/>
      <c r="E39" s="234"/>
      <c r="F39" s="26"/>
    </row>
    <row r="40" spans="1:6" x14ac:dyDescent="0.25">
      <c r="A40" s="30" t="s">
        <v>199</v>
      </c>
      <c r="C40" s="235">
        <f>Expenses!E41</f>
        <v>0</v>
      </c>
      <c r="D40" s="235">
        <f>IF(AND('Dairy Description'!B$11&gt;0),C40/'Dairy Description'!B$11,0)</f>
        <v>0</v>
      </c>
      <c r="E40" s="234">
        <f>IF(AND('Dairy Description'!B$7&gt;0),C40/('Dairy Description'!B$7/100),0)</f>
        <v>0</v>
      </c>
      <c r="F40" s="236">
        <f>IF(AND('Receipt Summary'!$C$18&gt;0),C40/('Receipt Summary'!$C$18),0)</f>
        <v>0</v>
      </c>
    </row>
    <row r="41" spans="1:6" x14ac:dyDescent="0.25">
      <c r="A41" s="30" t="s">
        <v>201</v>
      </c>
      <c r="C41" s="235">
        <f>Expenses!E42</f>
        <v>0</v>
      </c>
      <c r="D41" s="235">
        <f>IF(AND('Dairy Description'!B$11&gt;0),C41/'Dairy Description'!B$11,0)</f>
        <v>0</v>
      </c>
      <c r="E41" s="234">
        <f>IF(AND('Dairy Description'!B$7&gt;0),C41/('Dairy Description'!B$7/100),0)</f>
        <v>0</v>
      </c>
      <c r="F41" s="236">
        <f>IF(AND('Receipt Summary'!$C$18&gt;0),C41/('Receipt Summary'!$C$18),0)</f>
        <v>0</v>
      </c>
    </row>
    <row r="42" spans="1:6" x14ac:dyDescent="0.25">
      <c r="A42" s="30" t="s">
        <v>202</v>
      </c>
      <c r="C42" s="235">
        <f>Expenses!E43</f>
        <v>0</v>
      </c>
      <c r="D42" s="235">
        <f>IF(AND('Dairy Description'!B$11&gt;0),C42/'Dairy Description'!B$11,0)</f>
        <v>0</v>
      </c>
      <c r="E42" s="234">
        <f>IF(AND('Dairy Description'!B$7&gt;0),C42/('Dairy Description'!B$7/100),0)</f>
        <v>0</v>
      </c>
      <c r="F42" s="236">
        <f>IF(AND('Receipt Summary'!$C$18&gt;0),C42/('Receipt Summary'!$C$18),0)</f>
        <v>0</v>
      </c>
    </row>
    <row r="43" spans="1:6" ht="12" customHeight="1" x14ac:dyDescent="0.25">
      <c r="A43" s="12" t="s">
        <v>8</v>
      </c>
      <c r="C43" s="235"/>
      <c r="D43" s="235"/>
      <c r="E43" s="234"/>
      <c r="F43" s="26"/>
    </row>
    <row r="44" spans="1:6" x14ac:dyDescent="0.25">
      <c r="A44" s="30" t="s">
        <v>203</v>
      </c>
      <c r="C44" s="235">
        <f>Expenses!E45</f>
        <v>0</v>
      </c>
      <c r="D44" s="235">
        <f>IF(AND('Dairy Description'!B$11&gt;0),C44/'Dairy Description'!B$11,0)</f>
        <v>0</v>
      </c>
      <c r="E44" s="234">
        <f>IF(AND('Dairy Description'!B$7&gt;0),C44/('Dairy Description'!B$7/100),0)</f>
        <v>0</v>
      </c>
      <c r="F44" s="236">
        <f>IF(AND('Receipt Summary'!$C$18&gt;0),C44/('Receipt Summary'!$C$18),0)</f>
        <v>0</v>
      </c>
    </row>
    <row r="45" spans="1:6" x14ac:dyDescent="0.25">
      <c r="A45" s="30" t="s">
        <v>204</v>
      </c>
      <c r="C45" s="235">
        <f>Expenses!E46</f>
        <v>0</v>
      </c>
      <c r="D45" s="235">
        <f>IF(AND('Dairy Description'!B$11&gt;0),C45/'Dairy Description'!B$11,0)</f>
        <v>0</v>
      </c>
      <c r="E45" s="234">
        <f>IF(AND('Dairy Description'!B$7&gt;0),C45/('Dairy Description'!B$7/100),0)</f>
        <v>0</v>
      </c>
      <c r="F45" s="236">
        <f>IF(AND('Receipt Summary'!$C$18&gt;0),C45/('Receipt Summary'!$C$18),0)</f>
        <v>0</v>
      </c>
    </row>
    <row r="46" spans="1:6" x14ac:dyDescent="0.25">
      <c r="A46" s="30" t="s">
        <v>205</v>
      </c>
      <c r="C46" s="235">
        <f>Expenses!E47</f>
        <v>0</v>
      </c>
      <c r="D46" s="235">
        <f>IF(AND('Dairy Description'!B$11&gt;0),C46/'Dairy Description'!B$11,0)</f>
        <v>0</v>
      </c>
      <c r="E46" s="234">
        <f>IF(AND('Dairy Description'!B$7&gt;0),C46/('Dairy Description'!B$7/100),0)</f>
        <v>0</v>
      </c>
      <c r="F46" s="236">
        <f>IF(AND('Receipt Summary'!$C$18&gt;0),C46/('Receipt Summary'!$C$18),0)</f>
        <v>0</v>
      </c>
    </row>
    <row r="47" spans="1:6" x14ac:dyDescent="0.25">
      <c r="A47" s="30" t="s">
        <v>206</v>
      </c>
      <c r="C47" s="235">
        <f>Expenses!E48</f>
        <v>0</v>
      </c>
      <c r="D47" s="235">
        <f>IF(AND('Dairy Description'!B$11&gt;0),C47/'Dairy Description'!B$11,0)</f>
        <v>0</v>
      </c>
      <c r="E47" s="234">
        <f>IF(AND('Dairy Description'!B$7&gt;0),C47/('Dairy Description'!B$7/100),0)</f>
        <v>0</v>
      </c>
      <c r="F47" s="236">
        <f>IF(AND('Receipt Summary'!$C$18&gt;0),C47/('Receipt Summary'!$C$18),0)</f>
        <v>0</v>
      </c>
    </row>
    <row r="48" spans="1:6" x14ac:dyDescent="0.25">
      <c r="A48" s="30" t="s">
        <v>207</v>
      </c>
      <c r="C48" s="235">
        <f>Expenses!E49</f>
        <v>0</v>
      </c>
      <c r="D48" s="235">
        <f>IF(AND('Dairy Description'!B$11&gt;0),C48/'Dairy Description'!B$11,0)</f>
        <v>0</v>
      </c>
      <c r="E48" s="234">
        <f>IF(AND('Dairy Description'!B$7&gt;0),C48/('Dairy Description'!B$7/100),0)</f>
        <v>0</v>
      </c>
      <c r="F48" s="236">
        <f>IF(AND('Receipt Summary'!$C$18&gt;0),C48/('Receipt Summary'!$C$18),0)</f>
        <v>0</v>
      </c>
    </row>
    <row r="49" spans="1:6" ht="12" customHeight="1" x14ac:dyDescent="0.25">
      <c r="A49" s="19"/>
      <c r="C49" s="235"/>
      <c r="D49" s="235"/>
      <c r="E49" s="234"/>
      <c r="F49" s="26"/>
    </row>
    <row r="50" spans="1:6" ht="12" customHeight="1" x14ac:dyDescent="0.25">
      <c r="A50" s="135" t="s">
        <v>344</v>
      </c>
      <c r="C50" s="235">
        <f>Expenses!E50</f>
        <v>0</v>
      </c>
      <c r="D50" s="235">
        <f>IF(AND('Dairy Description'!B$11&gt;0),C50/'Dairy Description'!B$11,0)</f>
        <v>0</v>
      </c>
      <c r="E50" s="234">
        <f>IF(AND('Dairy Description'!B$7&gt;0),C50/('Dairy Description'!B$7/100),0)</f>
        <v>0</v>
      </c>
      <c r="F50" s="236">
        <f>IF(AND('Receipt Summary'!$C$18&gt;0),C50/('Receipt Summary'!$C$18),0)</f>
        <v>0</v>
      </c>
    </row>
    <row r="51" spans="1:6" ht="12" customHeight="1" x14ac:dyDescent="0.25">
      <c r="A51" s="19"/>
      <c r="F51" s="26"/>
    </row>
    <row r="52" spans="1:6" x14ac:dyDescent="0.25">
      <c r="A52" s="19" t="s">
        <v>727</v>
      </c>
      <c r="C52" s="235">
        <f>Livestock!F39</f>
        <v>0</v>
      </c>
      <c r="D52" s="235">
        <f>IF(AND('Dairy Description'!B$11&gt;0),C52/'Dairy Description'!B$11,0)</f>
        <v>0</v>
      </c>
      <c r="E52" s="234">
        <f>IF(AND('Dairy Description'!B$7&gt;0),C52/('Dairy Description'!B$7/100),0)</f>
        <v>0</v>
      </c>
      <c r="F52" s="236">
        <f>IF(AND('Receipt Summary'!$C$18&gt;0),C52/('Receipt Summary'!$C$18),0)</f>
        <v>0</v>
      </c>
    </row>
    <row r="53" spans="1:6" x14ac:dyDescent="0.25">
      <c r="A53" s="19" t="s">
        <v>728</v>
      </c>
      <c r="C53" s="235">
        <f>'Machinery and Equipment'!D40</f>
        <v>0</v>
      </c>
      <c r="D53" s="235">
        <f>IF(AND('Dairy Description'!B$11&gt;0),C53/'Dairy Description'!B$11,0)</f>
        <v>0</v>
      </c>
      <c r="E53" s="234">
        <f>IF(AND('Dairy Description'!B$7&gt;0),C53/('Dairy Description'!B$7/100),0)</f>
        <v>0</v>
      </c>
      <c r="F53" s="236">
        <f>IF(AND('Receipt Summary'!$C$18&gt;0),C53/('Receipt Summary'!$C$18),0)</f>
        <v>0</v>
      </c>
    </row>
    <row r="54" spans="1:6" x14ac:dyDescent="0.25">
      <c r="A54" s="19" t="s">
        <v>729</v>
      </c>
      <c r="C54" s="235">
        <f>Buildings!H30</f>
        <v>0</v>
      </c>
      <c r="D54" s="235">
        <f>IF(AND('Dairy Description'!B$11&gt;0),C54/'Dairy Description'!B$11,0)</f>
        <v>0</v>
      </c>
      <c r="E54" s="234">
        <f>IF(AND('Dairy Description'!B$7&gt;0),C54/('Dairy Description'!B$7/100),0)</f>
        <v>0</v>
      </c>
      <c r="F54" s="236">
        <f>IF(AND('Receipt Summary'!$C$18&gt;0),C54/('Receipt Summary'!$C$18),0)</f>
        <v>0</v>
      </c>
    </row>
    <row r="55" spans="1:6" ht="6.75" customHeight="1" x14ac:dyDescent="0.25">
      <c r="A55" s="19"/>
      <c r="F55" s="26"/>
    </row>
    <row r="56" spans="1:6" ht="12" customHeight="1" x14ac:dyDescent="0.25">
      <c r="A56" s="227" t="s">
        <v>638</v>
      </c>
      <c r="C56" s="235">
        <f>C52+C53+C54</f>
        <v>0</v>
      </c>
      <c r="D56" s="235">
        <f>D52+D53+D54</f>
        <v>0</v>
      </c>
      <c r="E56" s="240">
        <f>E52+E53+E54</f>
        <v>0</v>
      </c>
      <c r="F56" s="236">
        <f>IF(AND('Receipt Summary'!$C$18&gt;0),C56/('Receipt Summary'!$C$18),0)</f>
        <v>0</v>
      </c>
    </row>
    <row r="57" spans="1:6" ht="4.5" customHeight="1" x14ac:dyDescent="0.25">
      <c r="A57" s="19"/>
      <c r="F57" s="26"/>
    </row>
    <row r="58" spans="1:6" ht="12" customHeight="1" x14ac:dyDescent="0.25">
      <c r="A58" s="227" t="s">
        <v>345</v>
      </c>
      <c r="C58" s="235">
        <f>C56+C50</f>
        <v>0</v>
      </c>
      <c r="D58" s="235">
        <f>D56+D50</f>
        <v>0</v>
      </c>
      <c r="E58" s="240">
        <f>E56+E50</f>
        <v>0</v>
      </c>
      <c r="F58" s="236">
        <f>IF(AND('Receipt Summary'!$C$18&gt;0),C58/('Receipt Summary'!$C$18),0)</f>
        <v>0</v>
      </c>
    </row>
    <row r="59" spans="1:6" ht="4.5" customHeight="1" x14ac:dyDescent="0.25">
      <c r="A59" s="44"/>
      <c r="B59" s="45"/>
      <c r="C59" s="45"/>
      <c r="D59" s="45"/>
      <c r="E59" s="45"/>
      <c r="F59" s="46"/>
    </row>
    <row r="60" spans="1:6" x14ac:dyDescent="0.25">
      <c r="A60" t="s">
        <v>730</v>
      </c>
    </row>
  </sheetData>
  <phoneticPr fontId="0" type="noConversion"/>
  <printOptions headings="1"/>
  <pageMargins left="0.5" right="0.75" top="0.5" bottom="0" header="0.5" footer="0.5"/>
  <pageSetup orientation="portrait" horizontalDpi="300" verticalDpi="300" r:id="rId1"/>
  <headerFooter alignWithMargins="0">
    <oddHeader>&amp;R&amp;8 16&amp;10
&amp;8&amp;D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topLeftCell="A22" workbookViewId="0">
      <selection activeCell="E44" sqref="E44"/>
    </sheetView>
  </sheetViews>
  <sheetFormatPr defaultColWidth="9.109375" defaultRowHeight="12.75" customHeight="1" x14ac:dyDescent="0.25"/>
  <cols>
    <col min="1" max="1" width="21.33203125" customWidth="1"/>
    <col min="2" max="3" width="13.33203125" customWidth="1"/>
    <col min="4" max="4" width="25.88671875" customWidth="1"/>
    <col min="5" max="6" width="13.33203125" customWidth="1"/>
    <col min="7" max="7" width="2.88671875" customWidth="1"/>
    <col min="8" max="8" width="12.88671875" customWidth="1"/>
    <col min="9" max="9" width="1.6640625" customWidth="1"/>
    <col min="10" max="10" width="11.88671875" customWidth="1"/>
    <col min="11" max="11" width="5.88671875" customWidth="1"/>
    <col min="12" max="12" width="13.6640625" customWidth="1"/>
    <col min="13" max="13" width="11.33203125" customWidth="1"/>
  </cols>
  <sheetData>
    <row r="1" spans="1:12" s="504" customFormat="1" ht="12.75" customHeight="1" x14ac:dyDescent="0.25">
      <c r="A1" s="503" t="str">
        <f>'Dairy Description'!A1</f>
        <v>Key Code:</v>
      </c>
      <c r="B1" s="507" t="s">
        <v>346</v>
      </c>
      <c r="C1" s="505"/>
      <c r="D1" s="505"/>
      <c r="E1" s="505"/>
      <c r="F1" s="505"/>
    </row>
    <row r="2" spans="1:12" ht="12.75" customHeight="1" x14ac:dyDescent="0.25">
      <c r="A2" s="47" t="s">
        <v>42</v>
      </c>
      <c r="B2" s="48"/>
      <c r="C2" s="1"/>
      <c r="D2" s="47"/>
      <c r="E2" s="47"/>
      <c r="F2" s="48"/>
      <c r="H2" s="49"/>
      <c r="I2" s="49"/>
      <c r="J2" s="49"/>
      <c r="K2" s="49"/>
      <c r="L2" s="49"/>
    </row>
    <row r="3" spans="1:12" ht="12.75" customHeight="1" x14ac:dyDescent="0.25">
      <c r="A3" s="244" t="s">
        <v>760</v>
      </c>
      <c r="B3" s="48"/>
      <c r="C3" s="1"/>
      <c r="D3" s="47"/>
      <c r="E3" s="47"/>
      <c r="F3" s="48"/>
      <c r="H3" s="49"/>
      <c r="I3" s="49"/>
      <c r="J3" s="49"/>
      <c r="K3" s="49"/>
      <c r="L3" s="49"/>
    </row>
    <row r="4" spans="1:12" ht="12.75" customHeight="1" x14ac:dyDescent="0.25">
      <c r="A4" s="49"/>
      <c r="B4" s="49"/>
      <c r="C4" s="49"/>
      <c r="D4" s="156"/>
      <c r="E4" s="156"/>
      <c r="F4" s="156"/>
      <c r="H4" s="49"/>
      <c r="I4" s="156"/>
      <c r="J4" s="49"/>
      <c r="K4" s="49"/>
      <c r="L4" s="49"/>
    </row>
    <row r="5" spans="1:12" ht="12.75" customHeight="1" x14ac:dyDescent="0.25">
      <c r="A5" s="6" t="s">
        <v>347</v>
      </c>
      <c r="B5" s="6"/>
      <c r="F5" s="6"/>
      <c r="H5" s="49"/>
      <c r="I5" s="49"/>
      <c r="J5" s="49"/>
      <c r="K5" s="49"/>
      <c r="L5" s="49"/>
    </row>
    <row r="6" spans="1:12" ht="12.75" customHeight="1" x14ac:dyDescent="0.25">
      <c r="A6" s="51"/>
      <c r="B6" s="230"/>
      <c r="C6" s="52"/>
      <c r="D6" s="52" t="s">
        <v>657</v>
      </c>
      <c r="E6" s="52"/>
      <c r="F6" s="55"/>
      <c r="H6" s="49"/>
      <c r="I6" s="49"/>
      <c r="J6" s="49"/>
      <c r="K6" s="49"/>
      <c r="L6" s="49"/>
    </row>
    <row r="7" spans="1:12" ht="12.75" customHeight="1" x14ac:dyDescent="0.25">
      <c r="A7" s="103" t="s">
        <v>646</v>
      </c>
      <c r="B7" s="338" t="s">
        <v>348</v>
      </c>
      <c r="C7" s="339" t="s">
        <v>349</v>
      </c>
      <c r="D7" s="45" t="s">
        <v>350</v>
      </c>
      <c r="E7" s="338" t="s">
        <v>348</v>
      </c>
      <c r="F7" s="340" t="s">
        <v>349</v>
      </c>
      <c r="H7" s="49"/>
      <c r="I7" s="49"/>
      <c r="J7" s="49"/>
      <c r="K7" s="49"/>
      <c r="L7" s="49"/>
    </row>
    <row r="8" spans="1:12" ht="12.75" customHeight="1" x14ac:dyDescent="0.25">
      <c r="A8" s="227"/>
      <c r="B8" s="6"/>
      <c r="F8" s="26"/>
    </row>
    <row r="9" spans="1:12" ht="12.75" customHeight="1" x14ac:dyDescent="0.25">
      <c r="A9" s="143" t="s">
        <v>312</v>
      </c>
      <c r="B9" s="136"/>
      <c r="C9" s="228"/>
      <c r="D9" s="136" t="s">
        <v>312</v>
      </c>
      <c r="E9" s="241"/>
      <c r="F9" s="341"/>
    </row>
    <row r="10" spans="1:12" ht="12.75" customHeight="1" x14ac:dyDescent="0.25">
      <c r="A10" s="16" t="s">
        <v>351</v>
      </c>
      <c r="B10" s="241">
        <f>Assets!C13</f>
        <v>0</v>
      </c>
      <c r="C10" s="241">
        <f>Assets!E13</f>
        <v>0</v>
      </c>
      <c r="D10" s="229" t="s">
        <v>352</v>
      </c>
      <c r="E10" s="241">
        <f>Payables!B22</f>
        <v>0</v>
      </c>
      <c r="F10" s="341">
        <f>Payables!C22</f>
        <v>0</v>
      </c>
    </row>
    <row r="11" spans="1:12" ht="13.2" x14ac:dyDescent="0.25">
      <c r="A11" s="19" t="s">
        <v>353</v>
      </c>
      <c r="D11" s="229" t="s">
        <v>354</v>
      </c>
      <c r="E11" s="241">
        <f>Liabilities!B40</f>
        <v>0</v>
      </c>
      <c r="F11" s="341">
        <f>Liabilities!C40</f>
        <v>0</v>
      </c>
    </row>
    <row r="12" spans="1:12" ht="13.2" x14ac:dyDescent="0.25">
      <c r="A12" s="16" t="s">
        <v>355</v>
      </c>
      <c r="B12" s="241">
        <f>'Feed and Supply'!D39</f>
        <v>0</v>
      </c>
      <c r="C12" s="241">
        <f>'Feed and Supply'!H39</f>
        <v>0</v>
      </c>
      <c r="D12" s="229" t="s">
        <v>356</v>
      </c>
      <c r="E12" s="241">
        <f>Liabilities!B31</f>
        <v>0</v>
      </c>
      <c r="F12" s="341">
        <f>Liabilities!C31</f>
        <v>0</v>
      </c>
    </row>
    <row r="13" spans="1:12" ht="13.2" x14ac:dyDescent="0.25">
      <c r="A13" s="16" t="s">
        <v>357</v>
      </c>
      <c r="B13" s="241">
        <f>Receivables!B19</f>
        <v>0</v>
      </c>
      <c r="C13" s="241">
        <f>Receivables!C19</f>
        <v>0</v>
      </c>
      <c r="D13" s="229" t="s">
        <v>358</v>
      </c>
      <c r="E13" s="337">
        <f>Liabilities!E21</f>
        <v>0</v>
      </c>
      <c r="F13" s="65">
        <f>Liabilities!I21</f>
        <v>0</v>
      </c>
    </row>
    <row r="14" spans="1:12" ht="13.2" x14ac:dyDescent="0.25">
      <c r="A14" s="16" t="s">
        <v>359</v>
      </c>
      <c r="B14" s="241">
        <f>'Prepaid Expenses'!B52</f>
        <v>0</v>
      </c>
      <c r="C14" s="241">
        <f>'Prepaid Expenses'!C52</f>
        <v>0</v>
      </c>
      <c r="D14" t="s">
        <v>647</v>
      </c>
      <c r="E14" s="63">
        <f>Leases!E42</f>
        <v>0</v>
      </c>
      <c r="F14" s="65">
        <f>Leases!I12+Leases!I19+Leases!I26+Leases!I33+Leases!I40</f>
        <v>0</v>
      </c>
    </row>
    <row r="15" spans="1:12" ht="12.75" customHeight="1" x14ac:dyDescent="0.25">
      <c r="A15" s="19"/>
      <c r="F15" s="26"/>
    </row>
    <row r="16" spans="1:12" ht="13.2" x14ac:dyDescent="0.25">
      <c r="A16" s="30" t="s">
        <v>360</v>
      </c>
      <c r="B16" s="241">
        <f>B10+B12+B13+B14</f>
        <v>0</v>
      </c>
      <c r="C16" s="241">
        <f>C10+C12+C13+C14</f>
        <v>0</v>
      </c>
      <c r="D16" s="336" t="s">
        <v>361</v>
      </c>
      <c r="E16" s="241">
        <f>SUM(E10:E14)</f>
        <v>0</v>
      </c>
      <c r="F16" s="341">
        <f>SUM(F10:F14)</f>
        <v>0</v>
      </c>
    </row>
    <row r="17" spans="1:6" ht="12.75" customHeight="1" x14ac:dyDescent="0.25">
      <c r="A17" s="19"/>
      <c r="F17" s="26"/>
    </row>
    <row r="18" spans="1:6" ht="13.2" x14ac:dyDescent="0.25">
      <c r="A18" s="143" t="s">
        <v>362</v>
      </c>
      <c r="B18" s="242"/>
      <c r="D18" s="136" t="s">
        <v>362</v>
      </c>
      <c r="E18" s="229"/>
      <c r="F18" s="26"/>
    </row>
    <row r="19" spans="1:6" ht="13.2" x14ac:dyDescent="0.25">
      <c r="A19" s="16" t="s">
        <v>639</v>
      </c>
      <c r="B19" s="4"/>
      <c r="D19" s="229" t="s">
        <v>363</v>
      </c>
      <c r="F19" s="26"/>
    </row>
    <row r="20" spans="1:6" ht="13.2" x14ac:dyDescent="0.25">
      <c r="A20" s="16" t="s">
        <v>641</v>
      </c>
      <c r="B20" s="241">
        <f>Livestock!F10</f>
        <v>0</v>
      </c>
      <c r="C20" s="241">
        <f>Livestock!L10</f>
        <v>0</v>
      </c>
      <c r="D20" s="229" t="s">
        <v>648</v>
      </c>
      <c r="E20" s="241">
        <f>Liabilities!B21-Liabilities!E21</f>
        <v>0</v>
      </c>
      <c r="F20" s="341">
        <f>Liabilities!C21-Liabilities!I21</f>
        <v>0</v>
      </c>
    </row>
    <row r="21" spans="1:6" ht="13.2" x14ac:dyDescent="0.25">
      <c r="A21" s="16" t="s">
        <v>642</v>
      </c>
      <c r="B21" s="241">
        <f>Livestock!F11</f>
        <v>0</v>
      </c>
      <c r="C21" s="241">
        <f>Livestock!L11</f>
        <v>0</v>
      </c>
      <c r="D21" s="229" t="s">
        <v>649</v>
      </c>
      <c r="E21" s="241"/>
      <c r="F21" s="341"/>
    </row>
    <row r="22" spans="1:6" ht="13.2" x14ac:dyDescent="0.25">
      <c r="A22" s="16" t="s">
        <v>643</v>
      </c>
      <c r="B22" s="241">
        <f>Livestock!F12</f>
        <v>0</v>
      </c>
      <c r="C22" s="241">
        <f>Livestock!L12</f>
        <v>0</v>
      </c>
      <c r="D22" s="229" t="s">
        <v>653</v>
      </c>
      <c r="E22" s="63">
        <f>Leases!B12-Leases!E12</f>
        <v>0</v>
      </c>
      <c r="F22" s="65">
        <f>Leases!C12-Leases!I12</f>
        <v>0</v>
      </c>
    </row>
    <row r="23" spans="1:6" ht="13.2" x14ac:dyDescent="0.25">
      <c r="A23" s="16" t="s">
        <v>366</v>
      </c>
      <c r="B23" s="241">
        <f>Livestock!F19</f>
        <v>0</v>
      </c>
      <c r="C23" s="241">
        <f>Livestock!L19</f>
        <v>0</v>
      </c>
      <c r="D23" s="229" t="s">
        <v>654</v>
      </c>
      <c r="E23" s="63">
        <f>Leases!B19-Leases!E19</f>
        <v>0</v>
      </c>
      <c r="F23" s="341">
        <f>Leases!C19-Leases!I19</f>
        <v>0</v>
      </c>
    </row>
    <row r="24" spans="1:6" ht="13.2" x14ac:dyDescent="0.25">
      <c r="A24" s="16" t="s">
        <v>367</v>
      </c>
      <c r="B24" s="241">
        <f>Livestock!F24</f>
        <v>0</v>
      </c>
      <c r="C24" s="241">
        <f>Livestock!L24</f>
        <v>0</v>
      </c>
      <c r="D24" t="s">
        <v>652</v>
      </c>
      <c r="E24" s="63">
        <f>Leases!B26-Leases!E26</f>
        <v>0</v>
      </c>
      <c r="F24" s="65">
        <f>Leases!C26-Leases!I26</f>
        <v>0</v>
      </c>
    </row>
    <row r="25" spans="1:6" ht="13.2" x14ac:dyDescent="0.25">
      <c r="A25" s="16" t="s">
        <v>368</v>
      </c>
      <c r="B25" s="241">
        <f>'Machinery and Equipment'!D35</f>
        <v>0</v>
      </c>
      <c r="C25" s="241">
        <f>'Machinery and Equipment'!F35</f>
        <v>0</v>
      </c>
      <c r="D25" t="s">
        <v>650</v>
      </c>
      <c r="E25" s="241">
        <f>Leases!B33-Leases!E33</f>
        <v>0</v>
      </c>
      <c r="F25" s="341">
        <f>Leases!C33-Leases!I33</f>
        <v>0</v>
      </c>
    </row>
    <row r="26" spans="1:6" ht="13.2" x14ac:dyDescent="0.25">
      <c r="A26" s="16" t="s">
        <v>369</v>
      </c>
      <c r="B26" s="241">
        <f>Assets!C10</f>
        <v>0</v>
      </c>
      <c r="C26" s="241">
        <f>Assets!E10</f>
        <v>0</v>
      </c>
      <c r="D26" t="s">
        <v>651</v>
      </c>
      <c r="E26" s="63">
        <f>Leases!B40-Leases!E40</f>
        <v>0</v>
      </c>
      <c r="F26" s="65">
        <f>Leases!C40-Leases!I40</f>
        <v>0</v>
      </c>
    </row>
    <row r="27" spans="1:6" ht="13.2" x14ac:dyDescent="0.25">
      <c r="A27" s="16" t="s">
        <v>371</v>
      </c>
      <c r="B27" s="241">
        <f>Assets!C14</f>
        <v>0</v>
      </c>
      <c r="C27" s="241">
        <f>Assets!E14</f>
        <v>0</v>
      </c>
      <c r="F27" s="65"/>
    </row>
    <row r="28" spans="1:6" ht="13.2" x14ac:dyDescent="0.25">
      <c r="A28" s="16" t="s">
        <v>372</v>
      </c>
      <c r="D28" s="82" t="s">
        <v>370</v>
      </c>
      <c r="E28" s="63">
        <f>SUM(E20:E26)</f>
        <v>0</v>
      </c>
      <c r="F28" s="65">
        <f>SUM(F20:F26)</f>
        <v>0</v>
      </c>
    </row>
    <row r="29" spans="1:6" ht="13.2" x14ac:dyDescent="0.25">
      <c r="A29" s="16" t="s">
        <v>373</v>
      </c>
      <c r="B29" s="241">
        <f>Assets!C15+Assets!C16+Assets!C35</f>
        <v>0</v>
      </c>
      <c r="C29" s="241">
        <f>Assets!E15+Assets!E16+Assets!E35</f>
        <v>0</v>
      </c>
      <c r="F29" s="26"/>
    </row>
    <row r="30" spans="1:6" ht="13.2" x14ac:dyDescent="0.25">
      <c r="A30" s="19" t="s">
        <v>628</v>
      </c>
      <c r="B30" s="241"/>
      <c r="F30" s="26"/>
    </row>
    <row r="31" spans="1:6" ht="13.2" x14ac:dyDescent="0.25">
      <c r="A31" s="19" t="s">
        <v>364</v>
      </c>
      <c r="B31" s="241">
        <f>Buildings!H24</f>
        <v>0</v>
      </c>
      <c r="C31" s="241">
        <f>Buildings!J24</f>
        <v>0</v>
      </c>
      <c r="F31" s="26"/>
    </row>
    <row r="32" spans="1:6" ht="13.2" x14ac:dyDescent="0.25">
      <c r="A32" s="19" t="s">
        <v>365</v>
      </c>
      <c r="B32" s="241">
        <f>Assets!C11</f>
        <v>0</v>
      </c>
      <c r="C32" s="241">
        <f>Assets!E11</f>
        <v>0</v>
      </c>
      <c r="F32" s="26"/>
    </row>
    <row r="33" spans="1:6" ht="13.2" x14ac:dyDescent="0.25">
      <c r="A33" s="19" t="s">
        <v>630</v>
      </c>
      <c r="B33" s="241"/>
      <c r="C33" s="241"/>
      <c r="F33" s="26"/>
    </row>
    <row r="34" spans="1:6" ht="13.2" x14ac:dyDescent="0.25">
      <c r="A34" s="19" t="s">
        <v>364</v>
      </c>
      <c r="B34" s="241">
        <f>'Real Estate'!H29</f>
        <v>0</v>
      </c>
      <c r="C34" s="241">
        <f>'Real Estate'!J29</f>
        <v>0</v>
      </c>
      <c r="F34" s="26"/>
    </row>
    <row r="35" spans="1:6" ht="13.2" x14ac:dyDescent="0.25">
      <c r="A35" s="19" t="s">
        <v>365</v>
      </c>
      <c r="B35" s="241">
        <f>Assets!C12</f>
        <v>0</v>
      </c>
      <c r="C35" s="241">
        <f>Assets!E12</f>
        <v>0</v>
      </c>
      <c r="F35" s="26"/>
    </row>
    <row r="36" spans="1:6" ht="13.2" x14ac:dyDescent="0.25">
      <c r="A36" s="19"/>
      <c r="B36" s="460"/>
      <c r="C36" s="460"/>
      <c r="D36" s="300"/>
      <c r="E36" s="300"/>
      <c r="F36" s="26"/>
    </row>
    <row r="37" spans="1:6" ht="13.2" x14ac:dyDescent="0.25">
      <c r="A37" s="19" t="s">
        <v>374</v>
      </c>
      <c r="B37" s="446">
        <f>SUM(B20:B35)</f>
        <v>0</v>
      </c>
      <c r="C37" s="446">
        <f>SUM(C20:C35)</f>
        <v>0</v>
      </c>
      <c r="D37" s="300"/>
      <c r="E37" s="300"/>
      <c r="F37" s="26"/>
    </row>
    <row r="38" spans="1:6" ht="12.75" customHeight="1" x14ac:dyDescent="0.25">
      <c r="A38" s="19"/>
      <c r="B38" s="300"/>
      <c r="C38" s="300"/>
      <c r="D38" s="300"/>
      <c r="E38" s="300"/>
      <c r="F38" s="26"/>
    </row>
    <row r="39" spans="1:6" ht="13.2" x14ac:dyDescent="0.25">
      <c r="A39" s="111" t="s">
        <v>644</v>
      </c>
      <c r="B39" s="446">
        <f>B16+B37</f>
        <v>0</v>
      </c>
      <c r="C39" s="446">
        <f>C16+C37</f>
        <v>0</v>
      </c>
      <c r="D39" s="300" t="s">
        <v>655</v>
      </c>
      <c r="E39" s="446">
        <f>E16+E28</f>
        <v>0</v>
      </c>
      <c r="F39" s="65">
        <f>F16+F28</f>
        <v>0</v>
      </c>
    </row>
    <row r="40" spans="1:6" ht="13.2" x14ac:dyDescent="0.25">
      <c r="A40" s="66"/>
      <c r="B40" s="446"/>
      <c r="C40" s="446"/>
      <c r="D40" s="300"/>
      <c r="E40" s="446"/>
      <c r="F40" s="65"/>
    </row>
    <row r="41" spans="1:6" ht="13.2" x14ac:dyDescent="0.25">
      <c r="A41" s="315" t="s">
        <v>645</v>
      </c>
      <c r="B41" s="460">
        <f>Assets!C17</f>
        <v>0</v>
      </c>
      <c r="C41" s="460">
        <f>Assets!E17</f>
        <v>0</v>
      </c>
      <c r="D41" s="316" t="s">
        <v>656</v>
      </c>
      <c r="E41" s="446">
        <f>Leases!B44+Liabilities!B44</f>
        <v>0</v>
      </c>
      <c r="F41" s="65">
        <f>Leases!C44+Liabilities!C44</f>
        <v>0</v>
      </c>
    </row>
    <row r="42" spans="1:6" ht="13.2" x14ac:dyDescent="0.25">
      <c r="A42" s="66"/>
      <c r="B42" s="446"/>
      <c r="C42" s="446"/>
      <c r="D42" s="300"/>
      <c r="E42" s="446"/>
      <c r="F42" s="65"/>
    </row>
    <row r="43" spans="1:6" ht="13.2" x14ac:dyDescent="0.25">
      <c r="A43" s="66"/>
      <c r="B43" s="446"/>
      <c r="C43" s="446"/>
      <c r="D43" s="300" t="s">
        <v>375</v>
      </c>
      <c r="E43" s="446">
        <f>Assets!C27</f>
        <v>0</v>
      </c>
      <c r="F43" s="65">
        <f>Assets!E27</f>
        <v>0</v>
      </c>
    </row>
    <row r="44" spans="1:6" ht="12.75" customHeight="1" x14ac:dyDescent="0.25">
      <c r="A44" s="19"/>
      <c r="B44" s="300"/>
      <c r="C44" s="300"/>
      <c r="D44" s="300" t="s">
        <v>376</v>
      </c>
      <c r="E44" s="446">
        <f>B47-E39-E41-E43</f>
        <v>0</v>
      </c>
      <c r="F44" s="65">
        <f>C47-F39-F41-F43</f>
        <v>0</v>
      </c>
    </row>
    <row r="45" spans="1:6" ht="12.75" customHeight="1" x14ac:dyDescent="0.25">
      <c r="A45" s="19"/>
      <c r="B45" s="300"/>
      <c r="C45" s="300"/>
      <c r="D45" s="300"/>
      <c r="E45" s="300"/>
      <c r="F45" s="26"/>
    </row>
    <row r="46" spans="1:6" ht="12.75" customHeight="1" x14ac:dyDescent="0.25">
      <c r="A46" s="19"/>
      <c r="B46" s="300"/>
      <c r="C46" s="300"/>
      <c r="D46" s="300" t="s">
        <v>377</v>
      </c>
      <c r="E46" s="300"/>
      <c r="F46" s="26"/>
    </row>
    <row r="47" spans="1:6" ht="12.75" customHeight="1" x14ac:dyDescent="0.25">
      <c r="A47" s="19" t="s">
        <v>378</v>
      </c>
      <c r="B47" s="446">
        <f>B16+B37+B41</f>
        <v>0</v>
      </c>
      <c r="C47" s="446">
        <f>C16+C37+C41</f>
        <v>0</v>
      </c>
      <c r="D47" s="300" t="s">
        <v>379</v>
      </c>
      <c r="E47" s="446">
        <f>SUM(E39:E44)</f>
        <v>0</v>
      </c>
      <c r="F47" s="65">
        <f>SUM(F39:F44)</f>
        <v>0</v>
      </c>
    </row>
    <row r="48" spans="1:6" ht="12.75" customHeight="1" x14ac:dyDescent="0.25">
      <c r="A48" s="44"/>
      <c r="B48" s="45"/>
      <c r="C48" s="45"/>
      <c r="D48" s="45"/>
      <c r="E48" s="45"/>
      <c r="F48" s="46"/>
    </row>
    <row r="49" ht="15.9" customHeight="1" x14ac:dyDescent="0.25"/>
    <row r="50" ht="15.9" customHeight="1" x14ac:dyDescent="0.25"/>
    <row r="51" ht="15.9" customHeight="1" x14ac:dyDescent="0.25"/>
    <row r="52" ht="15.9" customHeight="1" x14ac:dyDescent="0.25"/>
    <row r="53" ht="15.9" customHeight="1" x14ac:dyDescent="0.25"/>
    <row r="54" ht="15.9" customHeight="1" x14ac:dyDescent="0.25"/>
    <row r="55" ht="15.9" customHeight="1" x14ac:dyDescent="0.25"/>
    <row r="56" ht="15.9" customHeight="1" x14ac:dyDescent="0.25"/>
    <row r="57" ht="15.9" customHeight="1" x14ac:dyDescent="0.25"/>
    <row r="58" ht="15.9" customHeight="1" x14ac:dyDescent="0.25"/>
    <row r="59" ht="13.5" customHeight="1" x14ac:dyDescent="0.25"/>
    <row r="60" ht="13.5" customHeight="1" x14ac:dyDescent="0.25"/>
    <row r="64" ht="13.5" customHeight="1" x14ac:dyDescent="0.25"/>
  </sheetData>
  <phoneticPr fontId="0" type="noConversion"/>
  <printOptions headings="1"/>
  <pageMargins left="0.5" right="0" top="0.5" bottom="0.5" header="0.5" footer="0.5"/>
  <pageSetup scale="96" orientation="portrait" horizontalDpi="300" verticalDpi="300" r:id="rId1"/>
  <headerFooter alignWithMargins="0">
    <oddHeader>&amp;R&amp;8 17
&amp;D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5" workbookViewId="0">
      <selection activeCell="E48" sqref="E48"/>
    </sheetView>
  </sheetViews>
  <sheetFormatPr defaultRowHeight="13.2" x14ac:dyDescent="0.25"/>
  <cols>
    <col min="1" max="1" width="23.33203125" customWidth="1"/>
    <col min="2" max="2" width="34.44140625" customWidth="1"/>
    <col min="3" max="5" width="12.6640625" customWidth="1"/>
    <col min="6" max="6" width="3.109375" customWidth="1"/>
  </cols>
  <sheetData>
    <row r="1" spans="1:6" s="504" customFormat="1" x14ac:dyDescent="0.25">
      <c r="A1" s="503" t="str">
        <f>'Dairy Description'!A1</f>
        <v>Key Code:</v>
      </c>
      <c r="B1" s="506" t="s">
        <v>211</v>
      </c>
      <c r="C1" s="508"/>
      <c r="D1" s="508"/>
      <c r="E1" s="505"/>
    </row>
    <row r="2" spans="1:6" x14ac:dyDescent="0.25">
      <c r="A2" s="2" t="s">
        <v>42</v>
      </c>
      <c r="B2" s="1"/>
      <c r="C2" s="1"/>
      <c r="D2" s="1"/>
      <c r="E2" s="1"/>
    </row>
    <row r="3" spans="1:6" x14ac:dyDescent="0.25">
      <c r="A3" s="244" t="s">
        <v>760</v>
      </c>
      <c r="B3" s="1"/>
      <c r="C3" s="1"/>
      <c r="D3" s="1"/>
      <c r="E3" s="1"/>
    </row>
    <row r="5" spans="1:6" x14ac:dyDescent="0.25">
      <c r="A5" s="305" t="s">
        <v>380</v>
      </c>
      <c r="B5" s="28"/>
      <c r="C5" s="28"/>
      <c r="D5" s="28"/>
      <c r="E5" s="28"/>
      <c r="F5" s="96"/>
    </row>
    <row r="6" spans="1:6" x14ac:dyDescent="0.25">
      <c r="A6" s="81"/>
      <c r="B6" s="52"/>
      <c r="C6" s="52"/>
      <c r="D6" s="52"/>
      <c r="E6" s="52"/>
      <c r="F6" s="26"/>
    </row>
    <row r="7" spans="1:6" x14ac:dyDescent="0.25">
      <c r="A7" s="227" t="s">
        <v>381</v>
      </c>
      <c r="B7" s="300"/>
      <c r="C7" s="300"/>
      <c r="D7" s="300"/>
      <c r="E7" s="300"/>
      <c r="F7" s="26"/>
    </row>
    <row r="8" spans="1:6" x14ac:dyDescent="0.25">
      <c r="A8" s="19" t="s">
        <v>382</v>
      </c>
      <c r="B8" s="300"/>
      <c r="C8" s="307"/>
      <c r="D8" s="307"/>
      <c r="E8" s="308">
        <f>Income!B9</f>
        <v>0</v>
      </c>
      <c r="F8" s="26"/>
    </row>
    <row r="9" spans="1:6" x14ac:dyDescent="0.25">
      <c r="A9" s="19" t="s">
        <v>383</v>
      </c>
      <c r="B9" s="300" t="s">
        <v>384</v>
      </c>
      <c r="C9" s="307"/>
      <c r="D9" s="308">
        <f>Income!B10</f>
        <v>0</v>
      </c>
      <c r="E9" s="307"/>
      <c r="F9" s="26"/>
    </row>
    <row r="10" spans="1:6" x14ac:dyDescent="0.25">
      <c r="A10" s="19"/>
      <c r="B10" s="300" t="s">
        <v>385</v>
      </c>
      <c r="C10" s="307"/>
      <c r="D10" s="309">
        <f>Income!C10</f>
        <v>0</v>
      </c>
      <c r="E10" s="307"/>
      <c r="F10" s="26"/>
    </row>
    <row r="11" spans="1:6" x14ac:dyDescent="0.25">
      <c r="A11" s="19"/>
      <c r="B11" s="300" t="s">
        <v>386</v>
      </c>
      <c r="C11" s="307"/>
      <c r="D11" s="307"/>
      <c r="E11" s="308">
        <f>D9+D10</f>
        <v>0</v>
      </c>
      <c r="F11" s="26"/>
    </row>
    <row r="12" spans="1:6" x14ac:dyDescent="0.25">
      <c r="A12" s="19" t="s">
        <v>387</v>
      </c>
      <c r="B12" s="300" t="s">
        <v>384</v>
      </c>
      <c r="C12" s="307"/>
      <c r="D12" s="308">
        <f>Income!B11</f>
        <v>0</v>
      </c>
      <c r="E12" s="307"/>
      <c r="F12" s="26"/>
    </row>
    <row r="13" spans="1:6" x14ac:dyDescent="0.25">
      <c r="A13" s="19"/>
      <c r="B13" s="300" t="s">
        <v>385</v>
      </c>
      <c r="C13" s="307"/>
      <c r="D13" s="309">
        <f>Income!C11</f>
        <v>0</v>
      </c>
      <c r="E13" s="307"/>
      <c r="F13" s="26"/>
    </row>
    <row r="14" spans="1:6" x14ac:dyDescent="0.25">
      <c r="A14" s="19"/>
      <c r="B14" s="306" t="s">
        <v>388</v>
      </c>
      <c r="C14" s="307"/>
      <c r="D14" s="307"/>
      <c r="E14" s="308">
        <f>D12+D13</f>
        <v>0</v>
      </c>
      <c r="F14" s="26"/>
    </row>
    <row r="15" spans="1:6" x14ac:dyDescent="0.25">
      <c r="A15" s="19" t="s">
        <v>389</v>
      </c>
      <c r="B15" s="300" t="s">
        <v>384</v>
      </c>
      <c r="C15" s="307"/>
      <c r="D15" s="308">
        <f>Income!B12</f>
        <v>0</v>
      </c>
      <c r="E15" s="307"/>
      <c r="F15" s="26"/>
    </row>
    <row r="16" spans="1:6" x14ac:dyDescent="0.25">
      <c r="A16" s="19"/>
      <c r="B16" s="300" t="s">
        <v>385</v>
      </c>
      <c r="C16" s="307"/>
      <c r="D16" s="309">
        <f>Income!C12</f>
        <v>0</v>
      </c>
      <c r="E16" s="307"/>
      <c r="F16" s="26"/>
    </row>
    <row r="17" spans="1:6" x14ac:dyDescent="0.25">
      <c r="A17" s="19"/>
      <c r="B17" s="300" t="s">
        <v>390</v>
      </c>
      <c r="C17" s="307"/>
      <c r="D17" s="307"/>
      <c r="E17" s="308">
        <f>D15+D16</f>
        <v>0</v>
      </c>
      <c r="F17" s="26"/>
    </row>
    <row r="18" spans="1:6" x14ac:dyDescent="0.25">
      <c r="A18" s="19" t="s">
        <v>391</v>
      </c>
      <c r="B18" s="300" t="s">
        <v>384</v>
      </c>
      <c r="C18" s="307"/>
      <c r="D18" s="308">
        <f>Income!B13</f>
        <v>0</v>
      </c>
      <c r="E18" s="307"/>
      <c r="F18" s="26"/>
    </row>
    <row r="19" spans="1:6" x14ac:dyDescent="0.25">
      <c r="A19" s="19"/>
      <c r="B19" s="300" t="s">
        <v>385</v>
      </c>
      <c r="C19" s="307"/>
      <c r="D19" s="309">
        <f>Income!C13</f>
        <v>0</v>
      </c>
      <c r="E19" s="307"/>
      <c r="F19" s="26"/>
    </row>
    <row r="20" spans="1:6" x14ac:dyDescent="0.25">
      <c r="A20" s="19"/>
      <c r="B20" s="300" t="s">
        <v>392</v>
      </c>
      <c r="C20" s="307"/>
      <c r="D20" s="307"/>
      <c r="E20" s="308">
        <f>D18+D19</f>
        <v>0</v>
      </c>
      <c r="F20" s="26"/>
    </row>
    <row r="21" spans="1:6" x14ac:dyDescent="0.25">
      <c r="A21" s="19" t="s">
        <v>393</v>
      </c>
      <c r="B21" s="300"/>
      <c r="C21" s="307"/>
      <c r="D21" s="307"/>
      <c r="E21" s="308">
        <f>Income!B14</f>
        <v>0</v>
      </c>
      <c r="F21" s="26"/>
    </row>
    <row r="22" spans="1:6" x14ac:dyDescent="0.25">
      <c r="A22" s="19" t="s">
        <v>394</v>
      </c>
      <c r="B22" s="300"/>
      <c r="C22" s="307"/>
      <c r="D22" s="307"/>
      <c r="E22" s="308">
        <f>Income!B15</f>
        <v>0</v>
      </c>
      <c r="F22" s="26"/>
    </row>
    <row r="23" spans="1:6" x14ac:dyDescent="0.25">
      <c r="A23" s="19" t="s">
        <v>395</v>
      </c>
      <c r="B23" s="300"/>
      <c r="C23" s="307"/>
      <c r="D23" s="307"/>
      <c r="E23" s="308">
        <f>Income!B16</f>
        <v>0</v>
      </c>
      <c r="F23" s="26"/>
    </row>
    <row r="24" spans="1:6" x14ac:dyDescent="0.25">
      <c r="A24" s="19" t="s">
        <v>396</v>
      </c>
      <c r="B24" s="300"/>
      <c r="C24" s="307"/>
      <c r="D24" s="307"/>
      <c r="E24" s="308">
        <f>(Income!B17+Income!B18+Income!B19+Income!B20+Income!B21)+Income!C17+Income!C18+Income!C19+Income!C20+Income!C21</f>
        <v>0</v>
      </c>
      <c r="F24" s="26"/>
    </row>
    <row r="25" spans="1:6" x14ac:dyDescent="0.25">
      <c r="A25" s="19" t="s">
        <v>397</v>
      </c>
      <c r="B25" s="300"/>
      <c r="C25" s="307"/>
      <c r="D25" s="307"/>
      <c r="E25" s="308">
        <f>Income!D22</f>
        <v>0</v>
      </c>
      <c r="F25" s="26"/>
    </row>
    <row r="26" spans="1:6" x14ac:dyDescent="0.25">
      <c r="A26" s="19" t="s">
        <v>658</v>
      </c>
      <c r="B26" s="300"/>
      <c r="C26" s="307"/>
      <c r="D26" s="307"/>
      <c r="E26" s="309">
        <f>Livestock!H41</f>
        <v>0</v>
      </c>
      <c r="F26" s="26"/>
    </row>
    <row r="27" spans="1:6" ht="6.75" customHeight="1" x14ac:dyDescent="0.25">
      <c r="A27" s="19"/>
      <c r="B27" s="300"/>
      <c r="C27" s="307"/>
      <c r="D27" s="307"/>
      <c r="E27" s="308"/>
      <c r="F27" s="26"/>
    </row>
    <row r="28" spans="1:6" x14ac:dyDescent="0.25">
      <c r="A28" s="19"/>
      <c r="B28" s="301" t="s">
        <v>398</v>
      </c>
      <c r="C28" s="307"/>
      <c r="D28" s="307"/>
      <c r="E28" s="308">
        <f>E8+E11+E14+E17+E20+E21+E22+E23+E24+E25+E26</f>
        <v>0</v>
      </c>
      <c r="F28" s="26"/>
    </row>
    <row r="29" spans="1:6" x14ac:dyDescent="0.25">
      <c r="A29" s="19"/>
      <c r="B29" s="301"/>
      <c r="C29" s="307"/>
      <c r="D29" s="307"/>
      <c r="E29" s="308"/>
      <c r="F29" s="26"/>
    </row>
    <row r="30" spans="1:6" x14ac:dyDescent="0.25">
      <c r="A30" s="227" t="s">
        <v>213</v>
      </c>
      <c r="B30" s="301"/>
      <c r="C30" s="307"/>
      <c r="D30" s="307"/>
      <c r="E30" s="308"/>
      <c r="F30" s="26"/>
    </row>
    <row r="31" spans="1:6" x14ac:dyDescent="0.25">
      <c r="A31" s="19" t="s">
        <v>399</v>
      </c>
      <c r="B31" s="300"/>
      <c r="C31" s="307"/>
      <c r="D31" s="307"/>
      <c r="E31" s="307"/>
      <c r="F31" s="26"/>
    </row>
    <row r="32" spans="1:6" x14ac:dyDescent="0.25">
      <c r="A32" s="19"/>
      <c r="B32" s="300" t="s">
        <v>164</v>
      </c>
      <c r="C32" s="308">
        <f>Expenses!B11+Expenses!B12+Expenses!B13</f>
        <v>0</v>
      </c>
      <c r="D32" s="307"/>
      <c r="E32" s="308"/>
      <c r="F32" s="26"/>
    </row>
    <row r="33" spans="1:6" x14ac:dyDescent="0.25">
      <c r="A33" s="19"/>
      <c r="B33" s="300" t="s">
        <v>168</v>
      </c>
      <c r="C33" s="308">
        <f>Expenses!B15+Expenses!B16+Expenses!B17+Expenses!B18</f>
        <v>0</v>
      </c>
      <c r="D33" s="307"/>
      <c r="E33" s="308"/>
      <c r="F33" s="26"/>
    </row>
    <row r="34" spans="1:6" x14ac:dyDescent="0.25">
      <c r="A34" s="19"/>
      <c r="B34" s="302" t="s">
        <v>123</v>
      </c>
      <c r="C34" s="308">
        <f>Expenses!B20+Expenses!B21+Expenses!B22</f>
        <v>0</v>
      </c>
      <c r="D34" s="307"/>
      <c r="E34" s="308"/>
      <c r="F34" s="26"/>
    </row>
    <row r="35" spans="1:6" x14ac:dyDescent="0.25">
      <c r="A35" s="19"/>
      <c r="B35" s="300" t="s">
        <v>173</v>
      </c>
      <c r="C35" s="308">
        <f>Expenses!B24+Expenses!B25+Expenses!B26</f>
        <v>0</v>
      </c>
      <c r="D35" s="307"/>
      <c r="E35" s="307"/>
      <c r="F35" s="26"/>
    </row>
    <row r="36" spans="1:6" x14ac:dyDescent="0.25">
      <c r="A36" s="19"/>
      <c r="B36" s="300" t="s">
        <v>177</v>
      </c>
      <c r="C36" s="308">
        <f>Expenses!B28+Expenses!B29+Expenses!B30+Expenses!B31+Expenses!B32+Expenses!B33+Expenses!B34</f>
        <v>0</v>
      </c>
      <c r="D36" s="307"/>
      <c r="E36" s="307"/>
      <c r="F36" s="26"/>
    </row>
    <row r="37" spans="1:6" x14ac:dyDescent="0.25">
      <c r="A37" s="19"/>
      <c r="B37" s="300" t="s">
        <v>190</v>
      </c>
      <c r="C37" s="308">
        <f>Expenses!B36+Expenses!B37+Expenses!B38+Expenses!B39</f>
        <v>0</v>
      </c>
      <c r="D37" s="307"/>
      <c r="E37" s="307"/>
      <c r="F37" s="26"/>
    </row>
    <row r="38" spans="1:6" x14ac:dyDescent="0.25">
      <c r="A38" s="19"/>
      <c r="B38" s="300" t="s">
        <v>197</v>
      </c>
      <c r="C38" s="308">
        <f>Expenses!B41+Expenses!B42+Expenses!B43</f>
        <v>0</v>
      </c>
      <c r="D38" s="307"/>
      <c r="E38" s="307"/>
      <c r="F38" s="26"/>
    </row>
    <row r="39" spans="1:6" x14ac:dyDescent="0.25">
      <c r="A39" s="19"/>
      <c r="B39" s="300" t="s">
        <v>8</v>
      </c>
      <c r="C39" s="309">
        <f>Expenses!B45+Expenses!B46+Expenses!B48+Expenses!B49</f>
        <v>0</v>
      </c>
      <c r="D39" s="307"/>
      <c r="E39" s="307"/>
      <c r="F39" s="26"/>
    </row>
    <row r="40" spans="1:6" x14ac:dyDescent="0.25">
      <c r="A40" s="19"/>
      <c r="B40" s="302" t="s">
        <v>400</v>
      </c>
      <c r="C40" s="307"/>
      <c r="D40" s="308">
        <f>SUM(C32:C39)</f>
        <v>0</v>
      </c>
      <c r="E40" s="307"/>
      <c r="F40" s="26"/>
    </row>
    <row r="41" spans="1:6" x14ac:dyDescent="0.25">
      <c r="A41" s="19" t="s">
        <v>401</v>
      </c>
      <c r="B41" s="303"/>
      <c r="C41" s="308"/>
      <c r="D41" s="308">
        <f>Expenses!C50</f>
        <v>0</v>
      </c>
      <c r="E41" s="307"/>
      <c r="F41" s="26"/>
    </row>
    <row r="42" spans="1:6" x14ac:dyDescent="0.25">
      <c r="A42" s="19" t="s">
        <v>402</v>
      </c>
      <c r="B42" s="303"/>
      <c r="C42" s="308"/>
      <c r="D42" s="308">
        <f>Expenses!D50</f>
        <v>0</v>
      </c>
      <c r="E42" s="307"/>
      <c r="F42" s="26"/>
    </row>
    <row r="43" spans="1:6" x14ac:dyDescent="0.25">
      <c r="A43" s="19" t="s">
        <v>403</v>
      </c>
      <c r="B43" s="300"/>
      <c r="C43" s="307"/>
      <c r="D43" s="309">
        <f>'Machinery and Equipment'!D40+Buildings!H30+Livestock!F39</f>
        <v>0</v>
      </c>
      <c r="E43" s="307"/>
      <c r="F43" s="26"/>
    </row>
    <row r="44" spans="1:6" x14ac:dyDescent="0.25">
      <c r="A44" s="19"/>
      <c r="B44" s="300" t="s">
        <v>344</v>
      </c>
      <c r="C44" s="307"/>
      <c r="D44" s="307"/>
      <c r="E44" s="308">
        <f>D40-D41+D42+D43</f>
        <v>0</v>
      </c>
      <c r="F44" s="26"/>
    </row>
    <row r="45" spans="1:6" x14ac:dyDescent="0.25">
      <c r="A45" s="19" t="s">
        <v>404</v>
      </c>
      <c r="B45" s="300"/>
      <c r="C45" s="307"/>
      <c r="D45" s="77"/>
      <c r="E45" s="309">
        <f>Expenses!B47</f>
        <v>0</v>
      </c>
      <c r="F45" s="26"/>
    </row>
    <row r="46" spans="1:6" x14ac:dyDescent="0.25">
      <c r="A46" s="19"/>
      <c r="B46" s="301" t="s">
        <v>405</v>
      </c>
      <c r="C46" s="307"/>
      <c r="D46" s="307"/>
      <c r="E46" s="308">
        <f>E44+E45</f>
        <v>0</v>
      </c>
      <c r="F46" s="26"/>
    </row>
    <row r="47" spans="1:6" ht="8.25" customHeight="1" x14ac:dyDescent="0.25">
      <c r="A47" s="19"/>
      <c r="B47" s="304"/>
      <c r="C47" s="307"/>
      <c r="D47" s="307"/>
      <c r="E47" s="307"/>
      <c r="F47" s="26"/>
    </row>
    <row r="48" spans="1:6" x14ac:dyDescent="0.25">
      <c r="A48" s="19"/>
      <c r="B48" s="301" t="s">
        <v>406</v>
      </c>
      <c r="C48" s="307"/>
      <c r="D48" s="307"/>
      <c r="E48" s="308">
        <f>E28-E46</f>
        <v>0</v>
      </c>
      <c r="F48" s="26"/>
    </row>
    <row r="49" spans="1:6" ht="7.5" customHeight="1" x14ac:dyDescent="0.25">
      <c r="A49" s="44"/>
      <c r="B49" s="97"/>
      <c r="C49" s="45"/>
      <c r="D49" s="45"/>
      <c r="E49" s="45"/>
      <c r="F49" s="46"/>
    </row>
  </sheetData>
  <phoneticPr fontId="0" type="noConversion"/>
  <printOptions headings="1"/>
  <pageMargins left="0.5" right="0.25" top="0.5" bottom="0.25" header="0.5" footer="0.5"/>
  <pageSetup scale="96" orientation="portrait" horizontalDpi="300" verticalDpi="300" r:id="rId1"/>
  <headerFooter alignWithMargins="0">
    <oddHeader>&amp;R&amp;8 18&amp;10
&amp;8&amp;D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zoomScaleNormal="100" workbookViewId="0">
      <selection activeCell="E51" sqref="E51"/>
    </sheetView>
  </sheetViews>
  <sheetFormatPr defaultRowHeight="13.2" x14ac:dyDescent="0.25"/>
  <cols>
    <col min="1" max="1" width="17.109375" customWidth="1"/>
    <col min="2" max="2" width="1.88671875" customWidth="1"/>
    <col min="3" max="3" width="46" bestFit="1" customWidth="1"/>
    <col min="4" max="5" width="9.6640625" customWidth="1"/>
    <col min="6" max="6" width="10.33203125" customWidth="1"/>
  </cols>
  <sheetData>
    <row r="1" spans="1:6" s="504" customFormat="1" x14ac:dyDescent="0.25">
      <c r="A1" s="503" t="str">
        <f>'Dairy Description'!A1</f>
        <v>Key Code:</v>
      </c>
      <c r="B1" s="506" t="s">
        <v>673</v>
      </c>
    </row>
    <row r="2" spans="1:6" x14ac:dyDescent="0.25">
      <c r="A2" s="2" t="s">
        <v>42</v>
      </c>
      <c r="B2" s="1"/>
      <c r="C2" s="1"/>
      <c r="D2" s="1"/>
      <c r="E2" s="1"/>
      <c r="F2" s="1"/>
    </row>
    <row r="3" spans="1:6" x14ac:dyDescent="0.25">
      <c r="A3" s="244" t="s">
        <v>760</v>
      </c>
      <c r="B3" s="1"/>
      <c r="C3" s="1"/>
      <c r="D3" s="1"/>
      <c r="E3" s="1"/>
      <c r="F3" s="1"/>
    </row>
    <row r="4" spans="1:6" x14ac:dyDescent="0.25">
      <c r="A4" s="6" t="s">
        <v>407</v>
      </c>
      <c r="B4" s="6"/>
    </row>
    <row r="5" spans="1:6" x14ac:dyDescent="0.25">
      <c r="A5" s="81"/>
      <c r="B5" s="52"/>
      <c r="C5" s="52"/>
      <c r="D5" s="310"/>
      <c r="E5" s="113"/>
      <c r="F5" s="113"/>
    </row>
    <row r="6" spans="1:6" x14ac:dyDescent="0.25">
      <c r="A6" s="44" t="s">
        <v>408</v>
      </c>
      <c r="B6" s="45"/>
      <c r="C6" s="59" t="s">
        <v>409</v>
      </c>
      <c r="D6" s="311" t="s">
        <v>319</v>
      </c>
      <c r="E6" s="61" t="s">
        <v>320</v>
      </c>
      <c r="F6" s="61" t="s">
        <v>209</v>
      </c>
    </row>
    <row r="7" spans="1:6" x14ac:dyDescent="0.25">
      <c r="A7" s="312" t="s">
        <v>410</v>
      </c>
      <c r="B7" s="313"/>
      <c r="C7" s="52"/>
      <c r="D7" s="318"/>
      <c r="E7" s="319"/>
      <c r="F7" s="466"/>
    </row>
    <row r="8" spans="1:6" x14ac:dyDescent="0.25">
      <c r="A8" s="19" t="s">
        <v>411</v>
      </c>
      <c r="B8" s="300" t="s">
        <v>48</v>
      </c>
      <c r="C8" s="314" t="s">
        <v>412</v>
      </c>
      <c r="D8" s="368">
        <f>IF(AND(SUM(Balance!E16)),(Balance!B16/Balance!E16),0)</f>
        <v>0</v>
      </c>
      <c r="E8" s="369">
        <f>IF(AND(SUM(Balance!F16)),(Balance!C16/Balance!F16),0)</f>
        <v>0</v>
      </c>
      <c r="F8" s="467">
        <f>E8-D8</f>
        <v>0</v>
      </c>
    </row>
    <row r="9" spans="1:6" x14ac:dyDescent="0.25">
      <c r="A9" s="19"/>
      <c r="B9" s="300"/>
      <c r="C9" s="314"/>
      <c r="D9" s="320"/>
      <c r="E9" s="317"/>
      <c r="F9" s="468"/>
    </row>
    <row r="10" spans="1:6" ht="9" customHeight="1" x14ac:dyDescent="0.25">
      <c r="A10" s="19"/>
      <c r="B10" s="300"/>
      <c r="C10" s="300"/>
      <c r="D10" s="320"/>
      <c r="E10" s="317"/>
      <c r="F10" s="468"/>
    </row>
    <row r="11" spans="1:6" x14ac:dyDescent="0.25">
      <c r="A11" s="19" t="s">
        <v>413</v>
      </c>
      <c r="B11" s="300" t="s">
        <v>48</v>
      </c>
      <c r="C11" s="314" t="s">
        <v>414</v>
      </c>
      <c r="D11" s="320">
        <f>Balance!B16-Balance!E16</f>
        <v>0</v>
      </c>
      <c r="E11" s="317">
        <f>Balance!C16-Balance!F16</f>
        <v>0</v>
      </c>
      <c r="F11" s="468">
        <f>E11-D11</f>
        <v>0</v>
      </c>
    </row>
    <row r="12" spans="1:6" x14ac:dyDescent="0.25">
      <c r="A12" s="19"/>
      <c r="B12" s="300"/>
      <c r="C12" s="314"/>
      <c r="D12" s="320"/>
      <c r="E12" s="317"/>
      <c r="F12" s="468"/>
    </row>
    <row r="13" spans="1:6" ht="7.5" customHeight="1" x14ac:dyDescent="0.25">
      <c r="A13" s="19"/>
      <c r="B13" s="300"/>
      <c r="C13" s="300"/>
      <c r="D13" s="320"/>
      <c r="E13" s="317"/>
      <c r="F13" s="468"/>
    </row>
    <row r="14" spans="1:6" x14ac:dyDescent="0.25">
      <c r="A14" s="315" t="s">
        <v>415</v>
      </c>
      <c r="B14" s="316"/>
      <c r="C14" s="300"/>
      <c r="D14" s="320"/>
      <c r="E14" s="317"/>
      <c r="F14" s="468"/>
    </row>
    <row r="15" spans="1:6" x14ac:dyDescent="0.25">
      <c r="A15" s="19" t="s">
        <v>416</v>
      </c>
      <c r="B15" s="300" t="s">
        <v>48</v>
      </c>
      <c r="C15" s="314" t="s">
        <v>417</v>
      </c>
      <c r="D15" s="368">
        <f>IF(AND(SUM(Balance!B47)),((Balance!E39+Balance!E41)/Balance!B47),0)</f>
        <v>0</v>
      </c>
      <c r="E15" s="369">
        <f>IF(AND(SUM(Balance!C47)),((Balance!F39+Balance!F41)/Balance!C47),0)</f>
        <v>0</v>
      </c>
      <c r="F15" s="467">
        <f>E15-D15</f>
        <v>0</v>
      </c>
    </row>
    <row r="16" spans="1:6" x14ac:dyDescent="0.25">
      <c r="A16" s="19"/>
      <c r="B16" s="300"/>
      <c r="C16" s="314"/>
      <c r="D16" s="368"/>
      <c r="E16" s="369"/>
      <c r="F16" s="469"/>
    </row>
    <row r="17" spans="1:6" ht="7.5" customHeight="1" x14ac:dyDescent="0.25">
      <c r="A17" s="19"/>
      <c r="B17" s="300"/>
      <c r="C17" s="300"/>
      <c r="D17" s="368"/>
      <c r="E17" s="369"/>
      <c r="F17" s="469"/>
    </row>
    <row r="18" spans="1:6" x14ac:dyDescent="0.25">
      <c r="A18" s="19" t="s">
        <v>418</v>
      </c>
      <c r="B18" s="300" t="s">
        <v>48</v>
      </c>
      <c r="C18" s="314" t="s">
        <v>419</v>
      </c>
      <c r="D18" s="368">
        <f>IF(AND(SUM(Balance!B47)),((Balance!E44+Balance!E43)/Balance!B47),0)</f>
        <v>0</v>
      </c>
      <c r="E18" s="369">
        <f>IF(AND(SUM(Balance!C47)),((Balance!F44+Balance!F43)/Balance!C47),0)</f>
        <v>0</v>
      </c>
      <c r="F18" s="467">
        <f>E18-D18</f>
        <v>0</v>
      </c>
    </row>
    <row r="19" spans="1:6" x14ac:dyDescent="0.25">
      <c r="A19" s="19" t="s">
        <v>420</v>
      </c>
      <c r="B19" s="300"/>
      <c r="C19" s="314"/>
      <c r="D19" s="368"/>
      <c r="E19" s="369"/>
      <c r="F19" s="469"/>
    </row>
    <row r="20" spans="1:6" ht="6.75" customHeight="1" x14ac:dyDescent="0.25">
      <c r="A20" s="19"/>
      <c r="B20" s="300"/>
      <c r="C20" s="300"/>
      <c r="D20" s="368"/>
      <c r="E20" s="369"/>
      <c r="F20" s="469"/>
    </row>
    <row r="21" spans="1:6" x14ac:dyDescent="0.25">
      <c r="A21" s="19" t="s">
        <v>421</v>
      </c>
      <c r="B21" s="300" t="s">
        <v>48</v>
      </c>
      <c r="C21" s="314" t="s">
        <v>422</v>
      </c>
      <c r="D21" s="368">
        <f>IF(AND(SUM(Balance!E44)),((Balance!E39+Balance!E41)/(Balance!E44+Balance!E43)),0)</f>
        <v>0</v>
      </c>
      <c r="E21" s="369">
        <f>IF(AND(SUM(Balance!F44)),((Balance!F39+Balance!F41)/(Balance!F44+Balance!F43)),0)</f>
        <v>0</v>
      </c>
      <c r="F21" s="467">
        <f>E21-D21</f>
        <v>0</v>
      </c>
    </row>
    <row r="22" spans="1:6" x14ac:dyDescent="0.25">
      <c r="A22" s="19"/>
      <c r="B22" s="300"/>
      <c r="C22" s="314"/>
      <c r="D22" s="368"/>
      <c r="E22" s="369"/>
      <c r="F22" s="469"/>
    </row>
    <row r="23" spans="1:6" ht="6.75" customHeight="1" x14ac:dyDescent="0.25">
      <c r="A23" s="19"/>
      <c r="B23" s="300"/>
      <c r="C23" s="300"/>
      <c r="D23" s="368"/>
      <c r="E23" s="369"/>
      <c r="F23" s="469"/>
    </row>
    <row r="24" spans="1:6" x14ac:dyDescent="0.25">
      <c r="A24" s="315" t="s">
        <v>423</v>
      </c>
      <c r="B24" s="300"/>
      <c r="C24" s="300"/>
      <c r="D24" s="368"/>
      <c r="E24" s="369"/>
      <c r="F24" s="469"/>
    </row>
    <row r="25" spans="1:6" x14ac:dyDescent="0.25">
      <c r="A25" s="19" t="s">
        <v>424</v>
      </c>
      <c r="B25" s="300" t="s">
        <v>48</v>
      </c>
      <c r="C25" s="314" t="s">
        <v>425</v>
      </c>
      <c r="D25" s="370" t="s">
        <v>426</v>
      </c>
      <c r="E25" s="369">
        <f>IF(AND(SUM(Balance!C39)),(('Income Statement'!E48+Expenses!B47-50000)/((Balance!B39+Balance!C39)/2)),0)</f>
        <v>0</v>
      </c>
      <c r="F25" s="470" t="s">
        <v>426</v>
      </c>
    </row>
    <row r="26" spans="1:6" x14ac:dyDescent="0.25">
      <c r="A26" s="19" t="s">
        <v>676</v>
      </c>
      <c r="B26" s="300"/>
      <c r="C26" s="314"/>
      <c r="D26" s="368"/>
      <c r="E26" s="369"/>
      <c r="F26" s="469"/>
    </row>
    <row r="27" spans="1:6" ht="8.25" customHeight="1" x14ac:dyDescent="0.25">
      <c r="A27" s="19"/>
      <c r="B27" s="300"/>
      <c r="C27" s="300"/>
      <c r="D27" s="368"/>
      <c r="E27" s="369"/>
      <c r="F27" s="469"/>
    </row>
    <row r="28" spans="1:6" x14ac:dyDescent="0.25">
      <c r="A28" s="19" t="s">
        <v>424</v>
      </c>
      <c r="B28" s="300" t="s">
        <v>48</v>
      </c>
      <c r="C28" s="314" t="s">
        <v>427</v>
      </c>
      <c r="D28" s="370" t="s">
        <v>426</v>
      </c>
      <c r="E28" s="369">
        <f>IF(AND(SUM(Balance!F44)),(('Income Statement'!E48-50000)/(((Balance!E44+Balance!E43)+(Balance!F44+Balance!F43))/2)),0)</f>
        <v>0</v>
      </c>
      <c r="F28" s="470" t="s">
        <v>426</v>
      </c>
    </row>
    <row r="29" spans="1:6" x14ac:dyDescent="0.25">
      <c r="A29" s="19" t="s">
        <v>428</v>
      </c>
      <c r="B29" s="300"/>
      <c r="C29" s="314"/>
      <c r="D29" s="368"/>
      <c r="E29" s="369"/>
      <c r="F29" s="469"/>
    </row>
    <row r="30" spans="1:6" ht="7.5" customHeight="1" x14ac:dyDescent="0.25">
      <c r="A30" s="19"/>
      <c r="B30" s="300"/>
      <c r="C30" s="300"/>
      <c r="D30" s="368"/>
      <c r="E30" s="369"/>
      <c r="F30" s="469"/>
    </row>
    <row r="31" spans="1:6" x14ac:dyDescent="0.25">
      <c r="A31" s="19" t="s">
        <v>429</v>
      </c>
      <c r="B31" s="300" t="s">
        <v>48</v>
      </c>
      <c r="C31" s="314" t="s">
        <v>430</v>
      </c>
      <c r="D31" s="370" t="s">
        <v>426</v>
      </c>
      <c r="E31" s="369">
        <f>IF(AND(SUM('Income Statement'!E28)),(('Income Statement'!E48+Expenses!E47-50000)/'Income Statement'!E28),0)</f>
        <v>0</v>
      </c>
      <c r="F31" s="470" t="s">
        <v>426</v>
      </c>
    </row>
    <row r="32" spans="1:6" x14ac:dyDescent="0.25">
      <c r="A32" s="19" t="s">
        <v>431</v>
      </c>
      <c r="B32" s="300"/>
      <c r="C32" s="314"/>
      <c r="D32" s="368"/>
      <c r="E32" s="369"/>
      <c r="F32" s="469"/>
    </row>
    <row r="33" spans="1:6" ht="9" customHeight="1" x14ac:dyDescent="0.25">
      <c r="A33" s="19"/>
      <c r="B33" s="300"/>
      <c r="C33" s="300"/>
      <c r="D33" s="368"/>
      <c r="E33" s="369"/>
      <c r="F33" s="469"/>
    </row>
    <row r="34" spans="1:6" x14ac:dyDescent="0.25">
      <c r="A34" s="315" t="s">
        <v>432</v>
      </c>
      <c r="B34" s="300"/>
      <c r="C34" s="300"/>
      <c r="D34" s="368"/>
      <c r="E34" s="369"/>
      <c r="F34" s="469"/>
    </row>
    <row r="35" spans="1:6" x14ac:dyDescent="0.25">
      <c r="A35" s="19" t="s">
        <v>433</v>
      </c>
      <c r="B35" s="300" t="s">
        <v>48</v>
      </c>
      <c r="C35" s="314" t="s">
        <v>434</v>
      </c>
      <c r="D35" s="370" t="s">
        <v>426</v>
      </c>
      <c r="E35" s="369">
        <f>IF(AND(SUM(Balance!C39)),('Income Statement'!E28/((Balance!B39+Balance!C39)/2)),0)</f>
        <v>0</v>
      </c>
      <c r="F35" s="470" t="s">
        <v>426</v>
      </c>
    </row>
    <row r="36" spans="1:6" x14ac:dyDescent="0.25">
      <c r="A36" s="19" t="s">
        <v>674</v>
      </c>
      <c r="B36" s="300"/>
      <c r="C36" s="314"/>
      <c r="D36" s="368"/>
      <c r="E36" s="369"/>
      <c r="F36" s="468"/>
    </row>
    <row r="37" spans="1:6" ht="9" customHeight="1" x14ac:dyDescent="0.25">
      <c r="A37" s="19"/>
      <c r="B37" s="300"/>
      <c r="C37" s="300"/>
      <c r="D37" s="368"/>
      <c r="E37" s="369"/>
      <c r="F37" s="468"/>
    </row>
    <row r="38" spans="1:6" x14ac:dyDescent="0.25">
      <c r="A38" s="19" t="s">
        <v>435</v>
      </c>
      <c r="B38" s="300" t="s">
        <v>48</v>
      </c>
      <c r="C38" s="314" t="s">
        <v>436</v>
      </c>
      <c r="D38" s="370" t="s">
        <v>426</v>
      </c>
      <c r="E38" s="369">
        <f>IF(AND(SUM('Income Statement'!E28)),(('Income Statement'!E44-'Income Statement'!D43)/'Income Statement'!E28),0)</f>
        <v>0</v>
      </c>
      <c r="F38" s="471" t="s">
        <v>426</v>
      </c>
    </row>
    <row r="39" spans="1:6" x14ac:dyDescent="0.25">
      <c r="A39" s="19" t="s">
        <v>420</v>
      </c>
      <c r="B39" s="300"/>
      <c r="C39" s="314" t="s">
        <v>437</v>
      </c>
      <c r="D39" s="368"/>
      <c r="E39" s="369"/>
      <c r="F39" s="468"/>
    </row>
    <row r="40" spans="1:6" ht="7.5" customHeight="1" x14ac:dyDescent="0.25">
      <c r="A40" s="19"/>
      <c r="B40" s="300"/>
      <c r="C40" s="300"/>
      <c r="D40" s="368"/>
      <c r="E40" s="369"/>
      <c r="F40" s="468"/>
    </row>
    <row r="41" spans="1:6" x14ac:dyDescent="0.25">
      <c r="A41" s="19" t="s">
        <v>438</v>
      </c>
      <c r="B41" s="300" t="s">
        <v>48</v>
      </c>
      <c r="C41" s="314" t="s">
        <v>439</v>
      </c>
      <c r="D41" s="370" t="s">
        <v>426</v>
      </c>
      <c r="E41" s="369">
        <f>IF(AND(SUM('Income Statement'!E28)),('Income Statement'!D43/'Income Statement'!E28),0)</f>
        <v>0</v>
      </c>
      <c r="F41" s="471" t="s">
        <v>426</v>
      </c>
    </row>
    <row r="42" spans="1:6" x14ac:dyDescent="0.25">
      <c r="A42" s="19" t="s">
        <v>440</v>
      </c>
      <c r="B42" s="300"/>
      <c r="C42" s="314"/>
      <c r="D42" s="368"/>
      <c r="E42" s="369"/>
      <c r="F42" s="468"/>
    </row>
    <row r="43" spans="1:6" ht="9" customHeight="1" x14ac:dyDescent="0.25">
      <c r="A43" s="19"/>
      <c r="B43" s="300"/>
      <c r="C43" s="300"/>
      <c r="D43" s="368"/>
      <c r="E43" s="369"/>
      <c r="F43" s="468"/>
    </row>
    <row r="44" spans="1:6" x14ac:dyDescent="0.25">
      <c r="A44" s="19" t="s">
        <v>441</v>
      </c>
      <c r="B44" s="300" t="s">
        <v>48</v>
      </c>
      <c r="C44" s="314" t="s">
        <v>442</v>
      </c>
      <c r="D44" s="370" t="s">
        <v>426</v>
      </c>
      <c r="E44" s="369">
        <f>IF(AND(SUM('Income Statement'!E28)),('Income Statement'!E45/'Income Statement'!E28),0)</f>
        <v>0</v>
      </c>
      <c r="F44" s="471" t="s">
        <v>426</v>
      </c>
    </row>
    <row r="45" spans="1:6" x14ac:dyDescent="0.25">
      <c r="A45" s="19" t="s">
        <v>420</v>
      </c>
      <c r="B45" s="300"/>
      <c r="C45" s="314"/>
      <c r="D45" s="368"/>
      <c r="E45" s="369"/>
      <c r="F45" s="468"/>
    </row>
    <row r="46" spans="1:6" ht="9" customHeight="1" x14ac:dyDescent="0.25">
      <c r="A46" s="19"/>
      <c r="B46" s="300"/>
      <c r="C46" s="300"/>
      <c r="D46" s="368"/>
      <c r="E46" s="369"/>
      <c r="F46" s="468"/>
    </row>
    <row r="47" spans="1:6" x14ac:dyDescent="0.25">
      <c r="A47" s="19" t="s">
        <v>443</v>
      </c>
      <c r="B47" s="300" t="s">
        <v>48</v>
      </c>
      <c r="C47" s="314" t="s">
        <v>444</v>
      </c>
      <c r="D47" s="370" t="s">
        <v>426</v>
      </c>
      <c r="E47" s="369">
        <f>IF(AND(SUM('Income Statement'!E28)),('Income Statement'!E48/'Income Statement'!E28),0)</f>
        <v>0</v>
      </c>
      <c r="F47" s="471" t="s">
        <v>426</v>
      </c>
    </row>
    <row r="48" spans="1:6" x14ac:dyDescent="0.25">
      <c r="A48" s="19" t="s">
        <v>445</v>
      </c>
      <c r="B48" s="300"/>
      <c r="C48" s="314"/>
      <c r="D48" s="320"/>
      <c r="E48" s="317"/>
      <c r="F48" s="468"/>
    </row>
    <row r="49" spans="1:6" x14ac:dyDescent="0.25">
      <c r="A49" s="19" t="s">
        <v>420</v>
      </c>
      <c r="B49" s="300"/>
      <c r="C49" s="300"/>
      <c r="D49" s="320"/>
      <c r="E49" s="317"/>
      <c r="F49" s="468"/>
    </row>
    <row r="50" spans="1:6" s="300" customFormat="1" ht="9" customHeight="1" x14ac:dyDescent="0.25">
      <c r="A50" s="19"/>
      <c r="D50" s="320"/>
      <c r="E50" s="317"/>
      <c r="F50" s="468"/>
    </row>
    <row r="51" spans="1:6" x14ac:dyDescent="0.25">
      <c r="A51" s="315"/>
      <c r="B51" s="300"/>
      <c r="C51" s="300"/>
      <c r="D51" s="320"/>
      <c r="E51" s="317"/>
      <c r="F51" s="468"/>
    </row>
    <row r="52" spans="1:6" x14ac:dyDescent="0.25">
      <c r="A52" s="44"/>
      <c r="B52" s="45"/>
      <c r="C52" s="45"/>
      <c r="D52" s="321"/>
      <c r="E52" s="322"/>
      <c r="F52" s="472"/>
    </row>
    <row r="53" spans="1:6" x14ac:dyDescent="0.25">
      <c r="A53" s="4" t="s">
        <v>446</v>
      </c>
    </row>
    <row r="54" spans="1:6" x14ac:dyDescent="0.25">
      <c r="A54" t="s">
        <v>447</v>
      </c>
    </row>
    <row r="55" spans="1:6" x14ac:dyDescent="0.25">
      <c r="A55" t="s">
        <v>675</v>
      </c>
    </row>
  </sheetData>
  <phoneticPr fontId="0" type="noConversion"/>
  <printOptions headings="1"/>
  <pageMargins left="0.5" right="0" top="0.5" bottom="0.5" header="0.5" footer="0.5"/>
  <pageSetup orientation="portrait" horizontalDpi="300" verticalDpi="300" r:id="rId1"/>
  <headerFooter alignWithMargins="0">
    <oddHeader>&amp;R&amp;8 19
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zoomScaleNormal="100" workbookViewId="0">
      <selection activeCell="A4" sqref="A4"/>
    </sheetView>
  </sheetViews>
  <sheetFormatPr defaultColWidth="9.109375" defaultRowHeight="12.75" customHeight="1" x14ac:dyDescent="0.25"/>
  <cols>
    <col min="1" max="1" width="16.88671875" customWidth="1"/>
    <col min="2" max="2" width="11" customWidth="1"/>
    <col min="3" max="3" width="2.109375" style="49" customWidth="1"/>
    <col min="4" max="4" width="11.6640625" customWidth="1"/>
    <col min="5" max="5" width="2.109375" style="49" customWidth="1"/>
    <col min="6" max="6" width="12.6640625" customWidth="1"/>
    <col min="7" max="7" width="1.5546875" customWidth="1"/>
    <col min="8" max="8" width="11.6640625" customWidth="1"/>
    <col min="9" max="9" width="2.109375" style="49" customWidth="1"/>
    <col min="10" max="10" width="11.5546875" customWidth="1"/>
    <col min="11" max="11" width="3.109375" style="49" customWidth="1"/>
    <col min="12" max="12" width="12.6640625" customWidth="1"/>
    <col min="13" max="13" width="2.109375" customWidth="1"/>
  </cols>
  <sheetData>
    <row r="1" spans="1:12" ht="12.75" customHeight="1" x14ac:dyDescent="0.25">
      <c r="A1" s="415" t="str">
        <f>'Dairy Description'!A1</f>
        <v>Key Code:</v>
      </c>
      <c r="B1" s="2" t="s">
        <v>41</v>
      </c>
      <c r="C1" s="47"/>
      <c r="D1" s="1"/>
      <c r="E1" s="48"/>
      <c r="F1" s="1"/>
      <c r="G1" s="243"/>
      <c r="H1" s="243"/>
      <c r="I1" s="48"/>
      <c r="J1" s="1"/>
      <c r="K1" s="48"/>
      <c r="L1" s="1"/>
    </row>
    <row r="2" spans="1:12" ht="12.75" customHeight="1" x14ac:dyDescent="0.25">
      <c r="A2" s="2" t="s">
        <v>42</v>
      </c>
      <c r="B2" s="1"/>
      <c r="C2" s="47"/>
      <c r="D2" s="1"/>
      <c r="E2" s="48"/>
      <c r="F2" s="1"/>
      <c r="G2" s="1"/>
      <c r="H2" s="1"/>
      <c r="I2" s="48"/>
      <c r="J2" s="1"/>
      <c r="K2" s="48"/>
      <c r="L2" s="1"/>
    </row>
    <row r="3" spans="1:12" ht="12.75" customHeight="1" x14ac:dyDescent="0.25">
      <c r="A3" s="244" t="s">
        <v>760</v>
      </c>
      <c r="B3" s="1"/>
      <c r="C3" s="48"/>
      <c r="D3" s="1"/>
      <c r="E3" s="47"/>
      <c r="F3" s="1"/>
      <c r="G3" s="1"/>
      <c r="H3" s="1"/>
      <c r="I3" s="48"/>
      <c r="J3" s="1"/>
      <c r="K3" s="48"/>
      <c r="L3" s="1"/>
    </row>
    <row r="5" spans="1:12" ht="12.75" customHeight="1" x14ac:dyDescent="0.25">
      <c r="A5" s="6" t="s">
        <v>177</v>
      </c>
      <c r="L5" s="50"/>
    </row>
    <row r="6" spans="1:12" ht="12.75" customHeight="1" x14ac:dyDescent="0.25">
      <c r="A6" s="81"/>
      <c r="B6" s="95" t="s">
        <v>678</v>
      </c>
      <c r="C6" s="441"/>
      <c r="D6" s="95"/>
      <c r="E6" s="441"/>
      <c r="F6" s="95"/>
      <c r="G6" s="54" t="s">
        <v>43</v>
      </c>
      <c r="H6" s="95" t="s">
        <v>679</v>
      </c>
      <c r="I6" s="441"/>
      <c r="J6" s="95"/>
      <c r="K6" s="441"/>
      <c r="L6" s="329"/>
    </row>
    <row r="7" spans="1:12" ht="12.75" customHeight="1" x14ac:dyDescent="0.25">
      <c r="A7" s="19"/>
      <c r="B7" s="56"/>
      <c r="C7" s="57"/>
      <c r="D7" s="56" t="s">
        <v>44</v>
      </c>
      <c r="E7" s="57"/>
      <c r="F7" s="56" t="s">
        <v>33</v>
      </c>
      <c r="G7" s="54" t="s">
        <v>43</v>
      </c>
      <c r="H7" s="56"/>
      <c r="I7" s="57"/>
      <c r="J7" s="56" t="s">
        <v>44</v>
      </c>
      <c r="K7" s="57"/>
      <c r="L7" s="58" t="s">
        <v>33</v>
      </c>
    </row>
    <row r="8" spans="1:12" ht="12.75" customHeight="1" x14ac:dyDescent="0.25">
      <c r="A8" s="44"/>
      <c r="B8" s="59" t="s">
        <v>45</v>
      </c>
      <c r="C8" s="60" t="s">
        <v>46</v>
      </c>
      <c r="D8" s="59" t="s">
        <v>47</v>
      </c>
      <c r="E8" s="60" t="s">
        <v>48</v>
      </c>
      <c r="F8" s="59" t="s">
        <v>49</v>
      </c>
      <c r="G8" s="59" t="s">
        <v>43</v>
      </c>
      <c r="H8" s="59" t="s">
        <v>50</v>
      </c>
      <c r="I8" s="60" t="s">
        <v>46</v>
      </c>
      <c r="J8" s="59" t="s">
        <v>47</v>
      </c>
      <c r="K8" s="60" t="s">
        <v>48</v>
      </c>
      <c r="L8" s="61" t="s">
        <v>49</v>
      </c>
    </row>
    <row r="9" spans="1:12" ht="12.75" customHeight="1" x14ac:dyDescent="0.25">
      <c r="A9" s="19" t="s">
        <v>584</v>
      </c>
      <c r="B9" s="56"/>
      <c r="C9" s="57"/>
      <c r="D9" s="56"/>
      <c r="E9" s="57"/>
      <c r="F9" s="56"/>
      <c r="G9" s="56" t="s">
        <v>43</v>
      </c>
      <c r="H9" s="56"/>
      <c r="I9" s="57"/>
      <c r="J9" s="56"/>
      <c r="K9" s="57"/>
      <c r="L9" s="58"/>
    </row>
    <row r="10" spans="1:12" ht="15.9" customHeight="1" x14ac:dyDescent="0.25">
      <c r="A10" s="66" t="s">
        <v>585</v>
      </c>
      <c r="B10" s="258">
        <v>0</v>
      </c>
      <c r="C10" s="439"/>
      <c r="D10" s="259">
        <v>0</v>
      </c>
      <c r="E10" s="62"/>
      <c r="F10" s="63">
        <f>B10*D10</f>
        <v>0</v>
      </c>
      <c r="G10" s="56" t="s">
        <v>43</v>
      </c>
      <c r="H10" s="258">
        <v>0</v>
      </c>
      <c r="I10" s="440"/>
      <c r="J10" s="259">
        <v>0</v>
      </c>
      <c r="K10" s="62"/>
      <c r="L10" s="65">
        <f>H10*J10</f>
        <v>0</v>
      </c>
    </row>
    <row r="11" spans="1:12" ht="15.9" customHeight="1" x14ac:dyDescent="0.25">
      <c r="A11" s="66" t="s">
        <v>640</v>
      </c>
      <c r="B11" s="258">
        <v>0</v>
      </c>
      <c r="C11" s="439"/>
      <c r="D11" s="259">
        <v>0</v>
      </c>
      <c r="E11" s="62"/>
      <c r="F11" s="63">
        <f>B11*D11</f>
        <v>0</v>
      </c>
      <c r="G11" s="56"/>
      <c r="H11" s="258">
        <v>0</v>
      </c>
      <c r="I11" s="440"/>
      <c r="J11" s="259">
        <v>0</v>
      </c>
      <c r="K11" s="62"/>
      <c r="L11" s="65">
        <f>H11*J11</f>
        <v>0</v>
      </c>
    </row>
    <row r="12" spans="1:12" ht="15.9" customHeight="1" x14ac:dyDescent="0.25">
      <c r="A12" s="66" t="s">
        <v>586</v>
      </c>
      <c r="B12" s="258">
        <v>0</v>
      </c>
      <c r="C12" s="440"/>
      <c r="D12" s="259">
        <v>0</v>
      </c>
      <c r="E12" s="62"/>
      <c r="F12" s="63">
        <f>B12*D12</f>
        <v>0</v>
      </c>
      <c r="G12" s="56" t="s">
        <v>43</v>
      </c>
      <c r="H12" s="258">
        <v>0</v>
      </c>
      <c r="I12" s="440"/>
      <c r="J12" s="259">
        <v>0</v>
      </c>
      <c r="K12" s="62"/>
      <c r="L12" s="65">
        <f>H12*J12</f>
        <v>0</v>
      </c>
    </row>
    <row r="13" spans="1:12" ht="15.9" customHeight="1" x14ac:dyDescent="0.25">
      <c r="A13" s="66" t="s">
        <v>51</v>
      </c>
      <c r="B13" s="67">
        <f>SUM(B10:B12)</f>
        <v>0</v>
      </c>
      <c r="C13" s="68"/>
      <c r="D13" s="69"/>
      <c r="E13" s="68"/>
      <c r="F13" s="63">
        <f>SUM(F10:F12)</f>
        <v>0</v>
      </c>
      <c r="G13" s="56" t="s">
        <v>43</v>
      </c>
      <c r="H13" s="67">
        <f>SUM(H10:H12)</f>
        <v>0</v>
      </c>
      <c r="I13" s="71"/>
      <c r="J13" s="72"/>
      <c r="K13" s="73"/>
      <c r="L13" s="65">
        <f>SUM(L10:L12)</f>
        <v>0</v>
      </c>
    </row>
    <row r="14" spans="1:12" ht="9" customHeight="1" x14ac:dyDescent="0.25">
      <c r="A14" s="19"/>
      <c r="G14" s="56" t="s">
        <v>43</v>
      </c>
      <c r="J14" s="72"/>
      <c r="K14" s="73"/>
      <c r="L14" s="74"/>
    </row>
    <row r="15" spans="1:12" ht="15.9" customHeight="1" x14ac:dyDescent="0.25">
      <c r="A15" s="19" t="s">
        <v>52</v>
      </c>
      <c r="G15" s="56" t="s">
        <v>43</v>
      </c>
      <c r="J15" s="72"/>
      <c r="K15" s="73"/>
      <c r="L15" s="74"/>
    </row>
    <row r="16" spans="1:12" ht="15.9" customHeight="1" x14ac:dyDescent="0.25">
      <c r="A16" s="19" t="s">
        <v>53</v>
      </c>
      <c r="B16" s="258">
        <v>0</v>
      </c>
      <c r="C16" s="440"/>
      <c r="D16" s="259">
        <v>0</v>
      </c>
      <c r="E16" s="62"/>
      <c r="F16" s="63">
        <f>B16*D16</f>
        <v>0</v>
      </c>
      <c r="G16" s="56" t="s">
        <v>43</v>
      </c>
      <c r="H16" s="258">
        <v>0</v>
      </c>
      <c r="I16" s="64"/>
      <c r="J16" s="259">
        <v>0</v>
      </c>
      <c r="K16" s="62"/>
      <c r="L16" s="65">
        <f>H16*J16</f>
        <v>0</v>
      </c>
    </row>
    <row r="17" spans="1:13" ht="15.9" customHeight="1" x14ac:dyDescent="0.25">
      <c r="A17" s="19" t="s">
        <v>54</v>
      </c>
      <c r="B17" s="258">
        <v>0</v>
      </c>
      <c r="C17" s="440"/>
      <c r="D17" s="259">
        <v>0</v>
      </c>
      <c r="E17" s="62"/>
      <c r="F17" s="63">
        <f>B17*D17</f>
        <v>0</v>
      </c>
      <c r="G17" s="56" t="s">
        <v>43</v>
      </c>
      <c r="H17" s="258">
        <v>0</v>
      </c>
      <c r="I17" s="64"/>
      <c r="J17" s="259">
        <v>0</v>
      </c>
      <c r="K17" s="62"/>
      <c r="L17" s="65">
        <f>H17*J17</f>
        <v>0</v>
      </c>
      <c r="M17" s="63"/>
    </row>
    <row r="18" spans="1:13" ht="15.9" customHeight="1" x14ac:dyDescent="0.25">
      <c r="A18" s="19" t="s">
        <v>55</v>
      </c>
      <c r="B18" s="258">
        <v>0</v>
      </c>
      <c r="C18" s="440"/>
      <c r="D18" s="259">
        <v>0</v>
      </c>
      <c r="E18" s="62"/>
      <c r="F18" s="63">
        <f>B18*D18</f>
        <v>0</v>
      </c>
      <c r="G18" s="56" t="s">
        <v>43</v>
      </c>
      <c r="H18" s="258">
        <v>0</v>
      </c>
      <c r="I18" s="64"/>
      <c r="J18" s="259">
        <v>0</v>
      </c>
      <c r="K18" s="62"/>
      <c r="L18" s="65">
        <f>H18*J18</f>
        <v>0</v>
      </c>
    </row>
    <row r="19" spans="1:13" ht="15.9" customHeight="1" x14ac:dyDescent="0.25">
      <c r="A19" s="66" t="s">
        <v>56</v>
      </c>
      <c r="B19" s="67">
        <f>SUM(B16:B18)</f>
        <v>0</v>
      </c>
      <c r="C19" s="75"/>
      <c r="F19" s="63">
        <f>SUM(F16:F18)</f>
        <v>0</v>
      </c>
      <c r="G19" s="56" t="s">
        <v>43</v>
      </c>
      <c r="H19" s="70">
        <f>SUM(H16:H18)</f>
        <v>0</v>
      </c>
      <c r="I19" s="76"/>
      <c r="J19" s="72"/>
      <c r="K19" s="73"/>
      <c r="L19" s="65">
        <f>SUM(L16:L18)</f>
        <v>0</v>
      </c>
    </row>
    <row r="20" spans="1:13" ht="9" customHeight="1" x14ac:dyDescent="0.25">
      <c r="A20" s="19"/>
      <c r="G20" s="56" t="s">
        <v>43</v>
      </c>
      <c r="J20" s="72"/>
      <c r="K20" s="73"/>
      <c r="L20" s="74"/>
    </row>
    <row r="21" spans="1:13" ht="15.9" customHeight="1" x14ac:dyDescent="0.25">
      <c r="A21" s="16" t="s">
        <v>57</v>
      </c>
      <c r="G21" s="56" t="s">
        <v>43</v>
      </c>
      <c r="J21" s="72"/>
      <c r="K21" s="73"/>
      <c r="L21" s="74"/>
    </row>
    <row r="22" spans="1:13" ht="15.9" customHeight="1" x14ac:dyDescent="0.25">
      <c r="A22" s="260" t="s">
        <v>58</v>
      </c>
      <c r="B22" s="258">
        <v>0</v>
      </c>
      <c r="C22" s="440"/>
      <c r="D22" s="259">
        <v>0</v>
      </c>
      <c r="E22" s="62"/>
      <c r="F22" s="63">
        <f>B22*D22</f>
        <v>0</v>
      </c>
      <c r="G22" s="56" t="s">
        <v>43</v>
      </c>
      <c r="H22" s="258">
        <v>0</v>
      </c>
      <c r="I22" s="64"/>
      <c r="J22" s="259">
        <v>0</v>
      </c>
      <c r="K22" s="62"/>
      <c r="L22" s="65">
        <f>H22*J22</f>
        <v>0</v>
      </c>
    </row>
    <row r="23" spans="1:13" ht="15.9" customHeight="1" x14ac:dyDescent="0.25">
      <c r="A23" s="260" t="s">
        <v>59</v>
      </c>
      <c r="B23" s="258">
        <v>0</v>
      </c>
      <c r="C23" s="440"/>
      <c r="D23" s="259">
        <v>0</v>
      </c>
      <c r="E23" s="62"/>
      <c r="F23" s="63">
        <f>B23*D23</f>
        <v>0</v>
      </c>
      <c r="G23" s="56" t="s">
        <v>43</v>
      </c>
      <c r="H23" s="258">
        <v>0</v>
      </c>
      <c r="I23" s="64"/>
      <c r="J23" s="259">
        <v>0</v>
      </c>
      <c r="K23" s="62"/>
      <c r="L23" s="65">
        <f>H23*J23</f>
        <v>0</v>
      </c>
    </row>
    <row r="24" spans="1:13" ht="15.9" customHeight="1" x14ac:dyDescent="0.25">
      <c r="A24" s="66" t="s">
        <v>60</v>
      </c>
      <c r="B24" s="67">
        <f>B22+B23</f>
        <v>0</v>
      </c>
      <c r="C24" s="68"/>
      <c r="D24" s="77"/>
      <c r="E24" s="78"/>
      <c r="F24" s="63">
        <f>F22+F23</f>
        <v>0</v>
      </c>
      <c r="G24" s="56" t="s">
        <v>43</v>
      </c>
      <c r="H24" s="70">
        <f>H22+H23</f>
        <v>0</v>
      </c>
      <c r="I24" s="76"/>
      <c r="J24" s="79"/>
      <c r="K24" s="75"/>
      <c r="L24" s="65">
        <f>L22+L23</f>
        <v>0</v>
      </c>
    </row>
    <row r="25" spans="1:13" ht="15.9" customHeight="1" x14ac:dyDescent="0.25">
      <c r="A25" s="19"/>
      <c r="F25" s="79"/>
      <c r="G25" s="56" t="s">
        <v>43</v>
      </c>
      <c r="H25" s="79"/>
      <c r="I25" s="75"/>
      <c r="J25" s="79"/>
      <c r="K25" s="75"/>
      <c r="L25" s="80"/>
    </row>
    <row r="26" spans="1:13" ht="12.75" customHeight="1" x14ac:dyDescent="0.25">
      <c r="A26" s="19" t="s">
        <v>61</v>
      </c>
      <c r="B26" s="67">
        <f>B13+B19+B24</f>
        <v>0</v>
      </c>
      <c r="C26" s="68"/>
      <c r="F26" s="63">
        <f>F13+F19+F24</f>
        <v>0</v>
      </c>
      <c r="G26" s="56" t="s">
        <v>43</v>
      </c>
      <c r="H26" s="67">
        <f>H13+H19+H24</f>
        <v>0</v>
      </c>
      <c r="I26" s="75"/>
      <c r="J26" s="79"/>
      <c r="K26" s="75"/>
      <c r="L26" s="65">
        <f>L13+L19+L24</f>
        <v>0</v>
      </c>
    </row>
    <row r="27" spans="1:13" ht="12.75" customHeight="1" x14ac:dyDescent="0.25">
      <c r="A27" s="19"/>
      <c r="G27" s="56" t="s">
        <v>43</v>
      </c>
      <c r="L27" s="26"/>
    </row>
    <row r="28" spans="1:13" ht="7.5" customHeight="1" x14ac:dyDescent="0.25">
      <c r="A28" s="19"/>
      <c r="B28" s="82"/>
      <c r="C28" s="83"/>
      <c r="D28" s="31"/>
      <c r="E28" s="84"/>
      <c r="F28" s="31"/>
      <c r="G28" s="31"/>
      <c r="H28" s="31"/>
      <c r="I28" s="84"/>
      <c r="L28" s="26"/>
    </row>
    <row r="29" spans="1:13" ht="18" customHeight="1" x14ac:dyDescent="0.25">
      <c r="A29" s="81" t="s">
        <v>593</v>
      </c>
      <c r="B29" s="261">
        <v>0</v>
      </c>
      <c r="C29" s="85" t="s">
        <v>62</v>
      </c>
      <c r="D29" s="261">
        <v>0</v>
      </c>
      <c r="E29" s="85" t="s">
        <v>62</v>
      </c>
      <c r="F29" s="261">
        <v>0</v>
      </c>
      <c r="G29" s="86" t="s">
        <v>63</v>
      </c>
      <c r="H29" s="262">
        <v>0</v>
      </c>
      <c r="I29" s="85" t="s">
        <v>48</v>
      </c>
      <c r="J29" s="87">
        <f>B29+D29+F29-H29</f>
        <v>0</v>
      </c>
      <c r="K29" s="88"/>
      <c r="L29" s="55"/>
    </row>
    <row r="30" spans="1:13" ht="12.75" customHeight="1" x14ac:dyDescent="0.25">
      <c r="A30" s="19"/>
      <c r="B30" s="56" t="s">
        <v>64</v>
      </c>
      <c r="C30" s="84"/>
      <c r="D30" s="56" t="s">
        <v>65</v>
      </c>
      <c r="E30" s="83"/>
      <c r="F30" s="56" t="s">
        <v>64</v>
      </c>
      <c r="G30" s="56"/>
      <c r="H30" s="56" t="s">
        <v>66</v>
      </c>
      <c r="I30" s="84"/>
      <c r="L30" s="26"/>
    </row>
    <row r="31" spans="1:13" ht="12.75" customHeight="1" x14ac:dyDescent="0.25">
      <c r="A31" s="44"/>
      <c r="B31" s="59" t="s">
        <v>67</v>
      </c>
      <c r="C31" s="89"/>
      <c r="D31" s="59" t="s">
        <v>68</v>
      </c>
      <c r="E31" s="89"/>
      <c r="F31" s="59" t="s">
        <v>69</v>
      </c>
      <c r="G31" s="90"/>
      <c r="H31" s="59" t="s">
        <v>70</v>
      </c>
      <c r="I31" s="91"/>
      <c r="J31" s="45"/>
      <c r="K31" s="92"/>
      <c r="L31" s="46"/>
    </row>
    <row r="33" spans="1:12" ht="12.75" customHeight="1" x14ac:dyDescent="0.25">
      <c r="A33" s="447" t="s">
        <v>587</v>
      </c>
      <c r="B33" s="28"/>
      <c r="C33" s="159"/>
      <c r="D33" s="28"/>
      <c r="E33" s="159"/>
      <c r="F33" s="28"/>
      <c r="G33" s="28"/>
      <c r="H33" s="28"/>
      <c r="I33" s="159"/>
      <c r="J33" s="28"/>
      <c r="K33" s="159"/>
      <c r="L33" s="96"/>
    </row>
    <row r="34" spans="1:12" ht="14.1" customHeight="1" x14ac:dyDescent="0.25">
      <c r="A34" s="81" t="s">
        <v>588</v>
      </c>
      <c r="B34" s="52"/>
      <c r="C34" s="53"/>
      <c r="D34" s="52"/>
      <c r="E34" s="53"/>
      <c r="F34" s="442">
        <f>F11</f>
        <v>0</v>
      </c>
      <c r="G34" s="52"/>
      <c r="H34" s="52" t="s">
        <v>589</v>
      </c>
      <c r="I34" s="53"/>
      <c r="J34" s="52"/>
      <c r="K34" s="53"/>
      <c r="L34" s="443">
        <f>L11</f>
        <v>0</v>
      </c>
    </row>
    <row r="35" spans="1:12" ht="14.1" customHeight="1" x14ac:dyDescent="0.25">
      <c r="A35" s="19" t="s">
        <v>713</v>
      </c>
      <c r="B35" s="300"/>
      <c r="C35" s="332"/>
      <c r="D35" s="300"/>
      <c r="E35" s="444" t="s">
        <v>62</v>
      </c>
      <c r="F35" s="445">
        <v>0</v>
      </c>
      <c r="G35" s="300"/>
      <c r="H35" s="300"/>
      <c r="I35" s="332"/>
      <c r="J35" s="300"/>
      <c r="K35" s="332"/>
      <c r="L35" s="26"/>
    </row>
    <row r="36" spans="1:12" ht="14.1" customHeight="1" x14ac:dyDescent="0.25">
      <c r="A36" s="19" t="s">
        <v>714</v>
      </c>
      <c r="B36" s="300"/>
      <c r="C36" s="332"/>
      <c r="D36" s="300"/>
      <c r="E36" s="444" t="s">
        <v>63</v>
      </c>
      <c r="F36" s="445">
        <v>0</v>
      </c>
      <c r="G36" s="300"/>
      <c r="H36" s="300"/>
      <c r="I36" s="332"/>
      <c r="J36" s="300"/>
      <c r="K36" s="332"/>
      <c r="L36" s="26"/>
    </row>
    <row r="37" spans="1:12" ht="14.1" customHeight="1" x14ac:dyDescent="0.25">
      <c r="A37" s="19" t="s">
        <v>590</v>
      </c>
      <c r="B37" s="300"/>
      <c r="C37" s="332"/>
      <c r="D37" s="300"/>
      <c r="E37" s="444" t="s">
        <v>63</v>
      </c>
      <c r="F37" s="445">
        <v>0</v>
      </c>
      <c r="G37" s="300"/>
      <c r="H37" s="300"/>
      <c r="I37" s="332"/>
      <c r="J37" s="300"/>
      <c r="K37" s="332"/>
      <c r="L37" s="26"/>
    </row>
    <row r="38" spans="1:12" ht="14.1" customHeight="1" x14ac:dyDescent="0.25">
      <c r="A38" s="19" t="s">
        <v>715</v>
      </c>
      <c r="B38" s="300"/>
      <c r="C38" s="332"/>
      <c r="D38" s="300"/>
      <c r="E38" s="444" t="s">
        <v>62</v>
      </c>
      <c r="F38" s="445">
        <v>0</v>
      </c>
      <c r="G38" s="300"/>
      <c r="H38" s="300"/>
      <c r="I38" s="332"/>
      <c r="J38" s="300"/>
      <c r="K38" s="332"/>
      <c r="L38" s="26"/>
    </row>
    <row r="39" spans="1:12" ht="14.1" customHeight="1" x14ac:dyDescent="0.25">
      <c r="A39" s="19" t="s">
        <v>591</v>
      </c>
      <c r="B39" s="300"/>
      <c r="C39" s="332"/>
      <c r="D39" s="300"/>
      <c r="E39" s="444" t="s">
        <v>63</v>
      </c>
      <c r="F39" s="445">
        <v>0</v>
      </c>
      <c r="G39" s="300"/>
      <c r="H39" s="300"/>
      <c r="I39" s="332"/>
      <c r="J39" s="300"/>
      <c r="K39" s="332"/>
      <c r="L39" s="26"/>
    </row>
    <row r="40" spans="1:12" ht="14.1" customHeight="1" x14ac:dyDescent="0.25">
      <c r="A40" s="19"/>
      <c r="B40" s="300"/>
      <c r="C40" s="332"/>
      <c r="D40" s="303" t="s">
        <v>552</v>
      </c>
      <c r="E40" s="444" t="s">
        <v>48</v>
      </c>
      <c r="F40" s="300"/>
      <c r="G40" s="300"/>
      <c r="H40" s="426">
        <f>F34+F35-F36-F37+F38-F39</f>
        <v>0</v>
      </c>
      <c r="I40" s="332"/>
      <c r="J40" s="300"/>
      <c r="K40" s="332"/>
      <c r="L40" s="26"/>
    </row>
    <row r="41" spans="1:12" ht="14.1" customHeight="1" x14ac:dyDescent="0.25">
      <c r="A41" s="19"/>
      <c r="B41" s="300"/>
      <c r="C41" s="332"/>
      <c r="D41" s="303" t="s">
        <v>592</v>
      </c>
      <c r="E41" s="332"/>
      <c r="F41" s="300"/>
      <c r="G41" s="300"/>
      <c r="H41" s="426">
        <f>L34-H40</f>
        <v>0</v>
      </c>
      <c r="I41" s="332"/>
      <c r="J41" s="300"/>
      <c r="K41" s="332"/>
      <c r="L41" s="26"/>
    </row>
    <row r="42" spans="1:12" ht="14.1" customHeight="1" x14ac:dyDescent="0.25">
      <c r="A42" s="44"/>
      <c r="B42" s="45"/>
      <c r="C42" s="92"/>
      <c r="D42" s="90" t="s">
        <v>249</v>
      </c>
      <c r="E42" s="92"/>
      <c r="F42" s="45"/>
      <c r="G42" s="45"/>
      <c r="H42" s="45"/>
      <c r="I42" s="92"/>
      <c r="J42" s="45"/>
      <c r="K42" s="92"/>
      <c r="L42" s="46"/>
    </row>
    <row r="43" spans="1:12" ht="14.1" customHeight="1" x14ac:dyDescent="0.25">
      <c r="A43" t="s">
        <v>716</v>
      </c>
    </row>
    <row r="44" spans="1:12" ht="12.75" customHeight="1" x14ac:dyDescent="0.25">
      <c r="A44" t="s">
        <v>594</v>
      </c>
    </row>
    <row r="45" spans="1:12" ht="12.75" customHeight="1" x14ac:dyDescent="0.25">
      <c r="A45" t="s">
        <v>595</v>
      </c>
    </row>
    <row r="46" spans="1:12" ht="12.75" customHeight="1" x14ac:dyDescent="0.25">
      <c r="A46" t="s">
        <v>596</v>
      </c>
    </row>
  </sheetData>
  <phoneticPr fontId="0" type="noConversion"/>
  <printOptions headings="1"/>
  <pageMargins left="0.5" right="0.28000000000000003" top="0.5" bottom="1" header="0.5" footer="0.5"/>
  <pageSetup scale="97" orientation="portrait" horizontalDpi="300" verticalDpi="300" r:id="rId1"/>
  <headerFooter alignWithMargins="0">
    <oddHeader>&amp;R&amp;8 2&amp;10
&amp;8&amp;D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6"/>
  <sheetViews>
    <sheetView workbookViewId="0">
      <selection activeCell="E14" sqref="E14"/>
    </sheetView>
  </sheetViews>
  <sheetFormatPr defaultRowHeight="13.2" x14ac:dyDescent="0.25"/>
  <cols>
    <col min="1" max="1" width="21.33203125" customWidth="1"/>
    <col min="2" max="2" width="34.88671875" customWidth="1"/>
    <col min="3" max="3" width="14.6640625" customWidth="1"/>
    <col min="4" max="4" width="3.44140625" customWidth="1"/>
  </cols>
  <sheetData>
    <row r="1" spans="1:4" s="504" customFormat="1" x14ac:dyDescent="0.25">
      <c r="A1" s="503" t="str">
        <f>'Dairy Description'!A1</f>
        <v>Key Code:</v>
      </c>
      <c r="B1" s="506" t="s">
        <v>0</v>
      </c>
    </row>
    <row r="2" spans="1:4" x14ac:dyDescent="0.25">
      <c r="A2" s="2" t="s">
        <v>42</v>
      </c>
      <c r="B2" s="1"/>
      <c r="C2" s="1"/>
      <c r="D2" s="1"/>
    </row>
    <row r="3" spans="1:4" x14ac:dyDescent="0.25">
      <c r="A3" s="244" t="s">
        <v>760</v>
      </c>
      <c r="B3" s="1"/>
      <c r="C3" s="1"/>
      <c r="D3" s="1"/>
    </row>
    <row r="5" spans="1:4" x14ac:dyDescent="0.25">
      <c r="A5" s="6" t="s">
        <v>448</v>
      </c>
    </row>
    <row r="6" spans="1:4" x14ac:dyDescent="0.25">
      <c r="A6" s="81"/>
      <c r="B6" s="52"/>
      <c r="C6" s="52"/>
      <c r="D6" s="55"/>
    </row>
    <row r="7" spans="1:4" x14ac:dyDescent="0.25">
      <c r="A7" s="323" t="s">
        <v>449</v>
      </c>
      <c r="B7" s="300"/>
      <c r="C7" s="300"/>
      <c r="D7" s="26"/>
    </row>
    <row r="8" spans="1:4" x14ac:dyDescent="0.25">
      <c r="A8" s="19" t="s">
        <v>450</v>
      </c>
      <c r="B8" s="300"/>
      <c r="C8" s="300"/>
      <c r="D8" s="26"/>
    </row>
    <row r="9" spans="1:4" x14ac:dyDescent="0.25">
      <c r="A9" s="19"/>
      <c r="B9" s="302" t="s">
        <v>451</v>
      </c>
      <c r="C9" s="324">
        <f>'Income Statement'!E28</f>
        <v>0</v>
      </c>
      <c r="D9" s="26"/>
    </row>
    <row r="10" spans="1:4" x14ac:dyDescent="0.25">
      <c r="A10" s="19"/>
      <c r="B10" s="325" t="s">
        <v>452</v>
      </c>
      <c r="C10" s="328">
        <f>'Income Statement'!E46</f>
        <v>0</v>
      </c>
      <c r="D10" s="26"/>
    </row>
    <row r="11" spans="1:4" x14ac:dyDescent="0.25">
      <c r="A11" s="19"/>
      <c r="B11" s="325" t="s">
        <v>453</v>
      </c>
      <c r="C11" s="324">
        <f>C9-C10</f>
        <v>0</v>
      </c>
      <c r="D11" s="26"/>
    </row>
    <row r="12" spans="1:4" x14ac:dyDescent="0.25">
      <c r="A12" s="19"/>
      <c r="B12" s="300"/>
      <c r="C12" s="326"/>
      <c r="D12" s="26"/>
    </row>
    <row r="13" spans="1:4" x14ac:dyDescent="0.25">
      <c r="A13" s="19" t="s">
        <v>454</v>
      </c>
      <c r="B13" s="300"/>
      <c r="C13" s="326"/>
      <c r="D13" s="26"/>
    </row>
    <row r="14" spans="1:4" x14ac:dyDescent="0.25">
      <c r="A14" s="19"/>
      <c r="B14" s="302" t="s">
        <v>455</v>
      </c>
      <c r="C14" s="324">
        <f>C11</f>
        <v>0</v>
      </c>
      <c r="D14" s="26"/>
    </row>
    <row r="15" spans="1:4" x14ac:dyDescent="0.25">
      <c r="A15" s="19"/>
      <c r="B15" s="325" t="s">
        <v>456</v>
      </c>
      <c r="C15" s="324">
        <f>-('Dairy Description'!B26*2000)</f>
        <v>0</v>
      </c>
      <c r="D15" s="26"/>
    </row>
    <row r="16" spans="1:4" x14ac:dyDescent="0.25">
      <c r="A16" s="19"/>
      <c r="B16" s="325" t="s">
        <v>457</v>
      </c>
      <c r="C16" s="328">
        <f>((Balance!E44+Balance!F44)/2)*0.07</f>
        <v>0</v>
      </c>
      <c r="D16" s="26"/>
    </row>
    <row r="17" spans="1:4" x14ac:dyDescent="0.25">
      <c r="A17" s="19"/>
      <c r="B17" s="325" t="s">
        <v>458</v>
      </c>
      <c r="C17" s="324">
        <f>C14+C15-C16</f>
        <v>0</v>
      </c>
      <c r="D17" s="26"/>
    </row>
    <row r="18" spans="1:4" x14ac:dyDescent="0.25">
      <c r="A18" s="19"/>
      <c r="B18" s="300"/>
      <c r="C18" s="326"/>
      <c r="D18" s="26"/>
    </row>
    <row r="19" spans="1:4" x14ac:dyDescent="0.25">
      <c r="A19" s="19" t="s">
        <v>459</v>
      </c>
      <c r="B19" s="300"/>
      <c r="C19" s="326"/>
      <c r="D19" s="26"/>
    </row>
    <row r="20" spans="1:4" x14ac:dyDescent="0.25">
      <c r="A20" s="19"/>
      <c r="B20" s="302" t="s">
        <v>455</v>
      </c>
      <c r="C20" s="324">
        <f>C11</f>
        <v>0</v>
      </c>
      <c r="D20" s="26"/>
    </row>
    <row r="21" spans="1:4" x14ac:dyDescent="0.25">
      <c r="A21" s="19"/>
      <c r="B21" s="325" t="s">
        <v>456</v>
      </c>
      <c r="C21" s="324">
        <f>('Dairy Description'!B26*2000)</f>
        <v>0</v>
      </c>
      <c r="D21" s="26"/>
    </row>
    <row r="22" spans="1:4" x14ac:dyDescent="0.25">
      <c r="A22" s="19"/>
      <c r="B22" s="325" t="s">
        <v>460</v>
      </c>
      <c r="C22" s="328">
        <f>IF(AND(SUM(Assets!C20)),(Assets!C20),50000)</f>
        <v>50000</v>
      </c>
      <c r="D22" s="26"/>
    </row>
    <row r="23" spans="1:4" x14ac:dyDescent="0.25">
      <c r="A23" s="19"/>
      <c r="B23" s="325" t="s">
        <v>461</v>
      </c>
      <c r="C23" s="324">
        <f>IF(AND(SUM(C20)),(C20-C21-C22),0)</f>
        <v>0</v>
      </c>
      <c r="D23" s="26"/>
    </row>
    <row r="24" spans="1:4" x14ac:dyDescent="0.25">
      <c r="A24" s="19"/>
      <c r="B24" s="327" t="s">
        <v>677</v>
      </c>
      <c r="C24" s="324">
        <f>((Balance!E44+Balance!F44+Balance!E43+Balance!F43)/2)</f>
        <v>0</v>
      </c>
      <c r="D24" s="26"/>
    </row>
    <row r="25" spans="1:4" x14ac:dyDescent="0.25">
      <c r="A25" s="19"/>
      <c r="B25" s="325" t="s">
        <v>462</v>
      </c>
      <c r="C25" s="371">
        <f>IF(AND(SUM(C24)),(C23/C24),0)</f>
        <v>0</v>
      </c>
      <c r="D25" s="26"/>
    </row>
    <row r="26" spans="1:4" x14ac:dyDescent="0.25">
      <c r="A26" s="19"/>
      <c r="B26" s="303"/>
      <c r="C26" s="326"/>
      <c r="D26" s="26"/>
    </row>
    <row r="27" spans="1:4" x14ac:dyDescent="0.25">
      <c r="A27" s="19" t="s">
        <v>463</v>
      </c>
      <c r="B27" s="303"/>
      <c r="C27" s="326"/>
      <c r="D27" s="26"/>
    </row>
    <row r="28" spans="1:4" x14ac:dyDescent="0.25">
      <c r="A28" s="19"/>
      <c r="B28" s="302" t="s">
        <v>464</v>
      </c>
      <c r="C28" s="324">
        <f>C23</f>
        <v>0</v>
      </c>
      <c r="D28" s="26"/>
    </row>
    <row r="29" spans="1:4" x14ac:dyDescent="0.25">
      <c r="A29" s="19"/>
      <c r="B29" s="325" t="s">
        <v>465</v>
      </c>
      <c r="C29" s="328">
        <f>'Income Statement'!E45</f>
        <v>0</v>
      </c>
      <c r="D29" s="26"/>
    </row>
    <row r="30" spans="1:4" x14ac:dyDescent="0.25">
      <c r="A30" s="19"/>
      <c r="B30" s="325" t="s">
        <v>466</v>
      </c>
      <c r="C30" s="324">
        <f>C28+C29</f>
        <v>0</v>
      </c>
      <c r="D30" s="26"/>
    </row>
    <row r="31" spans="1:4" x14ac:dyDescent="0.25">
      <c r="A31" s="19"/>
      <c r="B31" s="327" t="s">
        <v>467</v>
      </c>
      <c r="C31" s="324">
        <f>((Balance!B47+Balance!C47)/2)</f>
        <v>0</v>
      </c>
      <c r="D31" s="26"/>
    </row>
    <row r="32" spans="1:4" x14ac:dyDescent="0.25">
      <c r="A32" s="19"/>
      <c r="B32" s="325" t="s">
        <v>468</v>
      </c>
      <c r="C32" s="371">
        <f>IF(AND(SUM(C31)),(C30/C31),0)</f>
        <v>0</v>
      </c>
      <c r="D32" s="26"/>
    </row>
    <row r="33" spans="1:4" x14ac:dyDescent="0.25">
      <c r="A33" s="44"/>
      <c r="B33" s="45"/>
      <c r="C33" s="45"/>
      <c r="D33" s="46"/>
    </row>
    <row r="34" spans="1:4" x14ac:dyDescent="0.25">
      <c r="A34" s="363" t="s">
        <v>469</v>
      </c>
    </row>
    <row r="35" spans="1:4" x14ac:dyDescent="0.25">
      <c r="A35" s="4" t="s">
        <v>470</v>
      </c>
    </row>
    <row r="36" spans="1:4" x14ac:dyDescent="0.25">
      <c r="A36" t="s">
        <v>471</v>
      </c>
    </row>
  </sheetData>
  <phoneticPr fontId="0" type="noConversion"/>
  <printOptions headings="1"/>
  <pageMargins left="0.5" right="0.25" top="0.5" bottom="0.5" header="0.5" footer="0.5"/>
  <pageSetup orientation="portrait" horizontalDpi="300" verticalDpi="300" r:id="rId1"/>
  <headerFooter alignWithMargins="0">
    <oddHeader>&amp;R&amp;8 20
&amp;D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"/>
  <sheetViews>
    <sheetView topLeftCell="A15" workbookViewId="0">
      <selection activeCell="E34" sqref="E34"/>
    </sheetView>
  </sheetViews>
  <sheetFormatPr defaultRowHeight="13.2" x14ac:dyDescent="0.25"/>
  <cols>
    <col min="1" max="1" width="1.6640625" customWidth="1"/>
    <col min="2" max="2" width="44" customWidth="1"/>
    <col min="3" max="5" width="13.6640625" style="342" customWidth="1"/>
    <col min="6" max="6" width="2.109375" customWidth="1"/>
  </cols>
  <sheetData>
    <row r="1" spans="1:6" s="504" customFormat="1" x14ac:dyDescent="0.25">
      <c r="A1" s="503" t="str">
        <f>'Dairy Description'!A1</f>
        <v>Key Code:</v>
      </c>
      <c r="C1" s="509"/>
      <c r="D1" s="510"/>
      <c r="E1" s="510"/>
      <c r="F1" s="505"/>
    </row>
    <row r="2" spans="1:6" x14ac:dyDescent="0.25">
      <c r="A2" s="528" t="s">
        <v>472</v>
      </c>
      <c r="B2" s="528"/>
      <c r="C2" s="528"/>
      <c r="D2" s="528"/>
      <c r="E2" s="528"/>
      <c r="F2" s="528"/>
    </row>
    <row r="3" spans="1:6" x14ac:dyDescent="0.25">
      <c r="A3" s="2" t="s">
        <v>42</v>
      </c>
      <c r="B3" s="1"/>
      <c r="C3" s="1"/>
      <c r="D3" s="344"/>
      <c r="E3" s="344"/>
      <c r="F3" s="1"/>
    </row>
    <row r="4" spans="1:6" x14ac:dyDescent="0.25">
      <c r="A4" s="529" t="s">
        <v>760</v>
      </c>
      <c r="B4" s="529"/>
      <c r="C4" s="529"/>
      <c r="D4" s="529"/>
      <c r="E4" s="529"/>
      <c r="F4" s="529"/>
    </row>
    <row r="5" spans="1:6" x14ac:dyDescent="0.25">
      <c r="A5" s="102" t="s">
        <v>473</v>
      </c>
    </row>
    <row r="6" spans="1:6" x14ac:dyDescent="0.25">
      <c r="A6" s="19"/>
      <c r="B6" s="52"/>
      <c r="C6" s="345"/>
      <c r="D6" s="345"/>
      <c r="E6" s="345"/>
      <c r="F6" s="55"/>
    </row>
    <row r="7" spans="1:6" x14ac:dyDescent="0.25">
      <c r="A7" s="19"/>
      <c r="B7" s="300" t="s">
        <v>474</v>
      </c>
      <c r="C7" s="308"/>
      <c r="D7" s="308"/>
      <c r="E7" s="308">
        <f>Balance!E44+Balance!E43</f>
        <v>0</v>
      </c>
      <c r="F7" s="26"/>
    </row>
    <row r="8" spans="1:6" x14ac:dyDescent="0.25">
      <c r="A8" s="19"/>
      <c r="B8" s="300"/>
      <c r="C8" s="308"/>
      <c r="D8" s="308"/>
      <c r="E8" s="308"/>
      <c r="F8" s="26"/>
    </row>
    <row r="9" spans="1:6" x14ac:dyDescent="0.25">
      <c r="A9" s="19"/>
      <c r="B9" s="300" t="s">
        <v>455</v>
      </c>
      <c r="C9" s="308"/>
      <c r="D9" s="308">
        <f>'Income Statement'!E48</f>
        <v>0</v>
      </c>
      <c r="E9" s="308"/>
      <c r="F9" s="26"/>
    </row>
    <row r="10" spans="1:6" x14ac:dyDescent="0.25">
      <c r="A10" s="19"/>
      <c r="B10" s="300"/>
      <c r="C10" s="308"/>
      <c r="D10" s="308"/>
      <c r="E10" s="308"/>
      <c r="F10" s="26"/>
    </row>
    <row r="11" spans="1:6" x14ac:dyDescent="0.25">
      <c r="A11" s="19"/>
      <c r="B11" s="300" t="s">
        <v>664</v>
      </c>
      <c r="C11" s="82" t="s">
        <v>63</v>
      </c>
      <c r="D11" s="362">
        <f>Assets!C22</f>
        <v>0</v>
      </c>
      <c r="E11" s="308"/>
      <c r="F11" s="26"/>
    </row>
    <row r="12" spans="1:6" x14ac:dyDescent="0.25">
      <c r="A12" s="19"/>
      <c r="B12" s="300" t="s">
        <v>475</v>
      </c>
      <c r="C12" s="82" t="s">
        <v>63</v>
      </c>
      <c r="D12" s="362">
        <f>Assets!C20</f>
        <v>0</v>
      </c>
      <c r="E12" s="308"/>
      <c r="F12" s="26"/>
    </row>
    <row r="13" spans="1:6" x14ac:dyDescent="0.25">
      <c r="A13" s="19"/>
      <c r="B13" s="300" t="s">
        <v>662</v>
      </c>
      <c r="C13" s="411" t="s">
        <v>62</v>
      </c>
      <c r="D13" s="308">
        <f>Income!E25+Income!E26</f>
        <v>0</v>
      </c>
      <c r="E13" s="308"/>
      <c r="F13" s="26"/>
    </row>
    <row r="14" spans="1:6" x14ac:dyDescent="0.25">
      <c r="A14" s="19"/>
      <c r="B14" s="300" t="s">
        <v>663</v>
      </c>
      <c r="C14" s="82" t="s">
        <v>63</v>
      </c>
      <c r="D14" s="308">
        <f>Expenses!E52</f>
        <v>0</v>
      </c>
      <c r="E14" s="308"/>
      <c r="F14" s="26"/>
    </row>
    <row r="15" spans="1:6" x14ac:dyDescent="0.25">
      <c r="A15" s="19"/>
      <c r="B15" s="300" t="s">
        <v>476</v>
      </c>
      <c r="C15" s="411" t="s">
        <v>62</v>
      </c>
      <c r="D15" s="364">
        <f>Income!E27+Assets!C37</f>
        <v>0</v>
      </c>
      <c r="E15" s="308"/>
      <c r="F15" s="26"/>
    </row>
    <row r="16" spans="1:6" x14ac:dyDescent="0.25">
      <c r="A16" s="19"/>
      <c r="B16" s="300" t="s">
        <v>477</v>
      </c>
      <c r="C16" s="82" t="s">
        <v>63</v>
      </c>
      <c r="D16" s="362">
        <f>Assets!C23</f>
        <v>0</v>
      </c>
      <c r="E16" s="308"/>
      <c r="F16" s="26"/>
    </row>
    <row r="17" spans="1:6" x14ac:dyDescent="0.25">
      <c r="A17" s="19"/>
      <c r="B17" s="300"/>
      <c r="C17" s="308"/>
      <c r="D17" s="309"/>
      <c r="E17" s="308"/>
      <c r="F17" s="26"/>
    </row>
    <row r="18" spans="1:6" x14ac:dyDescent="0.25">
      <c r="A18" s="19"/>
      <c r="B18" s="300" t="s">
        <v>478</v>
      </c>
      <c r="C18" s="308"/>
      <c r="D18" s="308"/>
      <c r="E18" s="308">
        <f>D9-D11-D12+D13-D14+D15-D16</f>
        <v>0</v>
      </c>
      <c r="F18" s="26"/>
    </row>
    <row r="19" spans="1:6" x14ac:dyDescent="0.25">
      <c r="A19" s="19"/>
      <c r="B19" s="300"/>
      <c r="C19" s="308"/>
      <c r="D19" s="308"/>
      <c r="E19" s="308"/>
      <c r="F19" s="26"/>
    </row>
    <row r="20" spans="1:6" x14ac:dyDescent="0.25">
      <c r="A20" s="19"/>
      <c r="B20" s="300" t="s">
        <v>665</v>
      </c>
      <c r="C20" s="308"/>
      <c r="D20" s="412" t="s">
        <v>62</v>
      </c>
      <c r="E20" s="308">
        <f>'Machinery and Equipment'!F42+Buildings!J40+'Real Estate'!J43</f>
        <v>0</v>
      </c>
      <c r="F20" s="26"/>
    </row>
    <row r="21" spans="1:6" x14ac:dyDescent="0.25">
      <c r="A21" s="19"/>
      <c r="B21" s="300" t="s">
        <v>666</v>
      </c>
      <c r="C21" s="308"/>
      <c r="D21" s="77"/>
      <c r="E21" s="308"/>
      <c r="F21" s="26"/>
    </row>
    <row r="22" spans="1:6" x14ac:dyDescent="0.25">
      <c r="A22" s="19"/>
      <c r="B22" s="300"/>
      <c r="C22" s="308"/>
      <c r="D22" s="77"/>
      <c r="E22" s="308"/>
      <c r="F22" s="26"/>
    </row>
    <row r="23" spans="1:6" x14ac:dyDescent="0.25">
      <c r="A23" s="19"/>
      <c r="B23" s="300" t="s">
        <v>665</v>
      </c>
      <c r="C23" s="308"/>
      <c r="D23" s="413" t="s">
        <v>62</v>
      </c>
      <c r="E23" s="308">
        <f>Assets!D31</f>
        <v>0</v>
      </c>
      <c r="F23" s="26"/>
    </row>
    <row r="24" spans="1:6" x14ac:dyDescent="0.25">
      <c r="A24" s="19"/>
      <c r="B24" s="300" t="s">
        <v>479</v>
      </c>
      <c r="C24" s="308"/>
      <c r="D24" s="77"/>
      <c r="E24" s="308"/>
      <c r="F24" s="26"/>
    </row>
    <row r="25" spans="1:6" x14ac:dyDescent="0.25">
      <c r="A25" s="19"/>
      <c r="B25" s="300"/>
      <c r="C25" s="308"/>
      <c r="D25" s="77"/>
      <c r="E25" s="308"/>
      <c r="F25" s="26"/>
    </row>
    <row r="26" spans="1:6" x14ac:dyDescent="0.25">
      <c r="A26" s="19"/>
      <c r="B26" s="300" t="s">
        <v>665</v>
      </c>
      <c r="C26" s="308"/>
      <c r="D26" s="413" t="s">
        <v>62</v>
      </c>
      <c r="E26" s="308">
        <f>Assets!D39</f>
        <v>0</v>
      </c>
      <c r="F26" s="26"/>
    </row>
    <row r="27" spans="1:6" x14ac:dyDescent="0.25">
      <c r="A27" s="19"/>
      <c r="B27" s="300" t="s">
        <v>740</v>
      </c>
      <c r="C27" s="308"/>
      <c r="D27" s="77"/>
      <c r="E27" s="309"/>
      <c r="F27" s="26"/>
    </row>
    <row r="28" spans="1:6" x14ac:dyDescent="0.25">
      <c r="A28" s="19"/>
      <c r="B28" s="300"/>
      <c r="C28" s="308"/>
      <c r="D28" s="77"/>
      <c r="E28" s="308"/>
      <c r="F28" s="26"/>
    </row>
    <row r="29" spans="1:6" x14ac:dyDescent="0.25">
      <c r="A29" s="19"/>
      <c r="B29" s="300" t="s">
        <v>480</v>
      </c>
      <c r="C29" s="308"/>
      <c r="D29" s="308"/>
      <c r="E29" s="309">
        <f>E20+E18+E23+E26</f>
        <v>0</v>
      </c>
      <c r="F29" s="26"/>
    </row>
    <row r="30" spans="1:6" x14ac:dyDescent="0.25">
      <c r="A30" s="19"/>
      <c r="B30" s="300"/>
      <c r="C30" s="308"/>
      <c r="D30" s="308"/>
      <c r="E30" s="308"/>
      <c r="F30" s="26"/>
    </row>
    <row r="31" spans="1:6" x14ac:dyDescent="0.25">
      <c r="A31" s="19"/>
      <c r="B31" s="300" t="s">
        <v>481</v>
      </c>
      <c r="C31" s="308"/>
      <c r="D31" s="308"/>
      <c r="E31" s="308">
        <f>E7+E29</f>
        <v>0</v>
      </c>
      <c r="F31" s="26"/>
    </row>
    <row r="32" spans="1:6" x14ac:dyDescent="0.25">
      <c r="A32" s="19"/>
      <c r="B32" s="300"/>
      <c r="C32" s="308"/>
      <c r="D32" s="308"/>
      <c r="E32" s="308"/>
      <c r="F32" s="26"/>
    </row>
    <row r="33" spans="1:6" x14ac:dyDescent="0.25">
      <c r="A33" s="19"/>
      <c r="B33" s="300" t="s">
        <v>482</v>
      </c>
      <c r="C33" s="308"/>
      <c r="D33" s="412" t="s">
        <v>63</v>
      </c>
      <c r="E33" s="309">
        <f>Balance!F44+Balance!F43</f>
        <v>0</v>
      </c>
      <c r="F33" s="26"/>
    </row>
    <row r="34" spans="1:6" x14ac:dyDescent="0.25">
      <c r="A34" s="19"/>
      <c r="B34" s="300"/>
      <c r="C34" s="308"/>
      <c r="D34" s="308"/>
      <c r="E34"/>
      <c r="F34" s="26"/>
    </row>
    <row r="35" spans="1:6" x14ac:dyDescent="0.25">
      <c r="A35" s="19"/>
      <c r="B35" s="300" t="s">
        <v>483</v>
      </c>
      <c r="C35" s="308"/>
      <c r="D35" s="308"/>
      <c r="E35" s="308">
        <f>E31-E33</f>
        <v>0</v>
      </c>
      <c r="F35" s="26"/>
    </row>
    <row r="36" spans="1:6" x14ac:dyDescent="0.25">
      <c r="A36" s="44"/>
      <c r="B36" s="45"/>
      <c r="C36" s="343"/>
      <c r="D36" s="343"/>
      <c r="E36" s="343"/>
      <c r="F36" s="46"/>
    </row>
  </sheetData>
  <mergeCells count="2">
    <mergeCell ref="A4:F4"/>
    <mergeCell ref="A2:F2"/>
  </mergeCells>
  <phoneticPr fontId="0" type="noConversion"/>
  <printOptions headings="1"/>
  <pageMargins left="0.5" right="0.5" top="0.5" bottom="0.5" header="0.5" footer="0.5"/>
  <pageSetup orientation="portrait" horizontalDpi="300" verticalDpi="300" r:id="rId1"/>
  <headerFooter alignWithMargins="0">
    <oddHeader>&amp;R&amp;8 21
&amp;D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8"/>
  <sheetViews>
    <sheetView topLeftCell="A36" workbookViewId="0">
      <selection activeCell="D53" sqref="D53"/>
    </sheetView>
  </sheetViews>
  <sheetFormatPr defaultRowHeight="13.2" x14ac:dyDescent="0.25"/>
  <cols>
    <col min="1" max="1" width="16.88671875" customWidth="1"/>
    <col min="2" max="2" width="44.44140625" customWidth="1"/>
    <col min="3" max="3" width="12.5546875" style="342" customWidth="1"/>
    <col min="4" max="4" width="11.6640625" style="342" customWidth="1"/>
    <col min="5" max="5" width="3.109375" customWidth="1"/>
  </cols>
  <sheetData>
    <row r="1" spans="1:5" s="504" customFormat="1" x14ac:dyDescent="0.25">
      <c r="A1" s="503" t="str">
        <f>'Dairy Description'!A1</f>
        <v>Key Code:</v>
      </c>
      <c r="B1" s="506" t="s">
        <v>484</v>
      </c>
      <c r="C1" s="509"/>
      <c r="D1" s="509"/>
    </row>
    <row r="2" spans="1:5" x14ac:dyDescent="0.25">
      <c r="A2" s="2" t="s">
        <v>42</v>
      </c>
      <c r="B2" s="1"/>
      <c r="C2" s="344"/>
      <c r="D2" s="344"/>
      <c r="E2" s="1"/>
    </row>
    <row r="3" spans="1:5" x14ac:dyDescent="0.25">
      <c r="A3" s="244" t="s">
        <v>760</v>
      </c>
      <c r="B3" s="1"/>
      <c r="C3" s="344"/>
      <c r="D3" s="344"/>
      <c r="E3" s="1"/>
    </row>
    <row r="5" spans="1:5" x14ac:dyDescent="0.25">
      <c r="A5" s="6" t="s">
        <v>485</v>
      </c>
    </row>
    <row r="6" spans="1:5" ht="8.1" customHeight="1" x14ac:dyDescent="0.25">
      <c r="A6" s="81"/>
      <c r="B6" s="52"/>
      <c r="C6" s="345"/>
      <c r="D6" s="345"/>
      <c r="E6" s="55"/>
    </row>
    <row r="7" spans="1:5" ht="12.6" customHeight="1" x14ac:dyDescent="0.25">
      <c r="A7" s="315" t="s">
        <v>486</v>
      </c>
      <c r="B7" s="300"/>
      <c r="C7" s="346"/>
      <c r="D7" s="346"/>
      <c r="E7" s="26"/>
    </row>
    <row r="8" spans="1:5" ht="8.1" customHeight="1" x14ac:dyDescent="0.25">
      <c r="A8" s="19"/>
      <c r="B8" s="300"/>
      <c r="C8" s="346"/>
      <c r="D8" s="346"/>
      <c r="E8" s="26"/>
    </row>
    <row r="9" spans="1:5" ht="12.6" customHeight="1" x14ac:dyDescent="0.25">
      <c r="A9" s="19" t="s">
        <v>487</v>
      </c>
      <c r="B9" s="300"/>
      <c r="C9" s="308">
        <f>Income!B22</f>
        <v>0</v>
      </c>
      <c r="D9" s="307"/>
      <c r="E9" s="26"/>
    </row>
    <row r="10" spans="1:5" ht="12.6" customHeight="1" x14ac:dyDescent="0.25">
      <c r="A10" s="19" t="s">
        <v>488</v>
      </c>
      <c r="B10" s="300"/>
      <c r="C10" s="308">
        <f>Expenses!B50-Expenses!B47</f>
        <v>0</v>
      </c>
      <c r="D10" s="307"/>
      <c r="E10" s="26"/>
    </row>
    <row r="11" spans="1:5" ht="12.6" customHeight="1" x14ac:dyDescent="0.25">
      <c r="A11" s="19" t="s">
        <v>489</v>
      </c>
      <c r="B11" s="300"/>
      <c r="C11" s="309">
        <f>Expenses!B47</f>
        <v>0</v>
      </c>
      <c r="D11" s="307"/>
      <c r="E11" s="26"/>
    </row>
    <row r="12" spans="1:5" ht="12.6" customHeight="1" x14ac:dyDescent="0.25">
      <c r="A12" s="19"/>
      <c r="B12" s="300" t="s">
        <v>490</v>
      </c>
      <c r="C12" s="308"/>
      <c r="D12" s="308">
        <f>C9-C10-C11</f>
        <v>0</v>
      </c>
      <c r="E12" s="26"/>
    </row>
    <row r="13" spans="1:5" ht="12.6" customHeight="1" x14ac:dyDescent="0.25">
      <c r="A13" s="19" t="s">
        <v>491</v>
      </c>
      <c r="B13" s="300"/>
      <c r="C13" s="308"/>
      <c r="D13" s="362">
        <f>Assets!C22</f>
        <v>0</v>
      </c>
      <c r="E13" s="26"/>
    </row>
    <row r="14" spans="1:5" ht="12.6" customHeight="1" x14ac:dyDescent="0.25">
      <c r="A14" s="19" t="s">
        <v>670</v>
      </c>
      <c r="B14" s="300"/>
      <c r="C14" s="308"/>
      <c r="D14" s="309">
        <f>Income!E25+Income!E26-Expenses!B52</f>
        <v>0</v>
      </c>
      <c r="E14" s="26"/>
    </row>
    <row r="15" spans="1:5" ht="8.1" customHeight="1" x14ac:dyDescent="0.25">
      <c r="A15" s="19"/>
      <c r="B15" s="300"/>
      <c r="C15" s="308"/>
      <c r="D15" s="308"/>
      <c r="E15" s="26"/>
    </row>
    <row r="16" spans="1:5" ht="12.6" customHeight="1" x14ac:dyDescent="0.25">
      <c r="A16" s="19"/>
      <c r="B16" s="302" t="s">
        <v>492</v>
      </c>
      <c r="C16" s="308"/>
      <c r="D16" s="308">
        <f>D12+D13+D14</f>
        <v>0</v>
      </c>
      <c r="E16" s="26"/>
    </row>
    <row r="17" spans="1:5" ht="8.1" customHeight="1" x14ac:dyDescent="0.25">
      <c r="A17" s="19"/>
      <c r="B17" s="300"/>
      <c r="C17" s="308"/>
      <c r="D17" s="308"/>
      <c r="E17" s="26"/>
    </row>
    <row r="18" spans="1:5" s="347" customFormat="1" ht="12.6" customHeight="1" x14ac:dyDescent="0.25">
      <c r="A18" s="315" t="s">
        <v>493</v>
      </c>
      <c r="B18" s="316"/>
      <c r="C18" s="308"/>
      <c r="D18" s="348"/>
      <c r="E18" s="350"/>
    </row>
    <row r="19" spans="1:5" ht="8.1" customHeight="1" x14ac:dyDescent="0.25">
      <c r="A19" s="19"/>
      <c r="B19" s="300"/>
      <c r="C19" s="308"/>
      <c r="D19" s="308"/>
      <c r="E19" s="26"/>
    </row>
    <row r="20" spans="1:5" ht="12.6" customHeight="1" x14ac:dyDescent="0.25">
      <c r="A20" s="19" t="s">
        <v>494</v>
      </c>
      <c r="B20" s="300" t="s">
        <v>495</v>
      </c>
      <c r="C20" s="308">
        <f>Livestock!F36</f>
        <v>0</v>
      </c>
      <c r="D20" s="307"/>
      <c r="E20" s="26"/>
    </row>
    <row r="21" spans="1:5" ht="12.6" customHeight="1" x14ac:dyDescent="0.25">
      <c r="A21" s="19"/>
      <c r="B21" s="300" t="s">
        <v>496</v>
      </c>
      <c r="C21" s="308">
        <f>'Machinery and Equipment'!D39</f>
        <v>0</v>
      </c>
      <c r="D21" s="307"/>
      <c r="E21" s="26"/>
    </row>
    <row r="22" spans="1:5" ht="12.6" customHeight="1" x14ac:dyDescent="0.25">
      <c r="A22" s="19"/>
      <c r="B22" s="300" t="s">
        <v>628</v>
      </c>
      <c r="C22" s="308">
        <f>Buildings!F37</f>
        <v>0</v>
      </c>
      <c r="D22" s="307"/>
      <c r="E22" s="26"/>
    </row>
    <row r="23" spans="1:5" ht="12.6" customHeight="1" x14ac:dyDescent="0.25">
      <c r="A23" s="19"/>
      <c r="B23" s="300" t="s">
        <v>197</v>
      </c>
      <c r="C23" s="309">
        <f>'Real Estate'!F40</f>
        <v>0</v>
      </c>
      <c r="D23" s="307"/>
      <c r="E23" s="26"/>
    </row>
    <row r="24" spans="1:5" ht="12.6" customHeight="1" x14ac:dyDescent="0.25">
      <c r="A24" s="19"/>
      <c r="B24" s="300" t="s">
        <v>497</v>
      </c>
      <c r="C24" s="308"/>
      <c r="D24" s="308">
        <f>SUM(C20:C23)</f>
        <v>0</v>
      </c>
      <c r="E24" s="26"/>
    </row>
    <row r="25" spans="1:5" ht="8.1" customHeight="1" x14ac:dyDescent="0.25">
      <c r="A25" s="19"/>
      <c r="B25" s="300"/>
      <c r="C25" s="308"/>
      <c r="D25" s="307"/>
      <c r="E25" s="26"/>
    </row>
    <row r="26" spans="1:5" ht="12.6" customHeight="1" x14ac:dyDescent="0.25">
      <c r="A26" s="19" t="s">
        <v>498</v>
      </c>
      <c r="B26" s="300" t="s">
        <v>495</v>
      </c>
      <c r="C26" s="308">
        <f>Livestock!F35</f>
        <v>0</v>
      </c>
      <c r="D26" s="308"/>
      <c r="E26" s="26"/>
    </row>
    <row r="27" spans="1:5" ht="12.6" customHeight="1" x14ac:dyDescent="0.25">
      <c r="A27" s="19"/>
      <c r="B27" s="300" t="s">
        <v>496</v>
      </c>
      <c r="C27" s="308">
        <f>'Machinery and Equipment'!D36</f>
        <v>0</v>
      </c>
      <c r="D27" s="307"/>
      <c r="E27" s="26"/>
    </row>
    <row r="28" spans="1:5" ht="12.6" customHeight="1" x14ac:dyDescent="0.25">
      <c r="A28" s="19"/>
      <c r="B28" s="300" t="s">
        <v>628</v>
      </c>
      <c r="C28" s="308">
        <f>Buildings!D26</f>
        <v>0</v>
      </c>
      <c r="D28" s="307"/>
      <c r="E28" s="26"/>
    </row>
    <row r="29" spans="1:5" ht="12.6" customHeight="1" x14ac:dyDescent="0.25">
      <c r="A29" s="19"/>
      <c r="B29" s="300" t="s">
        <v>197</v>
      </c>
      <c r="C29" s="309">
        <f>'Real Estate'!D31</f>
        <v>0</v>
      </c>
      <c r="D29" s="307"/>
      <c r="E29" s="26"/>
    </row>
    <row r="30" spans="1:5" ht="12.6" customHeight="1" x14ac:dyDescent="0.25">
      <c r="A30" s="19"/>
      <c r="B30" s="302" t="s">
        <v>671</v>
      </c>
      <c r="C30" s="308"/>
      <c r="D30" s="414">
        <f>SUM(C26:C29)</f>
        <v>0</v>
      </c>
      <c r="E30" s="26"/>
    </row>
    <row r="31" spans="1:5" ht="8.1" customHeight="1" x14ac:dyDescent="0.25">
      <c r="A31" s="19"/>
      <c r="B31" s="302"/>
      <c r="C31" s="308"/>
      <c r="D31" s="307"/>
      <c r="E31" s="26"/>
    </row>
    <row r="32" spans="1:5" ht="12.6" customHeight="1" x14ac:dyDescent="0.25">
      <c r="A32" s="19"/>
      <c r="B32" s="300" t="s">
        <v>499</v>
      </c>
      <c r="C32" s="308"/>
      <c r="D32" s="308">
        <f>D24-D30</f>
        <v>0</v>
      </c>
      <c r="E32" s="26"/>
    </row>
    <row r="33" spans="1:5" ht="8.1" customHeight="1" x14ac:dyDescent="0.25">
      <c r="A33" s="19"/>
      <c r="B33" s="300"/>
      <c r="C33" s="308"/>
      <c r="D33" s="308"/>
      <c r="E33" s="26"/>
    </row>
    <row r="34" spans="1:5" ht="12.6" customHeight="1" x14ac:dyDescent="0.25">
      <c r="A34" s="315" t="s">
        <v>500</v>
      </c>
      <c r="B34" s="300"/>
      <c r="C34" s="308"/>
      <c r="D34" s="308"/>
      <c r="E34" s="26"/>
    </row>
    <row r="35" spans="1:5" ht="8.1" customHeight="1" x14ac:dyDescent="0.25">
      <c r="A35" s="19"/>
      <c r="B35" s="300"/>
      <c r="C35" s="308"/>
      <c r="D35" s="308"/>
      <c r="E35" s="26"/>
    </row>
    <row r="36" spans="1:5" ht="12.6" customHeight="1" x14ac:dyDescent="0.25">
      <c r="A36" s="19" t="s">
        <v>501</v>
      </c>
      <c r="B36" s="300"/>
      <c r="C36" s="308">
        <f>Liabilities!F40</f>
        <v>0</v>
      </c>
      <c r="D36" s="308"/>
      <c r="E36" s="26"/>
    </row>
    <row r="37" spans="1:5" ht="12.6" customHeight="1" x14ac:dyDescent="0.25">
      <c r="A37" s="19" t="s">
        <v>502</v>
      </c>
      <c r="B37" s="300"/>
      <c r="C37" s="308">
        <f>Liabilities!F31</f>
        <v>0</v>
      </c>
      <c r="D37" s="308"/>
      <c r="E37" s="26"/>
    </row>
    <row r="38" spans="1:5" ht="12.6" customHeight="1" x14ac:dyDescent="0.25">
      <c r="A38" s="19" t="s">
        <v>503</v>
      </c>
      <c r="B38" s="300"/>
      <c r="C38" s="308">
        <f>Liabilities!F21</f>
        <v>0</v>
      </c>
      <c r="D38" s="308"/>
      <c r="E38" s="26"/>
    </row>
    <row r="39" spans="1:5" ht="12.6" customHeight="1" x14ac:dyDescent="0.25">
      <c r="A39" s="19" t="s">
        <v>668</v>
      </c>
      <c r="B39" s="300"/>
      <c r="C39" s="309">
        <f>Liabilities!F44</f>
        <v>0</v>
      </c>
      <c r="D39" s="308"/>
      <c r="E39" s="26"/>
    </row>
    <row r="40" spans="1:5" ht="12.6" customHeight="1" x14ac:dyDescent="0.25">
      <c r="A40" s="19"/>
      <c r="B40" s="300" t="s">
        <v>504</v>
      </c>
      <c r="C40" s="308"/>
      <c r="D40" s="308">
        <f>SUM(C36:C39)</f>
        <v>0</v>
      </c>
      <c r="E40" s="26"/>
    </row>
    <row r="41" spans="1:5" ht="12.6" customHeight="1" x14ac:dyDescent="0.25">
      <c r="A41" s="19" t="s">
        <v>505</v>
      </c>
      <c r="B41" s="300"/>
      <c r="C41" s="308">
        <f>Liabilities!E40</f>
        <v>0</v>
      </c>
      <c r="D41" s="308"/>
      <c r="E41" s="26"/>
    </row>
    <row r="42" spans="1:5" ht="12.6" customHeight="1" x14ac:dyDescent="0.25">
      <c r="A42" s="19" t="s">
        <v>506</v>
      </c>
      <c r="B42" s="300"/>
      <c r="C42" s="308">
        <f>Liabilities!E31</f>
        <v>0</v>
      </c>
      <c r="D42" s="308"/>
      <c r="E42" s="26"/>
    </row>
    <row r="43" spans="1:5" ht="12.6" customHeight="1" x14ac:dyDescent="0.25">
      <c r="A43" s="19" t="s">
        <v>507</v>
      </c>
      <c r="B43" s="300"/>
      <c r="C43" s="308">
        <f>Liabilities!E21</f>
        <v>0</v>
      </c>
      <c r="D43" s="308"/>
      <c r="E43" s="26"/>
    </row>
    <row r="44" spans="1:5" ht="12.6" customHeight="1" x14ac:dyDescent="0.25">
      <c r="A44" s="19" t="s">
        <v>669</v>
      </c>
      <c r="B44" s="300"/>
      <c r="C44" s="309">
        <f>Liabilities!E44</f>
        <v>0</v>
      </c>
      <c r="D44" s="308"/>
      <c r="E44" s="26"/>
    </row>
    <row r="45" spans="1:5" ht="12.6" customHeight="1" x14ac:dyDescent="0.25">
      <c r="A45" s="19"/>
      <c r="B45" s="300" t="s">
        <v>508</v>
      </c>
      <c r="C45" s="308"/>
      <c r="D45" s="308">
        <f>SUM(C41:C44)</f>
        <v>0</v>
      </c>
      <c r="E45" s="26"/>
    </row>
    <row r="46" spans="1:5" ht="12.6" customHeight="1" x14ac:dyDescent="0.25">
      <c r="A46" s="19" t="s">
        <v>509</v>
      </c>
      <c r="B46" s="300"/>
      <c r="C46" s="308"/>
      <c r="D46" s="349">
        <f>Leases!E46</f>
        <v>0</v>
      </c>
      <c r="E46" s="26"/>
    </row>
    <row r="47" spans="1:5" ht="12.6" customHeight="1" x14ac:dyDescent="0.25">
      <c r="A47" s="19" t="s">
        <v>510</v>
      </c>
      <c r="B47" s="300"/>
      <c r="C47" s="308"/>
      <c r="D47" s="308">
        <f>Assets!C20</f>
        <v>0</v>
      </c>
      <c r="E47" s="26"/>
    </row>
    <row r="48" spans="1:5" ht="12.6" customHeight="1" x14ac:dyDescent="0.25">
      <c r="A48" s="19" t="s">
        <v>511</v>
      </c>
      <c r="B48" s="300"/>
      <c r="C48" s="308"/>
      <c r="D48" s="308">
        <f>Assets!C23</f>
        <v>0</v>
      </c>
      <c r="E48" s="26"/>
    </row>
    <row r="49" spans="1:5" ht="12.6" customHeight="1" x14ac:dyDescent="0.25">
      <c r="A49" s="19" t="s">
        <v>739</v>
      </c>
      <c r="B49" s="300"/>
      <c r="C49" s="308"/>
      <c r="D49" s="308">
        <f>Assets!C28</f>
        <v>0</v>
      </c>
      <c r="E49" s="26"/>
    </row>
    <row r="50" spans="1:5" ht="12.6" customHeight="1" x14ac:dyDescent="0.25">
      <c r="A50" s="19" t="s">
        <v>512</v>
      </c>
      <c r="B50" s="300"/>
      <c r="C50" s="308"/>
      <c r="D50" s="309">
        <f>Assets!C27</f>
        <v>0</v>
      </c>
      <c r="E50" s="26"/>
    </row>
    <row r="51" spans="1:5" ht="8.1" customHeight="1" x14ac:dyDescent="0.25">
      <c r="A51" s="19"/>
      <c r="B51" s="300"/>
      <c r="C51" s="308"/>
      <c r="D51" s="308"/>
      <c r="E51" s="26"/>
    </row>
    <row r="52" spans="1:5" ht="12.6" customHeight="1" x14ac:dyDescent="0.25">
      <c r="A52" s="19"/>
      <c r="B52" s="302" t="s">
        <v>513</v>
      </c>
      <c r="C52" s="308"/>
      <c r="D52" s="307">
        <f>D40-D45-D46-D47-D48-D49+D50</f>
        <v>0</v>
      </c>
      <c r="E52" s="26"/>
    </row>
    <row r="53" spans="1:5" ht="8.1" customHeight="1" x14ac:dyDescent="0.25">
      <c r="A53" s="19"/>
      <c r="B53" s="300"/>
      <c r="C53" s="308"/>
      <c r="D53" s="307"/>
      <c r="E53" s="26"/>
    </row>
    <row r="54" spans="1:5" ht="12.6" customHeight="1" x14ac:dyDescent="0.25">
      <c r="A54" s="19"/>
      <c r="B54" s="302" t="s">
        <v>514</v>
      </c>
      <c r="C54" s="308"/>
      <c r="D54" s="308">
        <f>D16+D32+D52</f>
        <v>0</v>
      </c>
      <c r="E54" s="26"/>
    </row>
    <row r="55" spans="1:5" ht="12.6" customHeight="1" x14ac:dyDescent="0.25">
      <c r="A55" s="66"/>
      <c r="B55" s="300" t="s">
        <v>515</v>
      </c>
      <c r="C55" s="308"/>
      <c r="D55" s="349">
        <f>Assets!C13</f>
        <v>0</v>
      </c>
      <c r="E55" s="26"/>
    </row>
    <row r="56" spans="1:5" ht="12.6" customHeight="1" x14ac:dyDescent="0.25">
      <c r="A56" s="19"/>
      <c r="B56" s="300" t="s">
        <v>516</v>
      </c>
      <c r="C56" s="308"/>
      <c r="D56" s="309">
        <f>Assets!E13</f>
        <v>0</v>
      </c>
      <c r="E56" s="26"/>
    </row>
    <row r="57" spans="1:5" ht="12.6" customHeight="1" x14ac:dyDescent="0.25">
      <c r="A57" s="19"/>
      <c r="B57" s="300" t="s">
        <v>483</v>
      </c>
      <c r="C57" s="308"/>
      <c r="D57" s="308">
        <f>D56-D55-D54</f>
        <v>0</v>
      </c>
      <c r="E57" s="26"/>
    </row>
    <row r="58" spans="1:5" ht="8.1" customHeight="1" x14ac:dyDescent="0.25">
      <c r="A58" s="44"/>
      <c r="B58" s="45"/>
      <c r="C58" s="343"/>
      <c r="D58" s="343"/>
      <c r="E58" s="46"/>
    </row>
  </sheetData>
  <phoneticPr fontId="0" type="noConversion"/>
  <printOptions headings="1"/>
  <pageMargins left="0.5" right="0.75" top="0.5" bottom="0.5" header="0.5" footer="0.5"/>
  <pageSetup orientation="portrait" horizontalDpi="300" verticalDpi="300" r:id="rId1"/>
  <headerFooter alignWithMargins="0">
    <oddHeader>&amp;R&amp;8 22
&amp;D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sqref="A1:IV1"/>
    </sheetView>
  </sheetViews>
  <sheetFormatPr defaultRowHeight="13.2" x14ac:dyDescent="0.25"/>
  <cols>
    <col min="1" max="1" width="33" customWidth="1"/>
    <col min="2" max="4" width="16.6640625" customWidth="1"/>
    <col min="5" max="5" width="15.6640625" customWidth="1"/>
    <col min="6" max="6" width="1.44140625" customWidth="1"/>
  </cols>
  <sheetData>
    <row r="1" spans="1:6" s="504" customFormat="1" x14ac:dyDescent="0.25">
      <c r="A1" s="503" t="str">
        <f>'Dairy Description'!A1</f>
        <v>Key Code:</v>
      </c>
      <c r="B1" s="506" t="s">
        <v>341</v>
      </c>
    </row>
    <row r="2" spans="1:6" x14ac:dyDescent="0.25">
      <c r="A2" s="2" t="s">
        <v>42</v>
      </c>
      <c r="B2" s="1"/>
      <c r="C2" s="1"/>
      <c r="D2" s="1"/>
      <c r="E2" s="1"/>
      <c r="F2" s="1"/>
    </row>
    <row r="3" spans="1:6" x14ac:dyDescent="0.25">
      <c r="A3" s="244" t="s">
        <v>760</v>
      </c>
      <c r="B3" s="1"/>
      <c r="C3" s="1"/>
      <c r="D3" s="1"/>
      <c r="E3" s="1"/>
      <c r="F3" s="1"/>
    </row>
    <row r="5" spans="1:6" x14ac:dyDescent="0.25">
      <c r="A5" s="6" t="s">
        <v>517</v>
      </c>
    </row>
    <row r="6" spans="1:6" x14ac:dyDescent="0.25">
      <c r="A6" s="305" t="s">
        <v>518</v>
      </c>
      <c r="B6" s="351" t="s">
        <v>319</v>
      </c>
      <c r="C6" s="94" t="s">
        <v>320</v>
      </c>
      <c r="D6" s="94" t="s">
        <v>209</v>
      </c>
      <c r="E6" s="352"/>
      <c r="F6" s="96"/>
    </row>
    <row r="7" spans="1:6" ht="8.25" customHeight="1" x14ac:dyDescent="0.25">
      <c r="A7" s="19"/>
      <c r="B7" s="300"/>
      <c r="C7" s="300"/>
      <c r="D7" s="300"/>
      <c r="E7" s="353"/>
      <c r="F7" s="26"/>
    </row>
    <row r="8" spans="1:6" x14ac:dyDescent="0.25">
      <c r="A8" s="19" t="s">
        <v>519</v>
      </c>
      <c r="B8" s="354">
        <f>Liabilities!B21</f>
        <v>0</v>
      </c>
      <c r="C8" s="354">
        <f>Liabilities!C21</f>
        <v>0</v>
      </c>
      <c r="D8" s="354">
        <f>C8-B8</f>
        <v>0</v>
      </c>
      <c r="E8" s="353"/>
      <c r="F8" s="26"/>
    </row>
    <row r="9" spans="1:6" x14ac:dyDescent="0.25">
      <c r="A9" s="19" t="s">
        <v>520</v>
      </c>
      <c r="B9" s="354">
        <f>Liabilities!B31</f>
        <v>0</v>
      </c>
      <c r="C9" s="354">
        <f>Liabilities!C31</f>
        <v>0</v>
      </c>
      <c r="D9" s="354">
        <f>C9-B9</f>
        <v>0</v>
      </c>
      <c r="E9" s="353"/>
      <c r="F9" s="26"/>
    </row>
    <row r="10" spans="1:6" x14ac:dyDescent="0.25">
      <c r="A10" s="19" t="s">
        <v>521</v>
      </c>
      <c r="B10" s="354">
        <f>Liabilities!B40</f>
        <v>0</v>
      </c>
      <c r="C10" s="354">
        <f>Liabilities!C40</f>
        <v>0</v>
      </c>
      <c r="D10" s="354">
        <f>C10-B10</f>
        <v>0</v>
      </c>
      <c r="E10" s="353"/>
      <c r="F10" s="26"/>
    </row>
    <row r="11" spans="1:6" x14ac:dyDescent="0.25">
      <c r="A11" s="19" t="s">
        <v>522</v>
      </c>
      <c r="B11" s="354">
        <f>Payables!B22</f>
        <v>0</v>
      </c>
      <c r="C11" s="354">
        <f>Payables!C22</f>
        <v>0</v>
      </c>
      <c r="D11" s="354">
        <f>C11-B11</f>
        <v>0</v>
      </c>
      <c r="E11" s="353"/>
      <c r="F11" s="26"/>
    </row>
    <row r="12" spans="1:6" ht="8.25" customHeight="1" x14ac:dyDescent="0.25">
      <c r="A12" s="19"/>
      <c r="B12" s="300"/>
      <c r="C12" s="300"/>
      <c r="D12" s="300"/>
      <c r="E12" s="353"/>
      <c r="F12" s="26"/>
    </row>
    <row r="13" spans="1:6" x14ac:dyDescent="0.25">
      <c r="A13" s="66" t="s">
        <v>33</v>
      </c>
      <c r="B13" s="354">
        <f>B8+B9+B10+B11</f>
        <v>0</v>
      </c>
      <c r="C13" s="354">
        <f>C8+C9+C10+C11</f>
        <v>0</v>
      </c>
      <c r="D13" s="354">
        <f>C13-B13</f>
        <v>0</v>
      </c>
      <c r="E13" s="353"/>
      <c r="F13" s="26"/>
    </row>
    <row r="14" spans="1:6" x14ac:dyDescent="0.25">
      <c r="A14" s="19"/>
      <c r="B14" s="300"/>
      <c r="C14" s="300"/>
      <c r="D14" s="300"/>
      <c r="E14" s="353"/>
      <c r="F14" s="26"/>
    </row>
    <row r="15" spans="1:6" x14ac:dyDescent="0.25">
      <c r="A15" s="19" t="s">
        <v>335</v>
      </c>
      <c r="B15" s="372">
        <f>IF(('Dairy Description'!B11+'Dairy Description'!B12)&gt;0,('Debt Analysis'!B13/('Dairy Description'!B11+'Dairy Description'!B12)),0)</f>
        <v>0</v>
      </c>
      <c r="C15" s="372">
        <f>IF(('Dairy Description'!B11+'Dairy Description'!B12)&gt;0,('Debt Analysis'!C13/('Dairy Description'!B11+'Dairy Description'!B12)),0)</f>
        <v>0</v>
      </c>
      <c r="D15" s="372">
        <f>B15-C15</f>
        <v>0</v>
      </c>
      <c r="E15" s="300"/>
      <c r="F15" s="26"/>
    </row>
    <row r="16" spans="1:6" ht="12.75" customHeight="1" x14ac:dyDescent="0.25">
      <c r="A16" s="19"/>
      <c r="B16" s="353"/>
      <c r="C16" s="353"/>
      <c r="D16" s="353"/>
      <c r="E16" s="300"/>
      <c r="F16" s="26"/>
    </row>
    <row r="17" spans="1:6" ht="12.75" customHeight="1" x14ac:dyDescent="0.25">
      <c r="A17" s="305" t="s">
        <v>523</v>
      </c>
      <c r="B17" s="427" t="s">
        <v>321</v>
      </c>
      <c r="C17" s="427" t="s">
        <v>524</v>
      </c>
      <c r="D17" s="352"/>
      <c r="E17" s="28"/>
      <c r="F17" s="96"/>
    </row>
    <row r="18" spans="1:6" ht="12.75" customHeight="1" x14ac:dyDescent="0.25">
      <c r="A18" s="19"/>
      <c r="B18" s="353"/>
      <c r="C18" s="353"/>
      <c r="D18" s="353"/>
      <c r="E18" s="300"/>
      <c r="F18" s="26"/>
    </row>
    <row r="19" spans="1:6" ht="12.75" customHeight="1" x14ac:dyDescent="0.25">
      <c r="A19" s="19" t="s">
        <v>519</v>
      </c>
      <c r="B19" s="372">
        <f>Liabilities!E21</f>
        <v>0</v>
      </c>
      <c r="C19" s="372">
        <f>Liabilities!D21</f>
        <v>0</v>
      </c>
      <c r="D19" s="353"/>
      <c r="E19" s="300"/>
      <c r="F19" s="26"/>
    </row>
    <row r="20" spans="1:6" ht="12.75" customHeight="1" x14ac:dyDescent="0.25">
      <c r="A20" s="19" t="s">
        <v>520</v>
      </c>
      <c r="B20" s="372">
        <f>Liabilities!E31</f>
        <v>0</v>
      </c>
      <c r="C20" s="372">
        <f>Liabilities!D31</f>
        <v>0</v>
      </c>
      <c r="D20" s="353"/>
      <c r="E20" s="300"/>
      <c r="F20" s="26"/>
    </row>
    <row r="21" spans="1:6" ht="12.75" customHeight="1" x14ac:dyDescent="0.25">
      <c r="A21" s="19" t="s">
        <v>521</v>
      </c>
      <c r="B21" s="373">
        <f>Liabilities!E40</f>
        <v>0</v>
      </c>
      <c r="C21" s="373">
        <f>Liabilities!D40</f>
        <v>0</v>
      </c>
      <c r="D21" s="353"/>
      <c r="E21" s="300"/>
      <c r="F21" s="26"/>
    </row>
    <row r="22" spans="1:6" ht="12.75" customHeight="1" x14ac:dyDescent="0.25">
      <c r="A22" s="19"/>
      <c r="B22" s="372"/>
      <c r="C22" s="372"/>
      <c r="D22" s="353"/>
      <c r="E22" s="300"/>
      <c r="F22" s="26"/>
    </row>
    <row r="23" spans="1:6" ht="12.75" customHeight="1" x14ac:dyDescent="0.25">
      <c r="A23" s="66" t="s">
        <v>33</v>
      </c>
      <c r="B23" s="372">
        <f>B19+B20+B21</f>
        <v>0</v>
      </c>
      <c r="C23" s="372">
        <f>C19+C20+C21</f>
        <v>0</v>
      </c>
      <c r="D23" s="353"/>
      <c r="E23" s="300"/>
      <c r="F23" s="26"/>
    </row>
    <row r="24" spans="1:6" ht="12.75" customHeight="1" x14ac:dyDescent="0.25">
      <c r="A24" s="19"/>
      <c r="B24" s="372"/>
      <c r="C24" s="372"/>
      <c r="D24" s="353"/>
      <c r="E24" s="300"/>
      <c r="F24" s="26"/>
    </row>
    <row r="25" spans="1:6" ht="12.75" customHeight="1" x14ac:dyDescent="0.25">
      <c r="A25" s="19" t="s">
        <v>335</v>
      </c>
      <c r="B25" s="372">
        <f>IF(('Dairy Description'!B11+'Dairy Description'!B12)&gt;0,(B23/('Dairy Description'!B11+'Dairy Description'!B12)),0)</f>
        <v>0</v>
      </c>
      <c r="C25" s="372">
        <f>IF(('Dairy Description'!B11+'Dairy Description'!B12)&gt;0,(C23/('Dairy Description'!B11+'Dairy Description'!B12)),0)</f>
        <v>0</v>
      </c>
      <c r="D25" s="353"/>
      <c r="E25" s="300"/>
      <c r="F25" s="26"/>
    </row>
    <row r="26" spans="1:6" s="300" customFormat="1" ht="12.75" customHeight="1" x14ac:dyDescent="0.25">
      <c r="A26" s="19" t="s">
        <v>525</v>
      </c>
      <c r="B26" s="353">
        <f>IF(('Dairy Description'!B7&gt;0),(100*('Debt Analysis'!B23/'Dairy Description'!B7)),0)</f>
        <v>0</v>
      </c>
      <c r="C26" s="353">
        <f>IF(('Dairy Description'!B7&gt;0),(100*('Debt Analysis'!C23/'Dairy Description'!B7)),0)</f>
        <v>0</v>
      </c>
      <c r="F26" s="26"/>
    </row>
    <row r="27" spans="1:6" s="300" customFormat="1" ht="12.75" customHeight="1" x14ac:dyDescent="0.25">
      <c r="A27" s="19" t="s">
        <v>526</v>
      </c>
      <c r="B27" s="374">
        <f>IF((Income!B22&gt;0),('Debt Analysis'!B23/Income!B22),0)</f>
        <v>0</v>
      </c>
      <c r="C27" s="374">
        <f>IF((Income!B22&gt;0),('Debt Analysis'!C23/Income!B22),0)</f>
        <v>0</v>
      </c>
      <c r="F27" s="26"/>
    </row>
    <row r="28" spans="1:6" ht="12.75" customHeight="1" x14ac:dyDescent="0.25">
      <c r="A28" s="19"/>
      <c r="B28" s="300"/>
      <c r="C28" s="300"/>
      <c r="D28" s="300"/>
      <c r="E28" s="300"/>
      <c r="F28" s="26"/>
    </row>
    <row r="29" spans="1:6" x14ac:dyDescent="0.25">
      <c r="A29" s="305" t="s">
        <v>527</v>
      </c>
      <c r="B29" s="28"/>
      <c r="C29" s="28"/>
      <c r="D29" s="28"/>
      <c r="E29" s="28"/>
      <c r="F29" s="96"/>
    </row>
    <row r="30" spans="1:6" ht="12.75" customHeight="1" x14ac:dyDescent="0.25">
      <c r="A30" s="19"/>
      <c r="B30" s="300"/>
      <c r="C30" s="300"/>
      <c r="D30" s="300"/>
      <c r="E30" s="300"/>
      <c r="F30" s="26"/>
    </row>
    <row r="31" spans="1:6" x14ac:dyDescent="0.25">
      <c r="A31" s="66" t="s">
        <v>487</v>
      </c>
      <c r="B31" s="376">
        <f>Income!B22</f>
        <v>0</v>
      </c>
      <c r="C31" s="300"/>
      <c r="D31" s="300"/>
      <c r="E31" s="300"/>
      <c r="F31" s="26"/>
    </row>
    <row r="32" spans="1:6" x14ac:dyDescent="0.25">
      <c r="A32" s="66" t="s">
        <v>528</v>
      </c>
      <c r="B32" s="376">
        <f>Expenses!B50-Expenses!B47</f>
        <v>0</v>
      </c>
      <c r="C32" s="300"/>
      <c r="D32" s="300"/>
      <c r="E32" s="300"/>
      <c r="F32" s="26"/>
    </row>
    <row r="33" spans="1:6" x14ac:dyDescent="0.25">
      <c r="A33" s="66" t="s">
        <v>529</v>
      </c>
      <c r="B33" s="377">
        <f>Expenses!B47</f>
        <v>0</v>
      </c>
      <c r="C33" s="300"/>
      <c r="D33" s="300"/>
      <c r="E33" s="300"/>
      <c r="F33" s="26"/>
    </row>
    <row r="34" spans="1:6" ht="9" customHeight="1" x14ac:dyDescent="0.25">
      <c r="A34" s="19"/>
      <c r="B34" s="326"/>
      <c r="C34" s="300"/>
      <c r="D34" s="300"/>
      <c r="E34" s="300"/>
      <c r="F34" s="26"/>
    </row>
    <row r="35" spans="1:6" x14ac:dyDescent="0.25">
      <c r="A35" s="19" t="s">
        <v>530</v>
      </c>
      <c r="B35" s="324">
        <f>B31-B32-B33</f>
        <v>0</v>
      </c>
      <c r="C35" s="300"/>
      <c r="D35" s="300"/>
      <c r="E35" s="300"/>
      <c r="F35" s="26"/>
    </row>
    <row r="36" spans="1:6" x14ac:dyDescent="0.25">
      <c r="A36" s="19" t="s">
        <v>531</v>
      </c>
      <c r="B36" s="324">
        <f>Liabilities!I21+Liabilities!C31+Liabilities!C40</f>
        <v>0</v>
      </c>
      <c r="C36" s="300"/>
      <c r="D36" s="300"/>
      <c r="E36" s="300"/>
      <c r="F36" s="26"/>
    </row>
    <row r="37" spans="1:6" x14ac:dyDescent="0.25">
      <c r="A37" s="19" t="s">
        <v>532</v>
      </c>
      <c r="B37" s="375">
        <f>IF((B36&gt;0),(B35/B36),0)</f>
        <v>0</v>
      </c>
      <c r="C37" s="300"/>
      <c r="D37" s="300"/>
      <c r="E37" s="300"/>
      <c r="F37" s="26"/>
    </row>
    <row r="38" spans="1:6" x14ac:dyDescent="0.25">
      <c r="A38" s="44"/>
      <c r="B38" s="45"/>
      <c r="C38" s="45"/>
      <c r="D38" s="45"/>
      <c r="E38" s="45"/>
      <c r="F38" s="46"/>
    </row>
    <row r="39" spans="1:6" x14ac:dyDescent="0.25">
      <c r="A39" s="125" t="s">
        <v>533</v>
      </c>
      <c r="B39" s="45"/>
      <c r="C39" s="44"/>
      <c r="D39" s="45"/>
      <c r="E39" s="45"/>
      <c r="F39" s="357" t="s">
        <v>534</v>
      </c>
    </row>
    <row r="40" spans="1:6" x14ac:dyDescent="0.25">
      <c r="A40" s="19"/>
      <c r="B40" s="300"/>
      <c r="C40" s="19"/>
      <c r="D40" s="300"/>
      <c r="E40" s="300"/>
      <c r="F40" s="26"/>
    </row>
    <row r="41" spans="1:6" x14ac:dyDescent="0.25">
      <c r="A41" s="66" t="s">
        <v>455</v>
      </c>
      <c r="B41" s="324">
        <f>'Income Statement'!E48</f>
        <v>0</v>
      </c>
      <c r="C41" s="19"/>
      <c r="D41" s="303" t="s">
        <v>455</v>
      </c>
      <c r="E41" s="324">
        <f>'Income Statement'!E48</f>
        <v>0</v>
      </c>
      <c r="F41" s="26"/>
    </row>
    <row r="42" spans="1:6" x14ac:dyDescent="0.25">
      <c r="A42" s="355" t="s">
        <v>535</v>
      </c>
      <c r="B42" s="324">
        <f>Income!E25+Income!E26</f>
        <v>0</v>
      </c>
      <c r="C42" s="19"/>
      <c r="D42" s="356" t="s">
        <v>536</v>
      </c>
      <c r="E42" s="324">
        <f>Income!E25+Income!E26</f>
        <v>0</v>
      </c>
      <c r="F42" s="26"/>
    </row>
    <row r="43" spans="1:6" x14ac:dyDescent="0.25">
      <c r="A43" s="355" t="s">
        <v>537</v>
      </c>
      <c r="B43" s="324">
        <f>'Income Statement'!D43</f>
        <v>0</v>
      </c>
      <c r="C43" s="19"/>
      <c r="D43" s="356" t="s">
        <v>538</v>
      </c>
      <c r="E43" s="324">
        <f>'Income Statement'!D43</f>
        <v>0</v>
      </c>
      <c r="F43" s="26"/>
    </row>
    <row r="44" spans="1:6" x14ac:dyDescent="0.25">
      <c r="A44" s="355" t="s">
        <v>539</v>
      </c>
      <c r="B44" s="324">
        <f>Cashflow!D13</f>
        <v>0</v>
      </c>
      <c r="C44" s="19"/>
      <c r="D44" s="356" t="s">
        <v>540</v>
      </c>
      <c r="E44" s="324">
        <f>Liabilities!D21</f>
        <v>0</v>
      </c>
      <c r="F44" s="26"/>
    </row>
    <row r="45" spans="1:6" x14ac:dyDescent="0.25">
      <c r="A45" s="66" t="s">
        <v>541</v>
      </c>
      <c r="B45" s="328">
        <f>Cashflow!D47</f>
        <v>0</v>
      </c>
      <c r="C45" s="19"/>
      <c r="D45" s="356" t="s">
        <v>542</v>
      </c>
      <c r="E45" s="324">
        <f>Cashflow!D13</f>
        <v>0</v>
      </c>
      <c r="F45" s="26"/>
    </row>
    <row r="46" spans="1:6" x14ac:dyDescent="0.25">
      <c r="A46" s="66" t="s">
        <v>543</v>
      </c>
      <c r="B46" s="324">
        <f>B41+B42+B43-B44-B45</f>
        <v>0</v>
      </c>
      <c r="C46" s="19"/>
      <c r="D46" s="303" t="s">
        <v>544</v>
      </c>
      <c r="E46" s="328">
        <f>Cashflow!D47</f>
        <v>0</v>
      </c>
      <c r="F46" s="26"/>
    </row>
    <row r="47" spans="1:6" x14ac:dyDescent="0.25">
      <c r="A47" s="66" t="s">
        <v>545</v>
      </c>
      <c r="B47" s="326"/>
      <c r="C47" s="19"/>
      <c r="D47" s="300"/>
      <c r="E47" s="324">
        <f>E41+E42+E43+E44-E45-E46</f>
        <v>0</v>
      </c>
      <c r="F47" s="26"/>
    </row>
    <row r="48" spans="1:6" x14ac:dyDescent="0.25">
      <c r="A48" s="19"/>
      <c r="B48" s="326"/>
      <c r="C48" s="19"/>
      <c r="D48" s="356" t="s">
        <v>546</v>
      </c>
      <c r="E48" s="324">
        <f>Liabilities!I21</f>
        <v>0</v>
      </c>
      <c r="F48" s="26"/>
    </row>
    <row r="49" spans="1:6" x14ac:dyDescent="0.25">
      <c r="A49" s="355" t="s">
        <v>547</v>
      </c>
      <c r="B49" s="324">
        <f>Liabilities!E21</f>
        <v>0</v>
      </c>
      <c r="C49" s="19"/>
      <c r="D49" s="356" t="s">
        <v>548</v>
      </c>
      <c r="E49" s="328">
        <f>Leases!I12+Leases!I19+Leases!I33+Leases!I40+Leases!I44</f>
        <v>0</v>
      </c>
      <c r="F49" s="26"/>
    </row>
    <row r="50" spans="1:6" x14ac:dyDescent="0.25">
      <c r="A50" s="355" t="s">
        <v>549</v>
      </c>
      <c r="B50" s="328">
        <f>Leases!E46</f>
        <v>0</v>
      </c>
      <c r="C50" s="19"/>
      <c r="D50" s="303" t="s">
        <v>420</v>
      </c>
      <c r="E50" s="378">
        <f>IF((E48+E49)&gt;0,(E47/(E48+E49)),0)</f>
        <v>0</v>
      </c>
      <c r="F50" s="26"/>
    </row>
    <row r="51" spans="1:6" x14ac:dyDescent="0.25">
      <c r="A51" s="66" t="s">
        <v>543</v>
      </c>
      <c r="B51" s="324">
        <f>B46-B49-B50</f>
        <v>0</v>
      </c>
      <c r="C51" s="19"/>
      <c r="F51" s="26"/>
    </row>
    <row r="52" spans="1:6" x14ac:dyDescent="0.25">
      <c r="A52" s="66" t="s">
        <v>550</v>
      </c>
      <c r="B52" s="300"/>
      <c r="C52" s="19"/>
      <c r="D52" s="300"/>
      <c r="E52" s="300"/>
      <c r="F52" s="26"/>
    </row>
    <row r="53" spans="1:6" x14ac:dyDescent="0.25">
      <c r="A53" s="44"/>
      <c r="B53" s="45"/>
      <c r="C53" s="44"/>
      <c r="D53" s="45"/>
      <c r="E53" s="45"/>
      <c r="F53" s="46"/>
    </row>
  </sheetData>
  <phoneticPr fontId="0" type="noConversion"/>
  <printOptions headings="1"/>
  <pageMargins left="0.5" right="0" top="0.5" bottom="0.5" header="0.5" footer="0.5"/>
  <pageSetup scale="97" orientation="portrait" horizontalDpi="300" verticalDpi="300" r:id="rId1"/>
  <headerFooter alignWithMargins="0">
    <oddHeader>&amp;R&amp;8 23
&amp;D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4"/>
  <sheetViews>
    <sheetView tabSelected="1" workbookViewId="0">
      <selection activeCell="A12" sqref="A12"/>
    </sheetView>
  </sheetViews>
  <sheetFormatPr defaultRowHeight="13.2" x14ac:dyDescent="0.25"/>
  <cols>
    <col min="1" max="1" width="95.6640625" customWidth="1"/>
    <col min="2" max="2" width="10.88671875" customWidth="1"/>
  </cols>
  <sheetData>
    <row r="1" spans="1:3" s="504" customFormat="1" x14ac:dyDescent="0.25">
      <c r="A1" s="503" t="str">
        <f>'Dairy Description'!A1</f>
        <v>Key Code:</v>
      </c>
    </row>
    <row r="2" spans="1:3" x14ac:dyDescent="0.25">
      <c r="A2" s="5" t="s">
        <v>0</v>
      </c>
      <c r="B2" s="1"/>
      <c r="C2" s="1"/>
    </row>
    <row r="3" spans="1:3" x14ac:dyDescent="0.25">
      <c r="A3" s="5" t="s">
        <v>42</v>
      </c>
      <c r="B3" s="1"/>
    </row>
    <row r="4" spans="1:3" x14ac:dyDescent="0.25">
      <c r="A4" s="461" t="s">
        <v>760</v>
      </c>
      <c r="B4" s="1"/>
    </row>
    <row r="5" spans="1:3" x14ac:dyDescent="0.25">
      <c r="A5" s="6" t="s">
        <v>551</v>
      </c>
    </row>
    <row r="6" spans="1:3" x14ac:dyDescent="0.25">
      <c r="A6" s="365"/>
    </row>
    <row r="7" spans="1:3" x14ac:dyDescent="0.25">
      <c r="A7" s="366"/>
    </row>
    <row r="8" spans="1:3" x14ac:dyDescent="0.25">
      <c r="A8" s="366"/>
    </row>
    <row r="9" spans="1:3" x14ac:dyDescent="0.25">
      <c r="A9" s="366"/>
    </row>
    <row r="10" spans="1:3" x14ac:dyDescent="0.25">
      <c r="A10" s="366"/>
    </row>
    <row r="11" spans="1:3" x14ac:dyDescent="0.25">
      <c r="A11" s="366"/>
    </row>
    <row r="12" spans="1:3" x14ac:dyDescent="0.25">
      <c r="A12" s="366"/>
    </row>
    <row r="13" spans="1:3" x14ac:dyDescent="0.25">
      <c r="A13" s="366"/>
    </row>
    <row r="14" spans="1:3" x14ac:dyDescent="0.25">
      <c r="A14" s="366"/>
    </row>
    <row r="15" spans="1:3" x14ac:dyDescent="0.25">
      <c r="A15" s="366"/>
    </row>
    <row r="16" spans="1:3" x14ac:dyDescent="0.25">
      <c r="A16" s="366"/>
    </row>
    <row r="17" spans="1:1" x14ac:dyDescent="0.25">
      <c r="A17" s="366"/>
    </row>
    <row r="18" spans="1:1" x14ac:dyDescent="0.25">
      <c r="A18" s="366"/>
    </row>
    <row r="19" spans="1:1" x14ac:dyDescent="0.25">
      <c r="A19" s="366"/>
    </row>
    <row r="20" spans="1:1" x14ac:dyDescent="0.25">
      <c r="A20" s="366"/>
    </row>
    <row r="21" spans="1:1" x14ac:dyDescent="0.25">
      <c r="A21" s="366"/>
    </row>
    <row r="22" spans="1:1" x14ac:dyDescent="0.25">
      <c r="A22" s="366"/>
    </row>
    <row r="23" spans="1:1" x14ac:dyDescent="0.25">
      <c r="A23" s="366"/>
    </row>
    <row r="24" spans="1:1" x14ac:dyDescent="0.25">
      <c r="A24" s="366"/>
    </row>
    <row r="25" spans="1:1" x14ac:dyDescent="0.25">
      <c r="A25" s="366"/>
    </row>
    <row r="26" spans="1:1" x14ac:dyDescent="0.25">
      <c r="A26" s="366"/>
    </row>
    <row r="27" spans="1:1" x14ac:dyDescent="0.25">
      <c r="A27" s="366"/>
    </row>
    <row r="28" spans="1:1" x14ac:dyDescent="0.25">
      <c r="A28" s="366"/>
    </row>
    <row r="29" spans="1:1" x14ac:dyDescent="0.25">
      <c r="A29" s="366"/>
    </row>
    <row r="30" spans="1:1" x14ac:dyDescent="0.25">
      <c r="A30" s="366"/>
    </row>
    <row r="31" spans="1:1" x14ac:dyDescent="0.25">
      <c r="A31" s="366"/>
    </row>
    <row r="32" spans="1:1" x14ac:dyDescent="0.25">
      <c r="A32" s="366"/>
    </row>
    <row r="33" spans="1:1" x14ac:dyDescent="0.25">
      <c r="A33" s="366"/>
    </row>
    <row r="34" spans="1:1" x14ac:dyDescent="0.25">
      <c r="A34" s="366"/>
    </row>
    <row r="35" spans="1:1" x14ac:dyDescent="0.25">
      <c r="A35" s="366"/>
    </row>
    <row r="36" spans="1:1" x14ac:dyDescent="0.25">
      <c r="A36" s="366"/>
    </row>
    <row r="37" spans="1:1" x14ac:dyDescent="0.25">
      <c r="A37" s="366"/>
    </row>
    <row r="38" spans="1:1" x14ac:dyDescent="0.25">
      <c r="A38" s="366"/>
    </row>
    <row r="39" spans="1:1" x14ac:dyDescent="0.25">
      <c r="A39" s="366"/>
    </row>
    <row r="40" spans="1:1" x14ac:dyDescent="0.25">
      <c r="A40" s="366"/>
    </row>
    <row r="41" spans="1:1" x14ac:dyDescent="0.25">
      <c r="A41" s="366"/>
    </row>
    <row r="42" spans="1:1" x14ac:dyDescent="0.25">
      <c r="A42" s="366"/>
    </row>
    <row r="43" spans="1:1" x14ac:dyDescent="0.25">
      <c r="A43" s="366"/>
    </row>
    <row r="44" spans="1:1" x14ac:dyDescent="0.25">
      <c r="A44" s="366"/>
    </row>
    <row r="45" spans="1:1" x14ac:dyDescent="0.25">
      <c r="A45" s="366"/>
    </row>
    <row r="46" spans="1:1" x14ac:dyDescent="0.25">
      <c r="A46" s="366"/>
    </row>
    <row r="47" spans="1:1" x14ac:dyDescent="0.25">
      <c r="A47" s="366"/>
    </row>
    <row r="48" spans="1:1" x14ac:dyDescent="0.25">
      <c r="A48" s="366"/>
    </row>
    <row r="49" spans="1:1" x14ac:dyDescent="0.25">
      <c r="A49" s="366"/>
    </row>
    <row r="50" spans="1:1" x14ac:dyDescent="0.25">
      <c r="A50" s="366"/>
    </row>
    <row r="51" spans="1:1" x14ac:dyDescent="0.25">
      <c r="A51" s="366"/>
    </row>
    <row r="52" spans="1:1" x14ac:dyDescent="0.25">
      <c r="A52" s="366"/>
    </row>
    <row r="53" spans="1:1" x14ac:dyDescent="0.25">
      <c r="A53" s="366"/>
    </row>
    <row r="54" spans="1:1" x14ac:dyDescent="0.25">
      <c r="A54" s="367"/>
    </row>
  </sheetData>
  <phoneticPr fontId="0" type="noConversion"/>
  <printOptions headings="1"/>
  <pageMargins left="0.5" right="0.5" top="0.5" bottom="0.5" header="0.5" footer="0.5"/>
  <pageSetup scale="97" orientation="portrait" r:id="rId1"/>
  <headerFooter alignWithMargins="0">
    <oddHeader>&amp;R&amp;8 24
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A4" sqref="A4"/>
    </sheetView>
  </sheetViews>
  <sheetFormatPr defaultColWidth="9.109375" defaultRowHeight="12.75" customHeight="1" x14ac:dyDescent="0.25"/>
  <cols>
    <col min="1" max="1" width="17.44140625" customWidth="1"/>
    <col min="2" max="2" width="9.109375" customWidth="1"/>
    <col min="3" max="3" width="10.88671875" customWidth="1"/>
    <col min="4" max="4" width="13.33203125" customWidth="1"/>
    <col min="5" max="5" width="1.109375" customWidth="1"/>
    <col min="6" max="6" width="10.109375" customWidth="1"/>
    <col min="7" max="7" width="10.6640625" customWidth="1"/>
    <col min="8" max="8" width="13.33203125" customWidth="1"/>
    <col min="9" max="9" width="11.6640625" customWidth="1"/>
    <col min="10" max="10" width="2.33203125" customWidth="1"/>
  </cols>
  <sheetData>
    <row r="1" spans="1:9" ht="12.75" customHeight="1" x14ac:dyDescent="0.25">
      <c r="A1" s="415" t="str">
        <f>'Dairy Description'!A1</f>
        <v>Key Code:</v>
      </c>
      <c r="B1" s="2" t="s">
        <v>71</v>
      </c>
      <c r="C1" s="1"/>
      <c r="D1" s="1"/>
      <c r="E1" s="1"/>
      <c r="F1" s="1"/>
      <c r="G1" s="1"/>
    </row>
    <row r="2" spans="1:9" ht="12.75" customHeight="1" x14ac:dyDescent="0.25">
      <c r="B2" s="2" t="s">
        <v>72</v>
      </c>
      <c r="C2" s="1"/>
      <c r="D2" s="1"/>
      <c r="E2" s="1"/>
      <c r="F2" s="1"/>
      <c r="G2" s="1"/>
      <c r="I2" s="1"/>
    </row>
    <row r="3" spans="1:9" ht="12.75" customHeight="1" x14ac:dyDescent="0.25">
      <c r="A3" s="244" t="s">
        <v>760</v>
      </c>
      <c r="B3" s="1"/>
      <c r="C3" s="244"/>
      <c r="D3" s="1"/>
      <c r="E3" s="1"/>
      <c r="F3" s="1"/>
      <c r="G3" s="1"/>
      <c r="H3" s="1"/>
      <c r="I3" s="1"/>
    </row>
    <row r="5" spans="1:9" ht="12.75" customHeight="1" x14ac:dyDescent="0.25">
      <c r="A5" s="6" t="s">
        <v>758</v>
      </c>
      <c r="I5" s="50"/>
    </row>
    <row r="6" spans="1:9" ht="12.75" customHeight="1" x14ac:dyDescent="0.25">
      <c r="A6" s="35" t="s">
        <v>680</v>
      </c>
      <c r="B6" s="28"/>
      <c r="C6" s="93"/>
      <c r="D6" s="28"/>
      <c r="E6" s="94" t="s">
        <v>43</v>
      </c>
      <c r="F6" s="95" t="s">
        <v>679</v>
      </c>
      <c r="G6" s="95"/>
      <c r="H6" s="95"/>
      <c r="I6" s="96"/>
    </row>
    <row r="7" spans="1:9" ht="12.75" customHeight="1" x14ac:dyDescent="0.25">
      <c r="A7" s="19"/>
      <c r="B7" s="56"/>
      <c r="C7" s="56" t="s">
        <v>73</v>
      </c>
      <c r="D7" s="56" t="s">
        <v>33</v>
      </c>
      <c r="E7" s="56" t="s">
        <v>43</v>
      </c>
      <c r="F7" s="56"/>
      <c r="G7" s="56" t="s">
        <v>44</v>
      </c>
      <c r="H7" s="56" t="s">
        <v>33</v>
      </c>
      <c r="I7" s="58"/>
    </row>
    <row r="8" spans="1:9" ht="12.75" customHeight="1" x14ac:dyDescent="0.25">
      <c r="A8" s="44" t="s">
        <v>74</v>
      </c>
      <c r="B8" s="59" t="s">
        <v>75</v>
      </c>
      <c r="C8" s="90" t="s">
        <v>76</v>
      </c>
      <c r="D8" s="97" t="s">
        <v>77</v>
      </c>
      <c r="E8" s="59" t="s">
        <v>43</v>
      </c>
      <c r="F8" s="97" t="s">
        <v>78</v>
      </c>
      <c r="G8" s="59" t="s">
        <v>79</v>
      </c>
      <c r="H8" s="97" t="s">
        <v>77</v>
      </c>
      <c r="I8" s="61"/>
    </row>
    <row r="9" spans="1:9" ht="15.9" customHeight="1" x14ac:dyDescent="0.25">
      <c r="A9" s="19" t="s">
        <v>80</v>
      </c>
      <c r="E9" s="56" t="s">
        <v>43</v>
      </c>
      <c r="I9" s="26"/>
    </row>
    <row r="10" spans="1:9" ht="15.9" customHeight="1" x14ac:dyDescent="0.25">
      <c r="A10" s="263">
        <v>0</v>
      </c>
      <c r="B10" s="264">
        <v>0</v>
      </c>
      <c r="C10" s="265">
        <v>0</v>
      </c>
      <c r="D10" s="98">
        <f t="shared" ref="D10:D15" si="0">B10*C10</f>
        <v>0</v>
      </c>
      <c r="E10" s="56" t="s">
        <v>43</v>
      </c>
      <c r="F10" s="264">
        <v>0</v>
      </c>
      <c r="G10" s="265">
        <v>0</v>
      </c>
      <c r="H10" s="98">
        <f t="shared" ref="H10:H15" si="1">F10*G10</f>
        <v>0</v>
      </c>
      <c r="I10" s="26"/>
    </row>
    <row r="11" spans="1:9" ht="15.9" customHeight="1" x14ac:dyDescent="0.25">
      <c r="A11" s="263">
        <v>0</v>
      </c>
      <c r="B11" s="264">
        <v>0</v>
      </c>
      <c r="C11" s="265">
        <v>0</v>
      </c>
      <c r="D11" s="98">
        <f t="shared" si="0"/>
        <v>0</v>
      </c>
      <c r="E11" s="56" t="s">
        <v>43</v>
      </c>
      <c r="F11" s="264">
        <v>0</v>
      </c>
      <c r="G11" s="265">
        <v>0</v>
      </c>
      <c r="H11" s="98">
        <f t="shared" si="1"/>
        <v>0</v>
      </c>
      <c r="I11" s="26"/>
    </row>
    <row r="12" spans="1:9" ht="15.9" customHeight="1" x14ac:dyDescent="0.25">
      <c r="A12" s="263">
        <v>0</v>
      </c>
      <c r="B12" s="264">
        <v>0</v>
      </c>
      <c r="C12" s="265">
        <v>0</v>
      </c>
      <c r="D12" s="98">
        <f t="shared" si="0"/>
        <v>0</v>
      </c>
      <c r="E12" s="56" t="s">
        <v>43</v>
      </c>
      <c r="F12" s="264">
        <v>0</v>
      </c>
      <c r="G12" s="265">
        <v>0</v>
      </c>
      <c r="H12" s="98">
        <f t="shared" si="1"/>
        <v>0</v>
      </c>
      <c r="I12" s="26"/>
    </row>
    <row r="13" spans="1:9" ht="15.9" customHeight="1" x14ac:dyDescent="0.25">
      <c r="A13" s="263">
        <v>0</v>
      </c>
      <c r="B13" s="264">
        <v>0</v>
      </c>
      <c r="C13" s="265">
        <v>0</v>
      </c>
      <c r="D13" s="98">
        <f t="shared" si="0"/>
        <v>0</v>
      </c>
      <c r="E13" s="56" t="s">
        <v>43</v>
      </c>
      <c r="F13" s="264">
        <v>0</v>
      </c>
      <c r="G13" s="265">
        <v>0</v>
      </c>
      <c r="H13" s="98">
        <f t="shared" si="1"/>
        <v>0</v>
      </c>
      <c r="I13" s="26"/>
    </row>
    <row r="14" spans="1:9" ht="15.9" customHeight="1" x14ac:dyDescent="0.25">
      <c r="A14" s="263">
        <v>0</v>
      </c>
      <c r="B14" s="264">
        <v>0</v>
      </c>
      <c r="C14" s="265">
        <v>0</v>
      </c>
      <c r="D14" s="98">
        <f t="shared" si="0"/>
        <v>0</v>
      </c>
      <c r="E14" s="56" t="s">
        <v>43</v>
      </c>
      <c r="F14" s="264">
        <v>0</v>
      </c>
      <c r="G14" s="265">
        <v>0</v>
      </c>
      <c r="H14" s="98">
        <f t="shared" si="1"/>
        <v>0</v>
      </c>
      <c r="I14" s="26"/>
    </row>
    <row r="15" spans="1:9" ht="15.9" customHeight="1" x14ac:dyDescent="0.25">
      <c r="A15" s="263">
        <v>0</v>
      </c>
      <c r="B15" s="264">
        <v>0</v>
      </c>
      <c r="C15" s="265">
        <v>0</v>
      </c>
      <c r="D15" s="98">
        <f t="shared" si="0"/>
        <v>0</v>
      </c>
      <c r="E15" s="56" t="s">
        <v>43</v>
      </c>
      <c r="F15" s="264">
        <v>0</v>
      </c>
      <c r="G15" s="265">
        <v>0</v>
      </c>
      <c r="H15" s="98">
        <f t="shared" si="1"/>
        <v>0</v>
      </c>
      <c r="I15" s="26"/>
    </row>
    <row r="16" spans="1:9" ht="15.9" customHeight="1" x14ac:dyDescent="0.25">
      <c r="A16" s="66" t="s">
        <v>33</v>
      </c>
      <c r="D16" s="63">
        <f>SUM(D10:D15)</f>
        <v>0</v>
      </c>
      <c r="E16" s="56" t="s">
        <v>43</v>
      </c>
      <c r="F16" s="82"/>
      <c r="H16" s="63">
        <f>SUM(H10:H15)</f>
        <v>0</v>
      </c>
      <c r="I16" s="26"/>
    </row>
    <row r="17" spans="1:9" ht="6.75" customHeight="1" x14ac:dyDescent="0.25">
      <c r="A17" s="100"/>
      <c r="B17" s="45"/>
      <c r="C17" s="45"/>
      <c r="D17" s="101"/>
      <c r="E17" s="59"/>
      <c r="F17" s="90"/>
      <c r="G17" s="45"/>
      <c r="H17" s="101"/>
      <c r="I17" s="46"/>
    </row>
    <row r="18" spans="1:9" ht="15.9" customHeight="1" x14ac:dyDescent="0.25">
      <c r="A18" s="102" t="s">
        <v>757</v>
      </c>
      <c r="B18" s="45"/>
      <c r="C18" s="45"/>
      <c r="D18" s="45"/>
      <c r="E18" s="45"/>
      <c r="F18" s="45"/>
      <c r="G18" s="45"/>
      <c r="H18" s="45"/>
      <c r="I18" s="46"/>
    </row>
    <row r="19" spans="1:9" ht="15.9" customHeight="1" x14ac:dyDescent="0.25">
      <c r="A19" s="103" t="s">
        <v>74</v>
      </c>
      <c r="B19" s="45"/>
      <c r="C19" s="45"/>
      <c r="D19" s="45"/>
      <c r="E19" s="45"/>
      <c r="F19" s="45"/>
      <c r="G19" s="45"/>
      <c r="H19" s="45"/>
      <c r="I19" s="46" t="s">
        <v>81</v>
      </c>
    </row>
    <row r="20" spans="1:9" ht="15.9" customHeight="1" x14ac:dyDescent="0.25">
      <c r="A20" s="19" t="s">
        <v>82</v>
      </c>
      <c r="B20" s="104">
        <v>0</v>
      </c>
      <c r="C20" s="105">
        <v>0</v>
      </c>
      <c r="D20" s="106">
        <f>B20*C20</f>
        <v>0</v>
      </c>
      <c r="E20" s="56" t="s">
        <v>43</v>
      </c>
      <c r="F20" s="104">
        <v>0</v>
      </c>
      <c r="G20" s="99">
        <v>0</v>
      </c>
      <c r="H20" s="106">
        <f>F20*G20</f>
        <v>0</v>
      </c>
      <c r="I20" s="107">
        <f>H20-D20</f>
        <v>0</v>
      </c>
    </row>
    <row r="21" spans="1:9" ht="15.9" customHeight="1" x14ac:dyDescent="0.25">
      <c r="A21" s="19" t="s">
        <v>83</v>
      </c>
      <c r="B21" s="108"/>
      <c r="C21" s="62"/>
      <c r="D21" s="62"/>
      <c r="E21" s="57" t="s">
        <v>43</v>
      </c>
      <c r="F21" s="108"/>
      <c r="G21" s="62"/>
      <c r="H21" s="62"/>
      <c r="I21" s="109"/>
    </row>
    <row r="22" spans="1:9" ht="15.9" customHeight="1" x14ac:dyDescent="0.25">
      <c r="A22" s="66" t="s">
        <v>84</v>
      </c>
      <c r="B22" s="110">
        <v>0</v>
      </c>
      <c r="C22" s="99">
        <v>0</v>
      </c>
      <c r="D22" s="266">
        <f>B22*C22</f>
        <v>0</v>
      </c>
      <c r="E22" s="56" t="s">
        <v>43</v>
      </c>
      <c r="F22" s="110">
        <v>0</v>
      </c>
      <c r="G22" s="99">
        <v>0</v>
      </c>
      <c r="H22" s="266">
        <f>F22*G22</f>
        <v>0</v>
      </c>
      <c r="I22" s="107">
        <f>H22-D22</f>
        <v>0</v>
      </c>
    </row>
    <row r="23" spans="1:9" ht="15.9" customHeight="1" x14ac:dyDescent="0.25">
      <c r="A23" s="66" t="s">
        <v>85</v>
      </c>
      <c r="B23" s="110">
        <v>0</v>
      </c>
      <c r="C23" s="99">
        <v>0</v>
      </c>
      <c r="D23" s="266">
        <f>B23*C23</f>
        <v>0</v>
      </c>
      <c r="E23" s="56" t="s">
        <v>43</v>
      </c>
      <c r="F23" s="110">
        <v>0</v>
      </c>
      <c r="G23" s="99">
        <v>0</v>
      </c>
      <c r="H23" s="266">
        <f>F23*G23</f>
        <v>0</v>
      </c>
      <c r="I23" s="107">
        <f>H23-D23</f>
        <v>0</v>
      </c>
    </row>
    <row r="24" spans="1:9" ht="15.9" customHeight="1" x14ac:dyDescent="0.25">
      <c r="A24" s="66" t="s">
        <v>86</v>
      </c>
      <c r="B24" s="110">
        <v>0</v>
      </c>
      <c r="C24" s="99">
        <v>0</v>
      </c>
      <c r="D24" s="266">
        <f>B24*C24</f>
        <v>0</v>
      </c>
      <c r="E24" s="56" t="s">
        <v>43</v>
      </c>
      <c r="F24" s="110">
        <v>0</v>
      </c>
      <c r="G24" s="99">
        <v>0</v>
      </c>
      <c r="H24" s="266">
        <f>F24*G24</f>
        <v>0</v>
      </c>
      <c r="I24" s="107">
        <f>H24-D24</f>
        <v>0</v>
      </c>
    </row>
    <row r="25" spans="1:9" ht="15.9" customHeight="1" x14ac:dyDescent="0.25">
      <c r="A25" s="66" t="s">
        <v>87</v>
      </c>
      <c r="B25" s="110">
        <v>0</v>
      </c>
      <c r="C25" s="99">
        <v>0</v>
      </c>
      <c r="D25" s="266">
        <f>B25*C25</f>
        <v>0</v>
      </c>
      <c r="E25" s="56" t="s">
        <v>43</v>
      </c>
      <c r="F25" s="110">
        <v>0</v>
      </c>
      <c r="G25" s="99">
        <v>0</v>
      </c>
      <c r="H25" s="266">
        <f>F25*G25</f>
        <v>0</v>
      </c>
      <c r="I25" s="107">
        <f>H25-D25</f>
        <v>0</v>
      </c>
    </row>
    <row r="26" spans="1:9" ht="15.9" customHeight="1" x14ac:dyDescent="0.25">
      <c r="A26" s="19" t="s">
        <v>88</v>
      </c>
      <c r="B26" s="104"/>
      <c r="C26" s="72"/>
      <c r="E26" s="56" t="s">
        <v>43</v>
      </c>
      <c r="F26" s="104"/>
      <c r="G26" s="72"/>
      <c r="I26" s="109"/>
    </row>
    <row r="27" spans="1:9" ht="15.9" customHeight="1" x14ac:dyDescent="0.25">
      <c r="A27" s="66" t="s">
        <v>89</v>
      </c>
      <c r="B27" s="104">
        <v>0</v>
      </c>
      <c r="C27" s="105">
        <v>0</v>
      </c>
      <c r="D27" s="266">
        <f t="shared" ref="D27:D38" si="2">B27*C27</f>
        <v>0</v>
      </c>
      <c r="E27" s="56" t="s">
        <v>43</v>
      </c>
      <c r="F27" s="110">
        <v>0</v>
      </c>
      <c r="G27" s="99">
        <v>0</v>
      </c>
      <c r="H27" s="266">
        <f t="shared" ref="H27:H38" si="3">F27*G27</f>
        <v>0</v>
      </c>
      <c r="I27" s="107">
        <f t="shared" ref="I27:I38" si="4">H27-D27</f>
        <v>0</v>
      </c>
    </row>
    <row r="28" spans="1:9" ht="15.9" customHeight="1" x14ac:dyDescent="0.25">
      <c r="A28" s="66" t="s">
        <v>90</v>
      </c>
      <c r="B28" s="104">
        <v>0</v>
      </c>
      <c r="C28" s="105">
        <v>0</v>
      </c>
      <c r="D28" s="266">
        <f t="shared" si="2"/>
        <v>0</v>
      </c>
      <c r="E28" s="56" t="s">
        <v>43</v>
      </c>
      <c r="F28" s="110">
        <v>0</v>
      </c>
      <c r="G28" s="99">
        <v>0</v>
      </c>
      <c r="H28" s="266">
        <f t="shared" si="3"/>
        <v>0</v>
      </c>
      <c r="I28" s="107">
        <f t="shared" si="4"/>
        <v>0</v>
      </c>
    </row>
    <row r="29" spans="1:9" ht="15.9" customHeight="1" x14ac:dyDescent="0.25">
      <c r="A29" s="66" t="s">
        <v>91</v>
      </c>
      <c r="B29" s="104">
        <v>0</v>
      </c>
      <c r="C29" s="105">
        <v>0</v>
      </c>
      <c r="D29" s="266">
        <f t="shared" si="2"/>
        <v>0</v>
      </c>
      <c r="E29" s="56" t="s">
        <v>43</v>
      </c>
      <c r="F29" s="110">
        <v>0</v>
      </c>
      <c r="G29" s="99">
        <v>0</v>
      </c>
      <c r="H29" s="266">
        <f t="shared" si="3"/>
        <v>0</v>
      </c>
      <c r="I29" s="107">
        <f t="shared" si="4"/>
        <v>0</v>
      </c>
    </row>
    <row r="30" spans="1:9" ht="15.9" customHeight="1" x14ac:dyDescent="0.25">
      <c r="A30" s="66" t="s">
        <v>92</v>
      </c>
      <c r="B30" s="104">
        <v>0</v>
      </c>
      <c r="C30" s="105">
        <v>0</v>
      </c>
      <c r="D30" s="266">
        <f t="shared" si="2"/>
        <v>0</v>
      </c>
      <c r="E30" s="56" t="s">
        <v>43</v>
      </c>
      <c r="F30" s="110">
        <v>0</v>
      </c>
      <c r="G30" s="99">
        <v>0</v>
      </c>
      <c r="H30" s="266">
        <f t="shared" si="3"/>
        <v>0</v>
      </c>
      <c r="I30" s="107">
        <f t="shared" si="4"/>
        <v>0</v>
      </c>
    </row>
    <row r="31" spans="1:9" ht="15.9" customHeight="1" x14ac:dyDescent="0.25">
      <c r="A31" s="66" t="s">
        <v>93</v>
      </c>
      <c r="B31" s="104">
        <v>0</v>
      </c>
      <c r="C31" s="105">
        <v>0</v>
      </c>
      <c r="D31" s="266">
        <f t="shared" si="2"/>
        <v>0</v>
      </c>
      <c r="E31" s="56" t="s">
        <v>43</v>
      </c>
      <c r="F31" s="110">
        <v>0</v>
      </c>
      <c r="G31" s="99">
        <v>0</v>
      </c>
      <c r="H31" s="266">
        <f t="shared" si="3"/>
        <v>0</v>
      </c>
      <c r="I31" s="107">
        <f t="shared" si="4"/>
        <v>0</v>
      </c>
    </row>
    <row r="32" spans="1:9" ht="15.9" customHeight="1" x14ac:dyDescent="0.25">
      <c r="A32" s="66" t="s">
        <v>747</v>
      </c>
      <c r="B32" s="104">
        <v>0</v>
      </c>
      <c r="C32" s="105">
        <v>0</v>
      </c>
      <c r="D32" s="266">
        <f t="shared" si="2"/>
        <v>0</v>
      </c>
      <c r="E32" s="56" t="s">
        <v>43</v>
      </c>
      <c r="F32" s="110">
        <v>0</v>
      </c>
      <c r="G32" s="99">
        <v>0</v>
      </c>
      <c r="H32" s="266">
        <f t="shared" si="3"/>
        <v>0</v>
      </c>
      <c r="I32" s="107">
        <f t="shared" si="4"/>
        <v>0</v>
      </c>
    </row>
    <row r="33" spans="1:9" ht="15.9" customHeight="1" x14ac:dyDescent="0.25">
      <c r="A33" s="66" t="s">
        <v>94</v>
      </c>
      <c r="B33" s="104">
        <v>0</v>
      </c>
      <c r="C33" s="105">
        <v>0</v>
      </c>
      <c r="D33" s="266">
        <f t="shared" si="2"/>
        <v>0</v>
      </c>
      <c r="E33" s="56" t="s">
        <v>43</v>
      </c>
      <c r="F33" s="110">
        <v>0</v>
      </c>
      <c r="G33" s="99">
        <v>0</v>
      </c>
      <c r="H33" s="266">
        <f t="shared" si="3"/>
        <v>0</v>
      </c>
      <c r="I33" s="107">
        <f t="shared" si="4"/>
        <v>0</v>
      </c>
    </row>
    <row r="34" spans="1:9" ht="15.9" customHeight="1" x14ac:dyDescent="0.25">
      <c r="A34" s="66" t="s">
        <v>95</v>
      </c>
      <c r="B34" s="104">
        <v>0</v>
      </c>
      <c r="C34" s="105">
        <v>0</v>
      </c>
      <c r="D34" s="266">
        <f t="shared" si="2"/>
        <v>0</v>
      </c>
      <c r="E34" s="56" t="s">
        <v>43</v>
      </c>
      <c r="F34" s="110">
        <v>0</v>
      </c>
      <c r="G34" s="99">
        <v>0</v>
      </c>
      <c r="H34" s="266">
        <f t="shared" si="3"/>
        <v>0</v>
      </c>
      <c r="I34" s="107">
        <f t="shared" si="4"/>
        <v>0</v>
      </c>
    </row>
    <row r="35" spans="1:9" ht="15.9" customHeight="1" x14ac:dyDescent="0.25">
      <c r="A35" s="66" t="s">
        <v>96</v>
      </c>
      <c r="B35" s="104">
        <v>0</v>
      </c>
      <c r="C35" s="105">
        <v>0</v>
      </c>
      <c r="D35" s="266">
        <f t="shared" si="2"/>
        <v>0</v>
      </c>
      <c r="E35" s="56" t="s">
        <v>43</v>
      </c>
      <c r="F35" s="110">
        <v>0</v>
      </c>
      <c r="G35" s="99">
        <v>0</v>
      </c>
      <c r="H35" s="266">
        <f t="shared" si="3"/>
        <v>0</v>
      </c>
      <c r="I35" s="107">
        <f t="shared" si="4"/>
        <v>0</v>
      </c>
    </row>
    <row r="36" spans="1:9" ht="15.9" customHeight="1" x14ac:dyDescent="0.25">
      <c r="A36" s="66" t="s">
        <v>97</v>
      </c>
      <c r="B36" s="104">
        <v>0</v>
      </c>
      <c r="C36" s="105">
        <v>0</v>
      </c>
      <c r="D36" s="266">
        <f t="shared" si="2"/>
        <v>0</v>
      </c>
      <c r="E36" s="56" t="s">
        <v>43</v>
      </c>
      <c r="F36" s="110">
        <v>0</v>
      </c>
      <c r="G36" s="99">
        <v>0</v>
      </c>
      <c r="H36" s="266">
        <f t="shared" si="3"/>
        <v>0</v>
      </c>
      <c r="I36" s="107">
        <f t="shared" si="4"/>
        <v>0</v>
      </c>
    </row>
    <row r="37" spans="1:9" ht="15.9" customHeight="1" x14ac:dyDescent="0.25">
      <c r="A37" s="66" t="s">
        <v>98</v>
      </c>
      <c r="B37" s="104">
        <v>0</v>
      </c>
      <c r="C37" s="105">
        <v>0</v>
      </c>
      <c r="D37" s="266">
        <f t="shared" si="2"/>
        <v>0</v>
      </c>
      <c r="E37" s="56" t="s">
        <v>43</v>
      </c>
      <c r="F37" s="110">
        <v>0</v>
      </c>
      <c r="G37" s="99">
        <v>0</v>
      </c>
      <c r="H37" s="266">
        <f t="shared" si="3"/>
        <v>0</v>
      </c>
      <c r="I37" s="107">
        <f t="shared" si="4"/>
        <v>0</v>
      </c>
    </row>
    <row r="38" spans="1:9" ht="15.9" customHeight="1" x14ac:dyDescent="0.25">
      <c r="A38" s="66" t="s">
        <v>99</v>
      </c>
      <c r="B38" s="104">
        <v>0</v>
      </c>
      <c r="C38" s="105">
        <v>0</v>
      </c>
      <c r="D38" s="266">
        <f t="shared" si="2"/>
        <v>0</v>
      </c>
      <c r="E38" s="56" t="s">
        <v>43</v>
      </c>
      <c r="F38" s="110">
        <v>0</v>
      </c>
      <c r="G38" s="99">
        <v>0</v>
      </c>
      <c r="H38" s="266">
        <f t="shared" si="3"/>
        <v>0</v>
      </c>
      <c r="I38" s="107">
        <f t="shared" si="4"/>
        <v>0</v>
      </c>
    </row>
    <row r="39" spans="1:9" ht="15.9" customHeight="1" x14ac:dyDescent="0.25">
      <c r="A39" s="111" t="s">
        <v>100</v>
      </c>
      <c r="B39" s="82"/>
      <c r="C39" s="82"/>
      <c r="D39" s="112">
        <f>SUM(D20:D38)</f>
        <v>0</v>
      </c>
      <c r="E39" s="56" t="s">
        <v>43</v>
      </c>
      <c r="F39" s="82"/>
      <c r="G39" s="82"/>
      <c r="H39" s="112">
        <f>SUM(H20:H38)</f>
        <v>0</v>
      </c>
      <c r="I39" s="26"/>
    </row>
    <row r="40" spans="1:9" ht="13.5" customHeight="1" x14ac:dyDescent="0.25">
      <c r="A40" s="103"/>
      <c r="B40" s="45"/>
      <c r="C40" s="45"/>
      <c r="D40" s="45"/>
      <c r="E40" s="45"/>
      <c r="F40" s="45"/>
      <c r="G40" s="45"/>
      <c r="H40" s="45"/>
      <c r="I40" s="46"/>
    </row>
    <row r="41" spans="1:9" ht="13.5" customHeight="1" x14ac:dyDescent="0.25">
      <c r="A41" t="s">
        <v>101</v>
      </c>
    </row>
    <row r="42" spans="1:9" ht="12.75" customHeight="1" x14ac:dyDescent="0.25">
      <c r="A42" t="s">
        <v>102</v>
      </c>
    </row>
    <row r="43" spans="1:9" ht="12.75" customHeight="1" x14ac:dyDescent="0.25">
      <c r="A43" t="s">
        <v>103</v>
      </c>
    </row>
    <row r="44" spans="1:9" ht="12.75" customHeight="1" x14ac:dyDescent="0.25">
      <c r="A44" t="s">
        <v>104</v>
      </c>
    </row>
    <row r="45" spans="1:9" ht="13.5" customHeight="1" x14ac:dyDescent="0.25">
      <c r="A45" t="s">
        <v>105</v>
      </c>
    </row>
    <row r="46" spans="1:9" ht="12.75" customHeight="1" x14ac:dyDescent="0.25">
      <c r="A46" t="s">
        <v>106</v>
      </c>
    </row>
    <row r="47" spans="1:9" ht="12.75" customHeight="1" x14ac:dyDescent="0.25">
      <c r="A47" t="s">
        <v>107</v>
      </c>
    </row>
  </sheetData>
  <phoneticPr fontId="0" type="noConversion"/>
  <printOptions headings="1"/>
  <pageMargins left="0.5" right="0.28000000000000003" top="0.5" bottom="0.47" header="0.5" footer="0.5"/>
  <pageSetup scale="97" orientation="portrait" horizontalDpi="300" verticalDpi="300" r:id="rId1"/>
  <headerFooter alignWithMargins="0">
    <oddHeader>&amp;R&amp;8 3&amp;10
&amp;8&amp;D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workbookViewId="0">
      <selection activeCell="A4" sqref="A4"/>
    </sheetView>
  </sheetViews>
  <sheetFormatPr defaultColWidth="9.109375" defaultRowHeight="12.75" customHeight="1" x14ac:dyDescent="0.25"/>
  <cols>
    <col min="1" max="1" width="15.5546875" customWidth="1"/>
    <col min="2" max="2" width="15.109375" customWidth="1"/>
    <col min="3" max="3" width="16.109375" customWidth="1"/>
    <col min="4" max="4" width="14.88671875" customWidth="1"/>
    <col min="5" max="5" width="14.5546875" customWidth="1"/>
    <col min="6" max="6" width="16" customWidth="1"/>
    <col min="7" max="7" width="5.109375" customWidth="1"/>
    <col min="8" max="8" width="1.5546875" customWidth="1"/>
    <col min="9" max="9" width="4.6640625" customWidth="1"/>
  </cols>
  <sheetData>
    <row r="1" spans="1:8" ht="12.75" customHeight="1" x14ac:dyDescent="0.25">
      <c r="A1" s="415" t="str">
        <f>'Dairy Description'!A1</f>
        <v>Key Code:</v>
      </c>
      <c r="B1" s="1"/>
      <c r="C1" s="289" t="s">
        <v>0</v>
      </c>
      <c r="D1" s="1"/>
      <c r="E1" s="1"/>
      <c r="F1" s="1"/>
    </row>
    <row r="2" spans="1:8" ht="12.75" customHeight="1" x14ac:dyDescent="0.25">
      <c r="C2" s="288" t="s">
        <v>1</v>
      </c>
      <c r="D2" s="243"/>
      <c r="E2" s="1"/>
      <c r="F2" s="1"/>
    </row>
    <row r="3" spans="1:8" ht="12.75" customHeight="1" x14ac:dyDescent="0.25">
      <c r="A3" s="244" t="s">
        <v>760</v>
      </c>
      <c r="B3" s="1"/>
      <c r="C3" s="1"/>
      <c r="D3" s="1"/>
      <c r="E3" s="1"/>
      <c r="F3" s="1"/>
    </row>
    <row r="5" spans="1:8" ht="12.75" customHeight="1" x14ac:dyDescent="0.25">
      <c r="A5" s="6" t="s">
        <v>598</v>
      </c>
      <c r="F5" s="50"/>
    </row>
    <row r="6" spans="1:8" ht="12.75" customHeight="1" x14ac:dyDescent="0.25">
      <c r="A6" s="21"/>
      <c r="B6" s="54" t="s">
        <v>108</v>
      </c>
      <c r="C6" s="54" t="s">
        <v>108</v>
      </c>
      <c r="D6" s="113" t="s">
        <v>109</v>
      </c>
      <c r="E6" s="28" t="s">
        <v>110</v>
      </c>
      <c r="F6" s="96"/>
    </row>
    <row r="7" spans="1:8" ht="12.75" customHeight="1" x14ac:dyDescent="0.25">
      <c r="A7" s="16" t="s">
        <v>111</v>
      </c>
      <c r="B7" s="56" t="s">
        <v>112</v>
      </c>
      <c r="C7" s="56" t="s">
        <v>113</v>
      </c>
      <c r="D7" s="58" t="s">
        <v>114</v>
      </c>
      <c r="F7" s="58" t="s">
        <v>115</v>
      </c>
    </row>
    <row r="8" spans="1:8" ht="12.75" customHeight="1" x14ac:dyDescent="0.25">
      <c r="A8" s="44" t="s">
        <v>681</v>
      </c>
      <c r="B8" s="59" t="s">
        <v>682</v>
      </c>
      <c r="C8" s="59" t="s">
        <v>683</v>
      </c>
      <c r="D8" s="61" t="s">
        <v>684</v>
      </c>
      <c r="E8" s="59" t="s">
        <v>116</v>
      </c>
      <c r="F8" s="61" t="s">
        <v>117</v>
      </c>
      <c r="G8" s="56"/>
      <c r="H8" s="56"/>
    </row>
    <row r="9" spans="1:8" ht="8.25" customHeight="1" x14ac:dyDescent="0.25">
      <c r="A9" s="19"/>
      <c r="B9" s="56"/>
      <c r="C9" s="56"/>
      <c r="D9" s="58"/>
      <c r="E9" s="56"/>
      <c r="F9" s="114"/>
      <c r="G9" s="56"/>
      <c r="H9" s="56"/>
    </row>
    <row r="10" spans="1:8" ht="15.9" customHeight="1" x14ac:dyDescent="0.25">
      <c r="A10" s="115" t="s">
        <v>118</v>
      </c>
      <c r="B10" s="268">
        <v>0</v>
      </c>
      <c r="C10" s="268">
        <v>0</v>
      </c>
      <c r="D10" s="116">
        <f t="shared" ref="D10:D18" si="0">C10-B10</f>
        <v>0</v>
      </c>
      <c r="E10" t="s">
        <v>119</v>
      </c>
      <c r="F10" s="117">
        <f>D10</f>
        <v>0</v>
      </c>
    </row>
    <row r="11" spans="1:8" ht="15.9" customHeight="1" x14ac:dyDescent="0.25">
      <c r="A11" s="267">
        <v>0</v>
      </c>
      <c r="B11" s="268">
        <v>0</v>
      </c>
      <c r="C11" s="268">
        <v>0</v>
      </c>
      <c r="D11" s="116">
        <f t="shared" si="0"/>
        <v>0</v>
      </c>
      <c r="E11" t="s">
        <v>120</v>
      </c>
      <c r="F11" s="118">
        <v>0</v>
      </c>
    </row>
    <row r="12" spans="1:8" ht="15.9" customHeight="1" x14ac:dyDescent="0.25">
      <c r="A12" s="267">
        <v>0</v>
      </c>
      <c r="B12" s="268">
        <v>0</v>
      </c>
      <c r="C12" s="268">
        <v>0</v>
      </c>
      <c r="D12" s="116">
        <f t="shared" si="0"/>
        <v>0</v>
      </c>
      <c r="E12" t="s">
        <v>121</v>
      </c>
      <c r="F12" s="118">
        <v>0</v>
      </c>
    </row>
    <row r="13" spans="1:8" ht="15.9" customHeight="1" x14ac:dyDescent="0.25">
      <c r="A13" s="267">
        <v>0</v>
      </c>
      <c r="B13" s="268">
        <v>0</v>
      </c>
      <c r="C13" s="268">
        <v>0</v>
      </c>
      <c r="D13" s="116">
        <f t="shared" si="0"/>
        <v>0</v>
      </c>
      <c r="E13" t="s">
        <v>122</v>
      </c>
      <c r="F13" s="118">
        <v>0</v>
      </c>
    </row>
    <row r="14" spans="1:8" ht="15.9" customHeight="1" x14ac:dyDescent="0.25">
      <c r="A14" s="267">
        <v>0</v>
      </c>
      <c r="B14" s="268">
        <v>0</v>
      </c>
      <c r="C14" s="268">
        <v>0</v>
      </c>
      <c r="D14" s="116">
        <f t="shared" si="0"/>
        <v>0</v>
      </c>
      <c r="E14" t="s">
        <v>123</v>
      </c>
      <c r="F14" s="118">
        <v>0</v>
      </c>
    </row>
    <row r="15" spans="1:8" ht="15.9" customHeight="1" x14ac:dyDescent="0.25">
      <c r="A15" s="267">
        <v>0</v>
      </c>
      <c r="B15" s="268">
        <v>0</v>
      </c>
      <c r="C15" s="268">
        <v>0</v>
      </c>
      <c r="D15" s="116">
        <f t="shared" si="0"/>
        <v>0</v>
      </c>
      <c r="E15" t="s">
        <v>124</v>
      </c>
      <c r="F15" s="118">
        <v>0</v>
      </c>
    </row>
    <row r="16" spans="1:8" ht="15.9" customHeight="1" x14ac:dyDescent="0.25">
      <c r="A16" s="267">
        <v>0</v>
      </c>
      <c r="B16" s="268">
        <v>0</v>
      </c>
      <c r="C16" s="268">
        <v>0</v>
      </c>
      <c r="D16" s="116">
        <f t="shared" si="0"/>
        <v>0</v>
      </c>
      <c r="E16" t="s">
        <v>125</v>
      </c>
      <c r="F16" s="118">
        <v>0</v>
      </c>
    </row>
    <row r="17" spans="1:6" ht="15.9" customHeight="1" x14ac:dyDescent="0.25">
      <c r="A17" s="267">
        <v>0</v>
      </c>
      <c r="B17" s="268">
        <v>0</v>
      </c>
      <c r="C17" s="268">
        <v>0</v>
      </c>
      <c r="D17" s="116">
        <f t="shared" si="0"/>
        <v>0</v>
      </c>
      <c r="E17" t="s">
        <v>126</v>
      </c>
      <c r="F17" s="118">
        <v>0</v>
      </c>
    </row>
    <row r="18" spans="1:6" ht="15.9" customHeight="1" x14ac:dyDescent="0.25">
      <c r="A18" s="267">
        <v>0</v>
      </c>
      <c r="B18" s="268">
        <v>0</v>
      </c>
      <c r="C18" s="268">
        <v>0</v>
      </c>
      <c r="D18" s="116">
        <f t="shared" si="0"/>
        <v>0</v>
      </c>
      <c r="E18" t="s">
        <v>8</v>
      </c>
      <c r="F18" s="118">
        <v>0</v>
      </c>
    </row>
    <row r="19" spans="1:6" ht="15.9" customHeight="1" x14ac:dyDescent="0.25">
      <c r="A19" s="119" t="s">
        <v>685</v>
      </c>
      <c r="B19" s="120">
        <f>SUM(B10:B18)</f>
        <v>0</v>
      </c>
      <c r="C19" s="120">
        <f>SUM(C10:C18)</f>
        <v>0</v>
      </c>
      <c r="D19" s="116">
        <f>C19-B19</f>
        <v>0</v>
      </c>
      <c r="E19" t="s">
        <v>685</v>
      </c>
      <c r="F19" s="116">
        <f>SUM(F10:F18)</f>
        <v>0</v>
      </c>
    </row>
    <row r="20" spans="1:6" ht="7.5" customHeight="1" x14ac:dyDescent="0.25">
      <c r="A20" s="44"/>
      <c r="B20" s="45"/>
      <c r="C20" s="45"/>
      <c r="D20" s="46"/>
      <c r="E20" s="45"/>
      <c r="F20" s="46"/>
    </row>
    <row r="21" spans="1:6" ht="12" customHeight="1" x14ac:dyDescent="0.25">
      <c r="A21" t="s">
        <v>748</v>
      </c>
      <c r="E21" s="82"/>
    </row>
    <row r="22" spans="1:6" ht="12" customHeight="1" x14ac:dyDescent="0.25">
      <c r="A22" s="4" t="s">
        <v>686</v>
      </c>
    </row>
    <row r="23" spans="1:6" ht="12" customHeight="1" x14ac:dyDescent="0.25">
      <c r="A23" t="s">
        <v>692</v>
      </c>
    </row>
    <row r="24" spans="1:6" ht="12" customHeight="1" x14ac:dyDescent="0.25"/>
    <row r="25" spans="1:6" ht="12" customHeight="1" x14ac:dyDescent="0.25"/>
    <row r="26" spans="1:6" ht="12" customHeight="1" x14ac:dyDescent="0.25"/>
    <row r="27" spans="1:6" ht="12" customHeight="1" x14ac:dyDescent="0.25"/>
    <row r="28" spans="1:6" ht="12" customHeight="1" x14ac:dyDescent="0.25"/>
    <row r="29" spans="1:6" ht="12" customHeight="1" x14ac:dyDescent="0.25">
      <c r="A29" s="6"/>
    </row>
    <row r="30" spans="1:6" ht="12" customHeight="1" x14ac:dyDescent="0.25"/>
    <row r="31" spans="1:6" ht="15.9" customHeight="1" x14ac:dyDescent="0.25">
      <c r="B31" s="121"/>
      <c r="C31" s="56"/>
      <c r="D31" s="56"/>
    </row>
    <row r="32" spans="1:6" ht="19.5" customHeight="1" x14ac:dyDescent="0.25">
      <c r="B32" s="122"/>
      <c r="C32" s="122"/>
      <c r="D32" s="122"/>
    </row>
    <row r="33" spans="1:6" ht="12" customHeight="1" x14ac:dyDescent="0.25"/>
    <row r="34" spans="1:6" ht="12" customHeight="1" x14ac:dyDescent="0.25">
      <c r="A34" s="31"/>
    </row>
    <row r="35" spans="1:6" ht="15.9" customHeight="1" x14ac:dyDescent="0.25">
      <c r="A35" s="31"/>
    </row>
    <row r="36" spans="1:6" ht="15.9" customHeight="1" x14ac:dyDescent="0.25">
      <c r="A36" s="31"/>
    </row>
    <row r="37" spans="1:6" ht="15.9" customHeight="1" x14ac:dyDescent="0.25">
      <c r="A37" s="82"/>
    </row>
    <row r="38" spans="1:6" ht="15.9" customHeight="1" x14ac:dyDescent="0.25">
      <c r="A38" s="82"/>
      <c r="B38" s="82"/>
      <c r="C38" s="82"/>
      <c r="E38" s="82"/>
      <c r="F38" s="82"/>
    </row>
    <row r="39" spans="1:6" ht="13.5" customHeight="1" x14ac:dyDescent="0.25">
      <c r="A39" s="4"/>
    </row>
    <row r="40" spans="1:6" ht="13.5" customHeight="1" x14ac:dyDescent="0.25">
      <c r="A40" s="4"/>
    </row>
    <row r="44" spans="1:6" ht="13.5" customHeight="1" x14ac:dyDescent="0.25">
      <c r="A44" s="4"/>
    </row>
  </sheetData>
  <phoneticPr fontId="0" type="noConversion"/>
  <printOptions headings="1"/>
  <pageMargins left="0.5" right="0.28000000000000003" top="0.5" bottom="1" header="0.5" footer="0.5"/>
  <pageSetup orientation="portrait" horizontalDpi="300" verticalDpi="300" r:id="rId1"/>
  <headerFooter alignWithMargins="0">
    <oddHeader>&amp;R&amp;8 4&amp;10
&amp;8&amp;D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8"/>
  <sheetViews>
    <sheetView zoomScaleNormal="100" workbookViewId="0">
      <selection activeCell="A4" sqref="A4"/>
    </sheetView>
  </sheetViews>
  <sheetFormatPr defaultColWidth="9.109375" defaultRowHeight="12.75" customHeight="1" x14ac:dyDescent="0.25"/>
  <cols>
    <col min="1" max="1" width="23" customWidth="1"/>
    <col min="2" max="5" width="15.6640625" customWidth="1"/>
  </cols>
  <sheetData>
    <row r="1" spans="1:5" ht="12.75" customHeight="1" x14ac:dyDescent="0.25">
      <c r="A1" s="415" t="str">
        <f>'Dairy Description'!A1</f>
        <v>Key Code:</v>
      </c>
      <c r="B1" s="289" t="s">
        <v>127</v>
      </c>
      <c r="C1" s="3"/>
      <c r="D1" s="3"/>
      <c r="E1" s="3"/>
    </row>
    <row r="2" spans="1:5" ht="12.75" customHeight="1" x14ac:dyDescent="0.25">
      <c r="A2" s="2" t="s">
        <v>42</v>
      </c>
      <c r="B2" s="1"/>
      <c r="C2" s="3"/>
      <c r="D2" s="3"/>
      <c r="E2" s="3"/>
    </row>
    <row r="3" spans="1:5" ht="12.75" customHeight="1" x14ac:dyDescent="0.25">
      <c r="A3" s="244" t="s">
        <v>760</v>
      </c>
      <c r="B3" s="1"/>
      <c r="C3" s="1"/>
      <c r="D3" s="3"/>
      <c r="E3" s="3"/>
    </row>
    <row r="4" spans="1:5" ht="12.75" customHeight="1" x14ac:dyDescent="0.25">
      <c r="A4" s="4"/>
      <c r="B4" s="4"/>
      <c r="C4" s="4"/>
      <c r="D4" s="4"/>
      <c r="E4" s="4"/>
    </row>
    <row r="5" spans="1:5" ht="12.75" customHeight="1" x14ac:dyDescent="0.25">
      <c r="A5" s="6" t="s">
        <v>604</v>
      </c>
      <c r="B5" s="7"/>
      <c r="D5" s="8"/>
      <c r="E5" s="50"/>
    </row>
    <row r="6" spans="1:5" ht="12.75" customHeight="1" x14ac:dyDescent="0.25">
      <c r="A6" s="21"/>
      <c r="B6" s="123"/>
      <c r="C6" s="123"/>
      <c r="D6" s="123" t="s">
        <v>128</v>
      </c>
      <c r="E6" s="11"/>
    </row>
    <row r="7" spans="1:5" ht="12.75" customHeight="1" x14ac:dyDescent="0.25">
      <c r="A7" s="16"/>
      <c r="B7" s="7" t="s">
        <v>129</v>
      </c>
      <c r="C7" s="7" t="s">
        <v>109</v>
      </c>
      <c r="D7" s="7" t="s">
        <v>114</v>
      </c>
      <c r="E7" s="124" t="s">
        <v>130</v>
      </c>
    </row>
    <row r="8" spans="1:5" ht="13.5" customHeight="1" x14ac:dyDescent="0.25">
      <c r="A8" s="125" t="s">
        <v>131</v>
      </c>
      <c r="B8" s="8" t="s">
        <v>132</v>
      </c>
      <c r="C8" s="287" t="s">
        <v>133</v>
      </c>
      <c r="D8" s="287" t="s">
        <v>134</v>
      </c>
      <c r="E8" s="126" t="s">
        <v>135</v>
      </c>
    </row>
    <row r="9" spans="1:5" ht="15.9" customHeight="1" x14ac:dyDescent="0.25">
      <c r="A9" s="19" t="s">
        <v>136</v>
      </c>
      <c r="B9" s="269">
        <v>0</v>
      </c>
      <c r="C9" s="127" t="s">
        <v>137</v>
      </c>
      <c r="D9" s="128">
        <f>Receivables!F10</f>
        <v>0</v>
      </c>
      <c r="E9" s="129">
        <f>B9+D9</f>
        <v>0</v>
      </c>
    </row>
    <row r="10" spans="1:5" ht="15.9" customHeight="1" x14ac:dyDescent="0.25">
      <c r="A10" s="19" t="s">
        <v>138</v>
      </c>
      <c r="B10" s="269">
        <v>0</v>
      </c>
      <c r="C10" s="128">
        <f>(Livestock!L10-Livestock!F10)+(Livestock!L12-Livestock!F12)</f>
        <v>0</v>
      </c>
      <c r="D10" s="128">
        <f>Receivables!F11</f>
        <v>0</v>
      </c>
      <c r="E10" s="129">
        <f>SUM(B10:D10)</f>
        <v>0</v>
      </c>
    </row>
    <row r="11" spans="1:5" ht="15.9" customHeight="1" x14ac:dyDescent="0.25">
      <c r="A11" s="16" t="s">
        <v>139</v>
      </c>
      <c r="B11" s="269">
        <v>0</v>
      </c>
      <c r="C11" s="128">
        <f>(Livestock!L19-Livestock!F19)</f>
        <v>0</v>
      </c>
      <c r="D11" s="128">
        <f>Receivables!F12</f>
        <v>0</v>
      </c>
      <c r="E11" s="129">
        <f>B11+C11+D11</f>
        <v>0</v>
      </c>
    </row>
    <row r="12" spans="1:5" ht="15.9" customHeight="1" x14ac:dyDescent="0.25">
      <c r="A12" s="19" t="s">
        <v>140</v>
      </c>
      <c r="B12" s="269">
        <v>0</v>
      </c>
      <c r="C12" s="128">
        <f>Livestock!L24-Livestock!F24</f>
        <v>0</v>
      </c>
      <c r="D12" s="128">
        <f>Receivables!F13</f>
        <v>0</v>
      </c>
      <c r="E12" s="129">
        <f>B12+C12+D12</f>
        <v>0</v>
      </c>
    </row>
    <row r="13" spans="1:5" ht="15.9" customHeight="1" x14ac:dyDescent="0.25">
      <c r="A13" s="19" t="s">
        <v>141</v>
      </c>
      <c r="B13" s="269">
        <v>0</v>
      </c>
      <c r="C13" s="128">
        <f>'Feed and Supply'!I20</f>
        <v>0</v>
      </c>
      <c r="D13" s="128">
        <f>Receivables!F14</f>
        <v>0</v>
      </c>
      <c r="E13" s="129">
        <f>B13+C13+D13</f>
        <v>0</v>
      </c>
    </row>
    <row r="14" spans="1:5" ht="15.9" customHeight="1" x14ac:dyDescent="0.25">
      <c r="A14" s="16" t="s">
        <v>142</v>
      </c>
      <c r="B14" s="269">
        <v>0</v>
      </c>
      <c r="C14" s="130" t="s">
        <v>143</v>
      </c>
      <c r="D14" s="128">
        <f>Receivables!F15</f>
        <v>0</v>
      </c>
      <c r="E14" s="129">
        <f>B14+D14</f>
        <v>0</v>
      </c>
    </row>
    <row r="15" spans="1:5" ht="15.9" customHeight="1" x14ac:dyDescent="0.25">
      <c r="A15" s="16" t="s">
        <v>125</v>
      </c>
      <c r="B15" s="269">
        <v>0</v>
      </c>
      <c r="C15" s="127" t="s">
        <v>143</v>
      </c>
      <c r="D15" s="128">
        <f>Receivables!F16</f>
        <v>0</v>
      </c>
      <c r="E15" s="129">
        <f>B15+D15</f>
        <v>0</v>
      </c>
    </row>
    <row r="16" spans="1:5" ht="15.9" customHeight="1" x14ac:dyDescent="0.25">
      <c r="A16" s="16" t="s">
        <v>126</v>
      </c>
      <c r="B16" s="270">
        <v>0</v>
      </c>
      <c r="C16" s="127" t="s">
        <v>143</v>
      </c>
      <c r="D16" s="128">
        <f>Receivables!F17</f>
        <v>0</v>
      </c>
      <c r="E16" s="129">
        <f>B16+D16</f>
        <v>0</v>
      </c>
    </row>
    <row r="17" spans="1:5" ht="15.9" customHeight="1" x14ac:dyDescent="0.25">
      <c r="A17" s="16" t="s">
        <v>8</v>
      </c>
      <c r="B17" s="269">
        <v>0</v>
      </c>
      <c r="C17" s="128">
        <v>0</v>
      </c>
      <c r="D17" s="128">
        <f>Receivables!F18</f>
        <v>0</v>
      </c>
      <c r="E17" s="129">
        <f>B17+C17+D17</f>
        <v>0</v>
      </c>
    </row>
    <row r="18" spans="1:5" ht="15.9" customHeight="1" x14ac:dyDescent="0.25">
      <c r="A18" s="271">
        <v>0</v>
      </c>
      <c r="B18" s="269">
        <v>0</v>
      </c>
      <c r="C18" s="128">
        <v>0</v>
      </c>
      <c r="D18" s="128">
        <v>0</v>
      </c>
      <c r="E18" s="129">
        <f>B18+C18+D18</f>
        <v>0</v>
      </c>
    </row>
    <row r="19" spans="1:5" ht="15.9" customHeight="1" x14ac:dyDescent="0.25">
      <c r="A19" s="271">
        <v>0</v>
      </c>
      <c r="B19" s="269">
        <v>0</v>
      </c>
      <c r="C19" s="128">
        <v>0</v>
      </c>
      <c r="D19" s="128">
        <v>0</v>
      </c>
      <c r="E19" s="129">
        <f>B19+C19+D19</f>
        <v>0</v>
      </c>
    </row>
    <row r="20" spans="1:5" ht="15.9" customHeight="1" x14ac:dyDescent="0.25">
      <c r="A20" s="271">
        <v>0</v>
      </c>
      <c r="B20" s="269">
        <v>0</v>
      </c>
      <c r="C20" s="128">
        <v>0</v>
      </c>
      <c r="D20" s="128">
        <v>0</v>
      </c>
      <c r="E20" s="129">
        <f>B20+C20+D20</f>
        <v>0</v>
      </c>
    </row>
    <row r="21" spans="1:5" ht="15.9" customHeight="1" x14ac:dyDescent="0.25">
      <c r="A21" s="271">
        <v>0</v>
      </c>
      <c r="B21" s="269">
        <v>0</v>
      </c>
      <c r="C21" s="128">
        <v>0</v>
      </c>
      <c r="D21" s="128">
        <v>0</v>
      </c>
      <c r="E21" s="129">
        <f>B21+C21+D21</f>
        <v>0</v>
      </c>
    </row>
    <row r="22" spans="1:5" ht="15.9" customHeight="1" x14ac:dyDescent="0.25">
      <c r="A22" s="30" t="s">
        <v>144</v>
      </c>
      <c r="B22" s="128">
        <f>SUM(B9:B21)</f>
        <v>0</v>
      </c>
      <c r="C22" s="131"/>
      <c r="D22" s="128">
        <f>SUM(D9:D21)</f>
        <v>0</v>
      </c>
      <c r="E22" s="129">
        <f>SUM(E9:E21)</f>
        <v>0</v>
      </c>
    </row>
    <row r="23" spans="1:5" ht="15.9" customHeight="1" x14ac:dyDescent="0.25">
      <c r="A23" s="132"/>
      <c r="B23" s="133"/>
      <c r="C23" s="133"/>
      <c r="D23" s="133"/>
      <c r="E23" s="134"/>
    </row>
    <row r="24" spans="1:5" ht="15.9" customHeight="1" x14ac:dyDescent="0.25">
      <c r="A24" s="135" t="s">
        <v>145</v>
      </c>
      <c r="B24" s="15"/>
      <c r="C24" s="33"/>
      <c r="D24" s="33"/>
      <c r="E24" s="34"/>
    </row>
    <row r="25" spans="1:5" ht="15.9" customHeight="1" x14ac:dyDescent="0.25">
      <c r="A25" s="19" t="s">
        <v>146</v>
      </c>
      <c r="B25" s="15"/>
      <c r="C25" s="33"/>
      <c r="D25" s="33"/>
      <c r="E25" s="272">
        <v>0</v>
      </c>
    </row>
    <row r="26" spans="1:5" ht="15.9" customHeight="1" x14ac:dyDescent="0.25">
      <c r="A26" s="19" t="s">
        <v>147</v>
      </c>
      <c r="B26" s="15"/>
      <c r="C26" s="33"/>
      <c r="D26" s="33"/>
      <c r="E26" s="272">
        <v>0</v>
      </c>
    </row>
    <row r="27" spans="1:5" ht="15.9" customHeight="1" x14ac:dyDescent="0.25">
      <c r="A27" s="19" t="s">
        <v>148</v>
      </c>
      <c r="B27" s="15"/>
      <c r="C27" s="33"/>
      <c r="D27" s="33"/>
      <c r="E27" s="272">
        <v>0</v>
      </c>
    </row>
    <row r="28" spans="1:5" ht="14.1" customHeight="1" x14ac:dyDescent="0.25">
      <c r="A28" s="44"/>
      <c r="B28" s="133"/>
      <c r="C28" s="133"/>
      <c r="D28" s="133"/>
      <c r="E28" s="39"/>
    </row>
    <row r="29" spans="1:5" ht="12.75" customHeight="1" x14ac:dyDescent="0.25">
      <c r="A29" s="136" t="s">
        <v>149</v>
      </c>
    </row>
    <row r="30" spans="1:5" ht="13.5" customHeight="1" x14ac:dyDescent="0.25">
      <c r="A30" t="s">
        <v>687</v>
      </c>
    </row>
    <row r="31" spans="1:5" ht="13.5" customHeight="1" x14ac:dyDescent="0.25">
      <c r="A31" t="s">
        <v>150</v>
      </c>
    </row>
    <row r="32" spans="1:5" ht="13.5" customHeight="1" x14ac:dyDescent="0.25">
      <c r="A32" t="s">
        <v>688</v>
      </c>
    </row>
    <row r="33" spans="1:1" ht="13.5" customHeight="1" x14ac:dyDescent="0.25">
      <c r="A33" t="s">
        <v>151</v>
      </c>
    </row>
    <row r="34" spans="1:1" ht="13.5" customHeight="1" x14ac:dyDescent="0.25">
      <c r="A34" t="s">
        <v>597</v>
      </c>
    </row>
    <row r="35" spans="1:1" ht="13.5" customHeight="1" x14ac:dyDescent="0.25">
      <c r="A35" t="s">
        <v>689</v>
      </c>
    </row>
    <row r="36" spans="1:1" ht="13.5" customHeight="1" x14ac:dyDescent="0.25">
      <c r="A36" t="s">
        <v>152</v>
      </c>
    </row>
    <row r="37" spans="1:1" ht="12.75" customHeight="1" x14ac:dyDescent="0.25">
      <c r="A37" t="s">
        <v>690</v>
      </c>
    </row>
    <row r="38" spans="1:1" ht="12.75" customHeight="1" x14ac:dyDescent="0.25">
      <c r="A38" t="s">
        <v>153</v>
      </c>
    </row>
    <row r="39" spans="1:1" ht="12.75" customHeight="1" x14ac:dyDescent="0.25">
      <c r="A39" t="s">
        <v>660</v>
      </c>
    </row>
    <row r="40" spans="1:1" ht="12.75" customHeight="1" x14ac:dyDescent="0.25">
      <c r="A40" t="s">
        <v>154</v>
      </c>
    </row>
    <row r="41" spans="1:1" ht="13.5" customHeight="1" x14ac:dyDescent="0.25">
      <c r="A41" t="s">
        <v>661</v>
      </c>
    </row>
    <row r="42" spans="1:1" ht="12.75" customHeight="1" x14ac:dyDescent="0.25">
      <c r="A42" t="s">
        <v>155</v>
      </c>
    </row>
    <row r="43" spans="1:1" ht="12.75" customHeight="1" x14ac:dyDescent="0.25">
      <c r="A43" t="s">
        <v>156</v>
      </c>
    </row>
    <row r="44" spans="1:1" ht="13.5" customHeight="1" x14ac:dyDescent="0.25">
      <c r="A44" t="s">
        <v>157</v>
      </c>
    </row>
    <row r="45" spans="1:1" ht="12.75" customHeight="1" x14ac:dyDescent="0.25">
      <c r="A45" t="s">
        <v>158</v>
      </c>
    </row>
    <row r="46" spans="1:1" ht="12.75" customHeight="1" x14ac:dyDescent="0.25">
      <c r="A46" t="s">
        <v>159</v>
      </c>
    </row>
    <row r="47" spans="1:1" ht="12.75" customHeight="1" x14ac:dyDescent="0.25">
      <c r="A47" t="s">
        <v>691</v>
      </c>
    </row>
    <row r="48" spans="1:1" ht="12.75" customHeight="1" x14ac:dyDescent="0.25">
      <c r="A48" t="s">
        <v>160</v>
      </c>
    </row>
  </sheetData>
  <phoneticPr fontId="0" type="noConversion"/>
  <printOptions headings="1"/>
  <pageMargins left="0.5" right="0.28000000000000003" top="0.54" bottom="0.47" header="0.5" footer="0.5"/>
  <pageSetup orientation="portrait" horizontalDpi="300" verticalDpi="300" r:id="rId1"/>
  <headerFooter alignWithMargins="0">
    <oddHeader>&amp;R&amp;8 5&amp;10
&amp;8&amp;D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zoomScaleNormal="100" workbookViewId="0">
      <selection activeCell="A4" sqref="A4"/>
    </sheetView>
  </sheetViews>
  <sheetFormatPr defaultColWidth="9.109375" defaultRowHeight="12.75" customHeight="1" x14ac:dyDescent="0.25"/>
  <cols>
    <col min="1" max="1" width="16" style="381" customWidth="1"/>
    <col min="2" max="2" width="14.5546875" style="381" customWidth="1"/>
    <col min="3" max="3" width="15.6640625" style="381" customWidth="1"/>
    <col min="4" max="4" width="16.33203125" style="381" customWidth="1"/>
    <col min="5" max="5" width="19" style="381" customWidth="1"/>
    <col min="6" max="6" width="17.5546875" style="381" customWidth="1"/>
    <col min="7" max="7" width="16.109375" style="381" customWidth="1"/>
    <col min="8" max="8" width="11.33203125" style="381" customWidth="1"/>
    <col min="9" max="16384" width="9.109375" style="381"/>
  </cols>
  <sheetData>
    <row r="1" spans="1:8" ht="12.75" customHeight="1" x14ac:dyDescent="0.25">
      <c r="A1" s="415" t="str">
        <f>'Dairy Description'!A1</f>
        <v>Key Code:</v>
      </c>
      <c r="B1" s="380"/>
      <c r="C1" s="379" t="s">
        <v>161</v>
      </c>
      <c r="D1" s="380"/>
      <c r="E1" s="380"/>
      <c r="F1" s="380"/>
    </row>
    <row r="2" spans="1:8" ht="12.75" customHeight="1" x14ac:dyDescent="0.25">
      <c r="A2" s="382" t="s">
        <v>42</v>
      </c>
      <c r="B2" s="380"/>
      <c r="C2" s="380"/>
      <c r="D2" s="380"/>
      <c r="E2" s="380"/>
      <c r="F2" s="380"/>
    </row>
    <row r="3" spans="1:8" ht="12.75" customHeight="1" x14ac:dyDescent="0.25">
      <c r="A3" s="244" t="s">
        <v>760</v>
      </c>
      <c r="B3" s="380"/>
      <c r="C3" s="380"/>
      <c r="D3" s="380"/>
      <c r="E3" s="380"/>
      <c r="F3" s="380"/>
    </row>
    <row r="4" spans="1:8" ht="6" customHeight="1" x14ac:dyDescent="0.25"/>
    <row r="5" spans="1:8" ht="12.75" customHeight="1" x14ac:dyDescent="0.25">
      <c r="A5" s="383" t="s">
        <v>603</v>
      </c>
      <c r="F5" s="384"/>
    </row>
    <row r="6" spans="1:8" ht="14.1" customHeight="1" x14ac:dyDescent="0.25">
      <c r="A6" s="385"/>
      <c r="B6" s="386" t="s">
        <v>108</v>
      </c>
      <c r="C6" s="386" t="s">
        <v>108</v>
      </c>
      <c r="D6" s="387" t="s">
        <v>109</v>
      </c>
      <c r="E6" s="530" t="s">
        <v>695</v>
      </c>
      <c r="F6" s="531"/>
    </row>
    <row r="7" spans="1:8" ht="14.1" customHeight="1" x14ac:dyDescent="0.25">
      <c r="A7" s="323" t="s">
        <v>111</v>
      </c>
      <c r="B7" s="388" t="s">
        <v>112</v>
      </c>
      <c r="C7" s="388" t="s">
        <v>113</v>
      </c>
      <c r="D7" s="389" t="s">
        <v>114</v>
      </c>
      <c r="E7" s="530" t="s">
        <v>703</v>
      </c>
      <c r="F7" s="531"/>
    </row>
    <row r="8" spans="1:8" ht="14.1" customHeight="1" x14ac:dyDescent="0.25">
      <c r="A8" s="390" t="s">
        <v>693</v>
      </c>
      <c r="B8" s="391" t="s">
        <v>682</v>
      </c>
      <c r="C8" s="392" t="s">
        <v>683</v>
      </c>
      <c r="D8" s="393" t="s">
        <v>694</v>
      </c>
      <c r="E8" s="394" t="s">
        <v>162</v>
      </c>
      <c r="F8" s="395" t="s">
        <v>163</v>
      </c>
      <c r="G8" s="388"/>
      <c r="H8" s="388"/>
    </row>
    <row r="9" spans="1:8" ht="14.1" customHeight="1" x14ac:dyDescent="0.25">
      <c r="A9" s="323"/>
      <c r="B9" s="388"/>
      <c r="C9" s="388"/>
      <c r="D9" s="389"/>
      <c r="E9" s="323" t="s">
        <v>164</v>
      </c>
      <c r="F9" s="389"/>
      <c r="G9" s="388"/>
      <c r="H9" s="388"/>
    </row>
    <row r="10" spans="1:8" ht="14.1" customHeight="1" x14ac:dyDescent="0.25">
      <c r="A10" s="396" t="s">
        <v>165</v>
      </c>
      <c r="B10" s="397">
        <v>0</v>
      </c>
      <c r="C10" s="397">
        <v>0</v>
      </c>
      <c r="D10" s="398">
        <f t="shared" ref="D10:D22" si="0">C10-B10</f>
        <v>0</v>
      </c>
      <c r="E10" s="399" t="s">
        <v>166</v>
      </c>
      <c r="F10" s="400">
        <v>0</v>
      </c>
    </row>
    <row r="11" spans="1:8" ht="14.1" customHeight="1" x14ac:dyDescent="0.25">
      <c r="A11" s="396" t="s">
        <v>165</v>
      </c>
      <c r="B11" s="397">
        <v>0</v>
      </c>
      <c r="C11" s="397">
        <v>0</v>
      </c>
      <c r="D11" s="398">
        <f t="shared" si="0"/>
        <v>0</v>
      </c>
      <c r="E11" s="399" t="s">
        <v>167</v>
      </c>
      <c r="F11" s="400">
        <v>0</v>
      </c>
    </row>
    <row r="12" spans="1:8" ht="14.1" customHeight="1" x14ac:dyDescent="0.25">
      <c r="A12" s="396" t="s">
        <v>165</v>
      </c>
      <c r="B12" s="397">
        <v>0</v>
      </c>
      <c r="C12" s="397">
        <v>0</v>
      </c>
      <c r="D12" s="398">
        <f t="shared" si="0"/>
        <v>0</v>
      </c>
      <c r="E12" s="399" t="s">
        <v>8</v>
      </c>
      <c r="F12" s="400">
        <v>0</v>
      </c>
    </row>
    <row r="13" spans="1:8" ht="14.1" customHeight="1" x14ac:dyDescent="0.25">
      <c r="A13" s="396" t="s">
        <v>165</v>
      </c>
      <c r="B13" s="397">
        <v>0</v>
      </c>
      <c r="C13" s="397">
        <v>0</v>
      </c>
      <c r="D13" s="398">
        <f t="shared" si="0"/>
        <v>0</v>
      </c>
      <c r="E13" s="401" t="s">
        <v>168</v>
      </c>
      <c r="F13" s="402"/>
    </row>
    <row r="14" spans="1:8" ht="14.1" customHeight="1" x14ac:dyDescent="0.25">
      <c r="A14" s="396" t="s">
        <v>165</v>
      </c>
      <c r="B14" s="397">
        <v>0</v>
      </c>
      <c r="C14" s="397">
        <v>0</v>
      </c>
      <c r="D14" s="398">
        <f t="shared" si="0"/>
        <v>0</v>
      </c>
      <c r="E14" s="399" t="s">
        <v>169</v>
      </c>
      <c r="F14" s="400">
        <v>0</v>
      </c>
    </row>
    <row r="15" spans="1:8" ht="14.1" customHeight="1" x14ac:dyDescent="0.25">
      <c r="A15" s="396" t="s">
        <v>165</v>
      </c>
      <c r="B15" s="397">
        <v>0</v>
      </c>
      <c r="C15" s="397">
        <v>0</v>
      </c>
      <c r="D15" s="398">
        <f t="shared" si="0"/>
        <v>0</v>
      </c>
      <c r="E15" s="399" t="s">
        <v>85</v>
      </c>
      <c r="F15" s="400">
        <v>0</v>
      </c>
    </row>
    <row r="16" spans="1:8" ht="14.1" customHeight="1" x14ac:dyDescent="0.25">
      <c r="A16" s="396" t="s">
        <v>165</v>
      </c>
      <c r="B16" s="397">
        <v>0</v>
      </c>
      <c r="C16" s="397">
        <v>0</v>
      </c>
      <c r="D16" s="398">
        <f t="shared" si="0"/>
        <v>0</v>
      </c>
      <c r="E16" s="399" t="s">
        <v>86</v>
      </c>
      <c r="F16" s="400">
        <v>0</v>
      </c>
    </row>
    <row r="17" spans="1:6" ht="14.1" customHeight="1" x14ac:dyDescent="0.25">
      <c r="A17" s="396" t="s">
        <v>165</v>
      </c>
      <c r="B17" s="397">
        <v>0</v>
      </c>
      <c r="C17" s="397">
        <v>0</v>
      </c>
      <c r="D17" s="398">
        <f t="shared" si="0"/>
        <v>0</v>
      </c>
      <c r="E17" s="399" t="s">
        <v>87</v>
      </c>
      <c r="F17" s="400">
        <v>0</v>
      </c>
    </row>
    <row r="18" spans="1:6" ht="14.1" customHeight="1" x14ac:dyDescent="0.25">
      <c r="A18" s="396" t="s">
        <v>165</v>
      </c>
      <c r="B18" s="397">
        <v>0</v>
      </c>
      <c r="C18" s="397">
        <v>0</v>
      </c>
      <c r="D18" s="398">
        <f t="shared" si="0"/>
        <v>0</v>
      </c>
      <c r="E18" s="401" t="s">
        <v>123</v>
      </c>
      <c r="F18" s="402"/>
    </row>
    <row r="19" spans="1:6" ht="14.1" customHeight="1" x14ac:dyDescent="0.25">
      <c r="A19" s="396" t="s">
        <v>165</v>
      </c>
      <c r="B19" s="397">
        <v>0</v>
      </c>
      <c r="C19" s="397">
        <v>0</v>
      </c>
      <c r="D19" s="398">
        <f t="shared" si="0"/>
        <v>0</v>
      </c>
      <c r="E19" s="399" t="s">
        <v>170</v>
      </c>
      <c r="F19" s="400">
        <v>0</v>
      </c>
    </row>
    <row r="20" spans="1:6" ht="14.1" customHeight="1" x14ac:dyDescent="0.25">
      <c r="A20" s="396" t="s">
        <v>165</v>
      </c>
      <c r="B20" s="397">
        <v>0</v>
      </c>
      <c r="C20" s="397">
        <v>0</v>
      </c>
      <c r="D20" s="398">
        <f t="shared" si="0"/>
        <v>0</v>
      </c>
      <c r="E20" s="399" t="s">
        <v>171</v>
      </c>
      <c r="F20" s="400">
        <v>0</v>
      </c>
    </row>
    <row r="21" spans="1:6" ht="14.1" customHeight="1" x14ac:dyDescent="0.25">
      <c r="A21" s="396" t="s">
        <v>165</v>
      </c>
      <c r="B21" s="397">
        <v>0</v>
      </c>
      <c r="C21" s="397">
        <v>0</v>
      </c>
      <c r="D21" s="398">
        <f t="shared" si="0"/>
        <v>0</v>
      </c>
      <c r="E21" s="399" t="s">
        <v>172</v>
      </c>
      <c r="F21" s="400">
        <v>0</v>
      </c>
    </row>
    <row r="22" spans="1:6" ht="14.1" customHeight="1" x14ac:dyDescent="0.25">
      <c r="A22" s="399" t="s">
        <v>696</v>
      </c>
      <c r="B22" s="403">
        <f>SUM(B10:B21)</f>
        <v>0</v>
      </c>
      <c r="C22" s="403">
        <f>SUM(C10:C21)</f>
        <v>0</v>
      </c>
      <c r="D22" s="398">
        <f t="shared" si="0"/>
        <v>0</v>
      </c>
      <c r="E22" s="401" t="s">
        <v>173</v>
      </c>
      <c r="F22" s="402"/>
    </row>
    <row r="23" spans="1:6" ht="14.1" customHeight="1" x14ac:dyDescent="0.25">
      <c r="A23" s="390"/>
      <c r="B23" s="404"/>
      <c r="C23" s="404"/>
      <c r="D23" s="404"/>
      <c r="E23" s="399" t="s">
        <v>174</v>
      </c>
      <c r="F23" s="400">
        <v>0</v>
      </c>
    </row>
    <row r="24" spans="1:6" ht="14.1" customHeight="1" x14ac:dyDescent="0.25">
      <c r="A24" s="381" t="s">
        <v>697</v>
      </c>
      <c r="E24" s="399" t="s">
        <v>175</v>
      </c>
      <c r="F24" s="400">
        <v>0</v>
      </c>
    </row>
    <row r="25" spans="1:6" ht="14.1" customHeight="1" x14ac:dyDescent="0.25">
      <c r="A25" s="381" t="s">
        <v>698</v>
      </c>
      <c r="E25" s="399" t="s">
        <v>90</v>
      </c>
      <c r="F25" s="400">
        <v>0</v>
      </c>
    </row>
    <row r="26" spans="1:6" ht="14.1" customHeight="1" x14ac:dyDescent="0.25">
      <c r="A26" s="381" t="s">
        <v>176</v>
      </c>
      <c r="E26" s="401" t="s">
        <v>177</v>
      </c>
      <c r="F26" s="402"/>
    </row>
    <row r="27" spans="1:6" ht="14.1" customHeight="1" x14ac:dyDescent="0.25">
      <c r="A27" s="381" t="s">
        <v>178</v>
      </c>
      <c r="E27" s="399" t="s">
        <v>179</v>
      </c>
      <c r="F27" s="400">
        <v>0</v>
      </c>
    </row>
    <row r="28" spans="1:6" ht="14.1" customHeight="1" x14ac:dyDescent="0.25">
      <c r="A28" s="381" t="s">
        <v>699</v>
      </c>
      <c r="E28" s="399" t="s">
        <v>180</v>
      </c>
      <c r="F28" s="400">
        <v>0</v>
      </c>
    </row>
    <row r="29" spans="1:6" ht="14.1" customHeight="1" x14ac:dyDescent="0.25">
      <c r="A29" s="381" t="s">
        <v>181</v>
      </c>
      <c r="E29" s="399" t="s">
        <v>182</v>
      </c>
      <c r="F29" s="400">
        <v>0</v>
      </c>
    </row>
    <row r="30" spans="1:6" ht="14.1" customHeight="1" x14ac:dyDescent="0.25">
      <c r="A30" s="381" t="s">
        <v>183</v>
      </c>
      <c r="E30" s="399" t="s">
        <v>93</v>
      </c>
      <c r="F30" s="400">
        <v>0</v>
      </c>
    </row>
    <row r="31" spans="1:6" ht="14.1" customHeight="1" x14ac:dyDescent="0.25">
      <c r="A31" s="381" t="s">
        <v>184</v>
      </c>
      <c r="E31" s="399" t="s">
        <v>747</v>
      </c>
      <c r="F31" s="400">
        <v>0</v>
      </c>
    </row>
    <row r="32" spans="1:6" ht="14.1" customHeight="1" x14ac:dyDescent="0.25">
      <c r="A32" s="381" t="s">
        <v>185</v>
      </c>
      <c r="E32" s="399" t="s">
        <v>186</v>
      </c>
      <c r="F32" s="400">
        <v>0</v>
      </c>
    </row>
    <row r="33" spans="1:6" ht="14.1" customHeight="1" x14ac:dyDescent="0.25">
      <c r="A33" s="381" t="s">
        <v>187</v>
      </c>
      <c r="E33" s="399" t="s">
        <v>188</v>
      </c>
      <c r="F33" s="400">
        <v>0</v>
      </c>
    </row>
    <row r="34" spans="1:6" ht="14.1" customHeight="1" x14ac:dyDescent="0.25">
      <c r="A34" s="381" t="s">
        <v>189</v>
      </c>
      <c r="E34" s="401" t="s">
        <v>190</v>
      </c>
      <c r="F34" s="402"/>
    </row>
    <row r="35" spans="1:6" ht="14.1" customHeight="1" x14ac:dyDescent="0.25">
      <c r="A35" s="381" t="s">
        <v>191</v>
      </c>
      <c r="B35" s="405"/>
      <c r="C35" s="388"/>
      <c r="D35" s="388"/>
      <c r="E35" s="399" t="s">
        <v>192</v>
      </c>
      <c r="F35" s="400">
        <v>0</v>
      </c>
    </row>
    <row r="36" spans="1:6" ht="14.1" customHeight="1" x14ac:dyDescent="0.25">
      <c r="A36" s="406" t="s">
        <v>700</v>
      </c>
      <c r="E36" s="399" t="s">
        <v>193</v>
      </c>
      <c r="F36" s="400">
        <v>0</v>
      </c>
    </row>
    <row r="37" spans="1:6" ht="14.1" customHeight="1" x14ac:dyDescent="0.25">
      <c r="A37" s="406" t="s">
        <v>196</v>
      </c>
      <c r="E37" s="399" t="s">
        <v>194</v>
      </c>
      <c r="F37" s="400">
        <v>0</v>
      </c>
    </row>
    <row r="38" spans="1:6" ht="14.1" customHeight="1" x14ac:dyDescent="0.25">
      <c r="A38" s="406" t="s">
        <v>198</v>
      </c>
      <c r="E38" s="399" t="s">
        <v>195</v>
      </c>
      <c r="F38" s="400">
        <v>0</v>
      </c>
    </row>
    <row r="39" spans="1:6" ht="14.1" customHeight="1" x14ac:dyDescent="0.25">
      <c r="A39" s="381" t="s">
        <v>200</v>
      </c>
      <c r="E39" s="401" t="s">
        <v>197</v>
      </c>
      <c r="F39" s="402"/>
    </row>
    <row r="40" spans="1:6" ht="14.1" customHeight="1" x14ac:dyDescent="0.25">
      <c r="A40" s="406" t="s">
        <v>701</v>
      </c>
      <c r="E40" s="399" t="s">
        <v>199</v>
      </c>
      <c r="F40" s="400">
        <v>0</v>
      </c>
    </row>
    <row r="41" spans="1:6" ht="14.1" customHeight="1" x14ac:dyDescent="0.25">
      <c r="A41" s="408" t="s">
        <v>702</v>
      </c>
      <c r="E41" s="399" t="s">
        <v>201</v>
      </c>
      <c r="F41" s="400">
        <v>0</v>
      </c>
    </row>
    <row r="42" spans="1:6" ht="14.1" customHeight="1" x14ac:dyDescent="0.25">
      <c r="A42" s="406"/>
      <c r="E42" s="399" t="s">
        <v>202</v>
      </c>
      <c r="F42" s="400">
        <v>0</v>
      </c>
    </row>
    <row r="43" spans="1:6" ht="14.1" customHeight="1" x14ac:dyDescent="0.25">
      <c r="A43" s="406"/>
      <c r="B43" s="407"/>
      <c r="C43" s="407"/>
      <c r="E43" s="401" t="s">
        <v>8</v>
      </c>
      <c r="F43" s="402"/>
    </row>
    <row r="44" spans="1:6" ht="14.1" customHeight="1" x14ac:dyDescent="0.25">
      <c r="E44" s="399" t="s">
        <v>203</v>
      </c>
      <c r="F44" s="400">
        <v>0</v>
      </c>
    </row>
    <row r="45" spans="1:6" ht="14.1" customHeight="1" x14ac:dyDescent="0.25">
      <c r="E45" s="399" t="s">
        <v>204</v>
      </c>
      <c r="F45" s="400">
        <v>0</v>
      </c>
    </row>
    <row r="46" spans="1:6" ht="14.1" customHeight="1" x14ac:dyDescent="0.25">
      <c r="E46" s="399" t="s">
        <v>704</v>
      </c>
      <c r="F46" s="400">
        <v>0</v>
      </c>
    </row>
    <row r="47" spans="1:6" ht="14.1" customHeight="1" x14ac:dyDescent="0.25">
      <c r="E47" s="399" t="s">
        <v>206</v>
      </c>
      <c r="F47" s="400">
        <v>0</v>
      </c>
    </row>
    <row r="48" spans="1:6" ht="14.1" customHeight="1" x14ac:dyDescent="0.25">
      <c r="E48" s="399" t="s">
        <v>207</v>
      </c>
      <c r="F48" s="400">
        <v>0</v>
      </c>
    </row>
    <row r="49" spans="5:6" ht="14.1" customHeight="1" x14ac:dyDescent="0.25">
      <c r="E49" s="399" t="s">
        <v>599</v>
      </c>
      <c r="F49" s="400">
        <v>0</v>
      </c>
    </row>
    <row r="50" spans="5:6" ht="6.75" customHeight="1" x14ac:dyDescent="0.25">
      <c r="E50" s="323"/>
      <c r="F50" s="449"/>
    </row>
    <row r="51" spans="5:6" ht="12.75" customHeight="1" x14ac:dyDescent="0.25">
      <c r="E51" s="323" t="s">
        <v>696</v>
      </c>
      <c r="F51" s="409">
        <f>SUM(F10:F49)</f>
        <v>0</v>
      </c>
    </row>
    <row r="52" spans="5:6" ht="6" customHeight="1" x14ac:dyDescent="0.25">
      <c r="E52" s="390"/>
      <c r="F52" s="450"/>
    </row>
  </sheetData>
  <mergeCells count="2">
    <mergeCell ref="E6:F6"/>
    <mergeCell ref="E7:F7"/>
  </mergeCells>
  <phoneticPr fontId="0" type="noConversion"/>
  <printOptions headings="1"/>
  <pageMargins left="0.5" right="0.28000000000000003" top="0.5" bottom="0" header="0.5" footer="0.5"/>
  <pageSetup scale="97" orientation="portrait" horizontalDpi="300" verticalDpi="300" r:id="rId1"/>
  <headerFooter alignWithMargins="0">
    <oddHeader>&amp;R&amp;8 6&amp;10
&amp;8&amp;D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5"/>
  <sheetViews>
    <sheetView workbookViewId="0">
      <selection activeCell="A4" sqref="A4"/>
    </sheetView>
  </sheetViews>
  <sheetFormatPr defaultColWidth="9.109375" defaultRowHeight="12.75" customHeight="1" x14ac:dyDescent="0.25"/>
  <cols>
    <col min="1" max="1" width="22.88671875" customWidth="1"/>
    <col min="2" max="4" width="20.6640625" customWidth="1"/>
    <col min="5" max="5" width="19" customWidth="1"/>
    <col min="6" max="6" width="17.5546875" customWidth="1"/>
    <col min="7" max="7" width="16.109375" customWidth="1"/>
    <col min="8" max="8" width="11.33203125" customWidth="1"/>
  </cols>
  <sheetData>
    <row r="1" spans="1:8" ht="12.75" customHeight="1" x14ac:dyDescent="0.25">
      <c r="A1" s="415" t="str">
        <f>'Dairy Description'!A1</f>
        <v>Key Code:</v>
      </c>
      <c r="B1" s="288" t="s">
        <v>208</v>
      </c>
      <c r="C1" s="243"/>
      <c r="D1" s="1"/>
    </row>
    <row r="2" spans="1:8" ht="12.75" customHeight="1" x14ac:dyDescent="0.25">
      <c r="A2" s="2" t="s">
        <v>42</v>
      </c>
      <c r="B2" s="1"/>
      <c r="C2" s="1"/>
      <c r="D2" s="1"/>
    </row>
    <row r="3" spans="1:8" ht="12.75" customHeight="1" x14ac:dyDescent="0.25">
      <c r="A3" s="244" t="s">
        <v>760</v>
      </c>
      <c r="B3" s="1"/>
      <c r="C3" s="2"/>
      <c r="D3" s="1"/>
    </row>
    <row r="4" spans="1:8" ht="3.75" customHeight="1" x14ac:dyDescent="0.25"/>
    <row r="5" spans="1:8" ht="14.1" customHeight="1" x14ac:dyDescent="0.25">
      <c r="A5" s="6" t="s">
        <v>605</v>
      </c>
      <c r="B5" s="50"/>
      <c r="D5" s="298"/>
    </row>
    <row r="6" spans="1:8" ht="14.1" customHeight="1" x14ac:dyDescent="0.25">
      <c r="A6" s="137"/>
      <c r="B6" s="138" t="s">
        <v>705</v>
      </c>
      <c r="C6" s="138"/>
      <c r="D6" s="26"/>
    </row>
    <row r="7" spans="1:8" ht="14.1" customHeight="1" x14ac:dyDescent="0.25">
      <c r="A7" s="19"/>
      <c r="D7" s="46"/>
    </row>
    <row r="8" spans="1:8" ht="14.1" customHeight="1" x14ac:dyDescent="0.25">
      <c r="A8" s="139"/>
      <c r="B8" s="351" t="s">
        <v>319</v>
      </c>
      <c r="C8" s="93" t="s">
        <v>706</v>
      </c>
      <c r="D8" s="61" t="s">
        <v>707</v>
      </c>
      <c r="G8" s="56"/>
      <c r="H8" s="56"/>
    </row>
    <row r="9" spans="1:8" ht="14.1" customHeight="1" x14ac:dyDescent="0.25">
      <c r="A9" s="16" t="s">
        <v>164</v>
      </c>
      <c r="B9" s="56"/>
      <c r="C9" s="56"/>
      <c r="D9" s="26"/>
      <c r="G9" s="56"/>
      <c r="H9" s="56"/>
    </row>
    <row r="10" spans="1:8" ht="14.1" customHeight="1" x14ac:dyDescent="0.25">
      <c r="A10" s="30" t="s">
        <v>166</v>
      </c>
      <c r="B10" s="273">
        <v>0</v>
      </c>
      <c r="C10" s="273">
        <v>0</v>
      </c>
      <c r="D10" s="140">
        <f>C10-B10</f>
        <v>0</v>
      </c>
    </row>
    <row r="11" spans="1:8" ht="14.1" customHeight="1" x14ac:dyDescent="0.25">
      <c r="A11" s="30" t="s">
        <v>167</v>
      </c>
      <c r="B11" s="273">
        <v>0</v>
      </c>
      <c r="C11" s="273">
        <v>0</v>
      </c>
      <c r="D11" s="140">
        <f>C11-B11</f>
        <v>0</v>
      </c>
    </row>
    <row r="12" spans="1:8" ht="14.1" customHeight="1" x14ac:dyDescent="0.25">
      <c r="A12" s="30" t="s">
        <v>8</v>
      </c>
      <c r="B12" s="273">
        <v>0</v>
      </c>
      <c r="C12" s="273">
        <v>0</v>
      </c>
      <c r="D12" s="140">
        <f>C12-B12</f>
        <v>0</v>
      </c>
    </row>
    <row r="13" spans="1:8" ht="14.1" customHeight="1" x14ac:dyDescent="0.25">
      <c r="A13" s="12" t="s">
        <v>168</v>
      </c>
      <c r="B13" s="141"/>
      <c r="C13" s="141"/>
      <c r="D13" s="140"/>
    </row>
    <row r="14" spans="1:8" ht="14.1" customHeight="1" x14ac:dyDescent="0.25">
      <c r="A14" s="30" t="s">
        <v>169</v>
      </c>
      <c r="B14" s="273">
        <v>0</v>
      </c>
      <c r="C14" s="273">
        <v>0</v>
      </c>
      <c r="D14" s="140">
        <f>C14-B14</f>
        <v>0</v>
      </c>
    </row>
    <row r="15" spans="1:8" ht="14.1" customHeight="1" x14ac:dyDescent="0.25">
      <c r="A15" s="30" t="s">
        <v>85</v>
      </c>
      <c r="B15" s="273">
        <v>0</v>
      </c>
      <c r="C15" s="273">
        <v>0</v>
      </c>
      <c r="D15" s="140">
        <f>C15-B15</f>
        <v>0</v>
      </c>
    </row>
    <row r="16" spans="1:8" ht="14.1" customHeight="1" x14ac:dyDescent="0.25">
      <c r="A16" s="30" t="s">
        <v>86</v>
      </c>
      <c r="B16" s="273">
        <v>0</v>
      </c>
      <c r="C16" s="273">
        <v>0</v>
      </c>
      <c r="D16" s="140">
        <f>C16-B16</f>
        <v>0</v>
      </c>
    </row>
    <row r="17" spans="1:4" ht="14.1" customHeight="1" x14ac:dyDescent="0.25">
      <c r="A17" s="30" t="s">
        <v>87</v>
      </c>
      <c r="B17" s="273">
        <v>0</v>
      </c>
      <c r="C17" s="273">
        <v>0</v>
      </c>
      <c r="D17" s="140">
        <f>C17-B17</f>
        <v>0</v>
      </c>
    </row>
    <row r="18" spans="1:4" ht="14.1" customHeight="1" x14ac:dyDescent="0.25">
      <c r="A18" s="12" t="s">
        <v>123</v>
      </c>
      <c r="B18" s="141"/>
      <c r="C18" s="141"/>
      <c r="D18" s="140"/>
    </row>
    <row r="19" spans="1:4" ht="14.1" customHeight="1" x14ac:dyDescent="0.25">
      <c r="A19" s="30" t="s">
        <v>170</v>
      </c>
      <c r="B19" s="273">
        <v>0</v>
      </c>
      <c r="C19" s="273">
        <v>0</v>
      </c>
      <c r="D19" s="140">
        <f>C19-B19</f>
        <v>0</v>
      </c>
    </row>
    <row r="20" spans="1:4" ht="14.1" customHeight="1" x14ac:dyDescent="0.25">
      <c r="A20" s="30" t="s">
        <v>171</v>
      </c>
      <c r="B20" s="273">
        <v>0</v>
      </c>
      <c r="C20" s="273">
        <v>0</v>
      </c>
      <c r="D20" s="140">
        <f>C20-B20</f>
        <v>0</v>
      </c>
    </row>
    <row r="21" spans="1:4" ht="14.1" customHeight="1" x14ac:dyDescent="0.25">
      <c r="A21" s="30" t="s">
        <v>172</v>
      </c>
      <c r="B21" s="273">
        <v>0</v>
      </c>
      <c r="C21" s="273">
        <v>0</v>
      </c>
      <c r="D21" s="140">
        <f>C21-B21</f>
        <v>0</v>
      </c>
    </row>
    <row r="22" spans="1:4" ht="14.1" customHeight="1" x14ac:dyDescent="0.25">
      <c r="A22" s="12" t="s">
        <v>173</v>
      </c>
      <c r="B22" s="141"/>
      <c r="C22" s="141"/>
      <c r="D22" s="140"/>
    </row>
    <row r="23" spans="1:4" ht="14.1" customHeight="1" x14ac:dyDescent="0.25">
      <c r="A23" s="30" t="s">
        <v>174</v>
      </c>
      <c r="B23" s="273">
        <v>0</v>
      </c>
      <c r="C23" s="273">
        <v>0</v>
      </c>
      <c r="D23" s="140">
        <f>C23-B23</f>
        <v>0</v>
      </c>
    </row>
    <row r="24" spans="1:4" ht="14.1" customHeight="1" x14ac:dyDescent="0.25">
      <c r="A24" s="30" t="s">
        <v>175</v>
      </c>
      <c r="B24" s="273">
        <v>0</v>
      </c>
      <c r="C24" s="273">
        <v>0</v>
      </c>
      <c r="D24" s="140">
        <f>C24-B24</f>
        <v>0</v>
      </c>
    </row>
    <row r="25" spans="1:4" ht="14.1" customHeight="1" x14ac:dyDescent="0.25">
      <c r="A25" s="30" t="s">
        <v>90</v>
      </c>
      <c r="B25" s="273">
        <v>0</v>
      </c>
      <c r="C25" s="273">
        <v>0</v>
      </c>
      <c r="D25" s="140">
        <f>C25-B25</f>
        <v>0</v>
      </c>
    </row>
    <row r="26" spans="1:4" ht="14.1" customHeight="1" x14ac:dyDescent="0.25">
      <c r="A26" s="12" t="s">
        <v>177</v>
      </c>
      <c r="B26" s="141"/>
      <c r="C26" s="141"/>
      <c r="D26" s="140"/>
    </row>
    <row r="27" spans="1:4" ht="14.1" customHeight="1" x14ac:dyDescent="0.25">
      <c r="A27" s="30" t="s">
        <v>210</v>
      </c>
      <c r="B27" s="273">
        <v>0</v>
      </c>
      <c r="C27" s="273">
        <v>0</v>
      </c>
      <c r="D27" s="140">
        <f t="shared" ref="D27:D33" si="0">C27-B27</f>
        <v>0</v>
      </c>
    </row>
    <row r="28" spans="1:4" ht="14.1" customHeight="1" x14ac:dyDescent="0.25">
      <c r="A28" s="30" t="s">
        <v>180</v>
      </c>
      <c r="B28" s="273">
        <v>0</v>
      </c>
      <c r="C28" s="273">
        <v>0</v>
      </c>
      <c r="D28" s="140">
        <f t="shared" si="0"/>
        <v>0</v>
      </c>
    </row>
    <row r="29" spans="1:4" ht="14.1" customHeight="1" x14ac:dyDescent="0.25">
      <c r="A29" s="30" t="s">
        <v>182</v>
      </c>
      <c r="B29" s="273">
        <v>0</v>
      </c>
      <c r="C29" s="273">
        <v>0</v>
      </c>
      <c r="D29" s="140">
        <f t="shared" si="0"/>
        <v>0</v>
      </c>
    </row>
    <row r="30" spans="1:4" ht="14.1" customHeight="1" x14ac:dyDescent="0.25">
      <c r="A30" s="30" t="s">
        <v>93</v>
      </c>
      <c r="B30" s="273">
        <v>0</v>
      </c>
      <c r="C30" s="273">
        <v>0</v>
      </c>
      <c r="D30" s="140">
        <f t="shared" si="0"/>
        <v>0</v>
      </c>
    </row>
    <row r="31" spans="1:4" ht="14.1" customHeight="1" x14ac:dyDescent="0.25">
      <c r="A31" s="30" t="s">
        <v>747</v>
      </c>
      <c r="B31" s="273">
        <v>0</v>
      </c>
      <c r="C31" s="273">
        <v>0</v>
      </c>
      <c r="D31" s="140">
        <f t="shared" si="0"/>
        <v>0</v>
      </c>
    </row>
    <row r="32" spans="1:4" ht="14.1" customHeight="1" x14ac:dyDescent="0.25">
      <c r="A32" s="30" t="s">
        <v>186</v>
      </c>
      <c r="B32" s="273">
        <v>0</v>
      </c>
      <c r="C32" s="273">
        <v>0</v>
      </c>
      <c r="D32" s="140">
        <f t="shared" si="0"/>
        <v>0</v>
      </c>
    </row>
    <row r="33" spans="1:4" ht="14.1" customHeight="1" x14ac:dyDescent="0.25">
      <c r="A33" s="30" t="s">
        <v>188</v>
      </c>
      <c r="B33" s="273">
        <v>0</v>
      </c>
      <c r="C33" s="273">
        <v>0</v>
      </c>
      <c r="D33" s="140">
        <f t="shared" si="0"/>
        <v>0</v>
      </c>
    </row>
    <row r="34" spans="1:4" ht="14.1" customHeight="1" x14ac:dyDescent="0.25">
      <c r="A34" s="12" t="s">
        <v>190</v>
      </c>
      <c r="B34" s="141"/>
      <c r="C34" s="141"/>
      <c r="D34" s="140"/>
    </row>
    <row r="35" spans="1:4" ht="14.1" customHeight="1" x14ac:dyDescent="0.25">
      <c r="A35" s="30" t="s">
        <v>192</v>
      </c>
      <c r="B35" s="273">
        <v>0</v>
      </c>
      <c r="C35" s="273">
        <v>0</v>
      </c>
      <c r="D35" s="140">
        <f>C35-B35</f>
        <v>0</v>
      </c>
    </row>
    <row r="36" spans="1:4" ht="14.1" customHeight="1" x14ac:dyDescent="0.25">
      <c r="A36" s="30" t="s">
        <v>193</v>
      </c>
      <c r="B36" s="273">
        <v>0</v>
      </c>
      <c r="C36" s="273">
        <v>0</v>
      </c>
      <c r="D36" s="140">
        <f>C36-B36</f>
        <v>0</v>
      </c>
    </row>
    <row r="37" spans="1:4" ht="14.1" customHeight="1" x14ac:dyDescent="0.25">
      <c r="A37" s="30" t="s">
        <v>194</v>
      </c>
      <c r="B37" s="273">
        <v>0</v>
      </c>
      <c r="C37" s="273">
        <v>0</v>
      </c>
      <c r="D37" s="140">
        <f>C37-B37</f>
        <v>0</v>
      </c>
    </row>
    <row r="38" spans="1:4" ht="14.1" customHeight="1" x14ac:dyDescent="0.25">
      <c r="A38" s="30" t="s">
        <v>195</v>
      </c>
      <c r="B38" s="273">
        <v>0</v>
      </c>
      <c r="C38" s="273">
        <v>0</v>
      </c>
      <c r="D38" s="140">
        <f>C38-B38</f>
        <v>0</v>
      </c>
    </row>
    <row r="39" spans="1:4" ht="14.1" customHeight="1" x14ac:dyDescent="0.25">
      <c r="A39" s="12" t="s">
        <v>197</v>
      </c>
      <c r="B39" s="141"/>
      <c r="C39" s="141"/>
      <c r="D39" s="140"/>
    </row>
    <row r="40" spans="1:4" ht="14.1" customHeight="1" x14ac:dyDescent="0.25">
      <c r="A40" s="30" t="s">
        <v>199</v>
      </c>
      <c r="B40" s="273">
        <v>0</v>
      </c>
      <c r="C40" s="273">
        <v>0</v>
      </c>
      <c r="D40" s="140">
        <f>C40-B40</f>
        <v>0</v>
      </c>
    </row>
    <row r="41" spans="1:4" ht="14.1" customHeight="1" x14ac:dyDescent="0.25">
      <c r="A41" s="30" t="s">
        <v>201</v>
      </c>
      <c r="B41" s="273">
        <v>0</v>
      </c>
      <c r="C41" s="273">
        <v>0</v>
      </c>
      <c r="D41" s="140">
        <f>C41-B41</f>
        <v>0</v>
      </c>
    </row>
    <row r="42" spans="1:4" ht="14.1" customHeight="1" x14ac:dyDescent="0.25">
      <c r="A42" s="30" t="s">
        <v>202</v>
      </c>
      <c r="B42" s="273">
        <v>0</v>
      </c>
      <c r="C42" s="273">
        <v>0</v>
      </c>
      <c r="D42" s="140">
        <f>C42-B42</f>
        <v>0</v>
      </c>
    </row>
    <row r="43" spans="1:4" ht="14.1" customHeight="1" x14ac:dyDescent="0.25">
      <c r="A43" s="12" t="s">
        <v>8</v>
      </c>
      <c r="B43" s="141"/>
      <c r="C43" s="141"/>
      <c r="D43" s="140"/>
    </row>
    <row r="44" spans="1:4" ht="14.1" customHeight="1" x14ac:dyDescent="0.25">
      <c r="A44" s="30" t="s">
        <v>203</v>
      </c>
      <c r="B44" s="273">
        <v>0</v>
      </c>
      <c r="C44" s="273">
        <v>0</v>
      </c>
      <c r="D44" s="140">
        <f t="shared" ref="D44:D52" si="1">C44-B44</f>
        <v>0</v>
      </c>
    </row>
    <row r="45" spans="1:4" ht="14.1" customHeight="1" x14ac:dyDescent="0.25">
      <c r="A45" s="30" t="s">
        <v>204</v>
      </c>
      <c r="B45" s="273">
        <v>0</v>
      </c>
      <c r="C45" s="273">
        <v>0</v>
      </c>
      <c r="D45" s="140">
        <f t="shared" si="1"/>
        <v>0</v>
      </c>
    </row>
    <row r="46" spans="1:4" ht="14.1" customHeight="1" x14ac:dyDescent="0.25">
      <c r="A46" s="30" t="s">
        <v>205</v>
      </c>
      <c r="B46" s="273">
        <v>0</v>
      </c>
      <c r="C46" s="273">
        <v>0</v>
      </c>
      <c r="D46" s="140">
        <f t="shared" si="1"/>
        <v>0</v>
      </c>
    </row>
    <row r="47" spans="1:4" ht="14.1" customHeight="1" x14ac:dyDescent="0.25">
      <c r="A47" s="30" t="s">
        <v>206</v>
      </c>
      <c r="B47" s="273">
        <v>0</v>
      </c>
      <c r="C47" s="273">
        <v>0</v>
      </c>
      <c r="D47" s="140">
        <f t="shared" si="1"/>
        <v>0</v>
      </c>
    </row>
    <row r="48" spans="1:4" ht="14.1" customHeight="1" x14ac:dyDescent="0.25">
      <c r="A48" s="30" t="s">
        <v>207</v>
      </c>
      <c r="B48" s="273">
        <v>0</v>
      </c>
      <c r="C48" s="273">
        <v>0</v>
      </c>
      <c r="D48" s="140">
        <f t="shared" si="1"/>
        <v>0</v>
      </c>
    </row>
    <row r="49" spans="1:4" ht="14.1" customHeight="1" x14ac:dyDescent="0.25">
      <c r="A49" s="30"/>
      <c r="B49" s="451"/>
      <c r="C49" s="451"/>
      <c r="D49" s="140"/>
    </row>
    <row r="50" spans="1:4" ht="14.1" customHeight="1" x14ac:dyDescent="0.25">
      <c r="A50" s="30" t="s">
        <v>599</v>
      </c>
      <c r="B50" s="273">
        <v>0</v>
      </c>
      <c r="C50" s="273">
        <v>0</v>
      </c>
      <c r="D50" s="140">
        <f t="shared" si="1"/>
        <v>0</v>
      </c>
    </row>
    <row r="51" spans="1:4" ht="7.5" customHeight="1" x14ac:dyDescent="0.25">
      <c r="A51" s="30"/>
      <c r="B51" s="451"/>
      <c r="C51" s="451"/>
      <c r="D51" s="140"/>
    </row>
    <row r="52" spans="1:4" ht="14.1" customHeight="1" x14ac:dyDescent="0.25">
      <c r="A52" s="19" t="s">
        <v>33</v>
      </c>
      <c r="B52" s="142">
        <f>SUM(B10:B50)</f>
        <v>0</v>
      </c>
      <c r="C52" s="142">
        <f>SUM(C10:C50)</f>
        <v>0</v>
      </c>
      <c r="D52" s="140">
        <f t="shared" si="1"/>
        <v>0</v>
      </c>
    </row>
    <row r="53" spans="1:4" ht="7.5" customHeight="1" x14ac:dyDescent="0.25">
      <c r="A53" s="44"/>
      <c r="B53" s="45"/>
      <c r="C53" s="45"/>
      <c r="D53" s="46"/>
    </row>
    <row r="54" spans="1:4" ht="12.75" customHeight="1" x14ac:dyDescent="0.25">
      <c r="A54" t="s">
        <v>749</v>
      </c>
    </row>
    <row r="55" spans="1:4" ht="12.75" customHeight="1" x14ac:dyDescent="0.25">
      <c r="A55" t="s">
        <v>708</v>
      </c>
    </row>
  </sheetData>
  <phoneticPr fontId="0" type="noConversion"/>
  <printOptions headings="1"/>
  <pageMargins left="0.5" right="0.05" top="0.5" bottom="0" header="0.5" footer="0.5"/>
  <pageSetup orientation="portrait" horizontalDpi="300" verticalDpi="300" r:id="rId1"/>
  <headerFooter alignWithMargins="0">
    <oddHeader>&amp;R&amp;8 7&amp;10
&amp;8&amp;D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5"/>
  <sheetViews>
    <sheetView zoomScaleNormal="100" workbookViewId="0">
      <selection activeCell="A4" sqref="A4"/>
    </sheetView>
  </sheetViews>
  <sheetFormatPr defaultColWidth="9.109375" defaultRowHeight="12.75" customHeight="1" x14ac:dyDescent="0.25"/>
  <cols>
    <col min="1" max="1" width="20.88671875" customWidth="1"/>
    <col min="2" max="2" width="16.33203125" customWidth="1"/>
    <col min="3" max="3" width="20.44140625" customWidth="1"/>
    <col min="4" max="4" width="18.109375" customWidth="1"/>
    <col min="5" max="5" width="16.33203125" customWidth="1"/>
  </cols>
  <sheetData>
    <row r="1" spans="1:5" ht="13.2" x14ac:dyDescent="0.25">
      <c r="A1" s="415" t="str">
        <f>'Dairy Description'!A1</f>
        <v>Key Code:</v>
      </c>
      <c r="B1" s="288" t="s">
        <v>211</v>
      </c>
      <c r="C1" s="243"/>
      <c r="D1" s="290"/>
      <c r="E1" s="3"/>
    </row>
    <row r="2" spans="1:5" ht="12.75" customHeight="1" x14ac:dyDescent="0.25">
      <c r="A2" s="2" t="s">
        <v>42</v>
      </c>
      <c r="B2" s="1"/>
      <c r="C2" s="3"/>
      <c r="D2" s="3"/>
      <c r="E2" s="3"/>
    </row>
    <row r="3" spans="1:5" ht="12.75" customHeight="1" x14ac:dyDescent="0.25">
      <c r="A3" s="244" t="s">
        <v>760</v>
      </c>
      <c r="B3" s="1"/>
      <c r="C3" s="1"/>
      <c r="D3" s="3"/>
      <c r="E3" s="3"/>
    </row>
    <row r="4" spans="1:5" ht="1.5" customHeight="1" x14ac:dyDescent="0.25">
      <c r="A4" s="4"/>
      <c r="B4" s="4"/>
      <c r="C4" s="4"/>
      <c r="D4" s="4"/>
      <c r="E4" s="4"/>
    </row>
    <row r="5" spans="1:5" ht="12" customHeight="1" x14ac:dyDescent="0.25">
      <c r="A5" s="6" t="s">
        <v>607</v>
      </c>
      <c r="B5" s="7"/>
      <c r="D5" s="8"/>
      <c r="E5" s="50"/>
    </row>
    <row r="6" spans="1:5" ht="2.25" customHeight="1" x14ac:dyDescent="0.25">
      <c r="A6" s="21"/>
      <c r="B6" s="123"/>
      <c r="C6" s="123"/>
      <c r="D6" s="123"/>
      <c r="E6" s="11"/>
    </row>
    <row r="7" spans="1:5" ht="2.25" customHeight="1" x14ac:dyDescent="0.25">
      <c r="A7" s="16"/>
      <c r="B7" s="7"/>
      <c r="C7" s="7"/>
      <c r="D7" s="7"/>
      <c r="E7" s="124"/>
    </row>
    <row r="8" spans="1:5" ht="11.25" customHeight="1" x14ac:dyDescent="0.25">
      <c r="A8" s="16"/>
      <c r="B8" s="7" t="s">
        <v>129</v>
      </c>
      <c r="C8" s="7" t="s">
        <v>212</v>
      </c>
      <c r="D8" s="7" t="s">
        <v>115</v>
      </c>
      <c r="E8" s="124" t="s">
        <v>130</v>
      </c>
    </row>
    <row r="9" spans="1:5" ht="14.1" customHeight="1" x14ac:dyDescent="0.25">
      <c r="A9" s="125" t="s">
        <v>213</v>
      </c>
      <c r="B9" s="8" t="s">
        <v>214</v>
      </c>
      <c r="C9" s="287" t="s">
        <v>215</v>
      </c>
      <c r="D9" s="287" t="s">
        <v>216</v>
      </c>
      <c r="E9" s="126" t="s">
        <v>217</v>
      </c>
    </row>
    <row r="10" spans="1:5" ht="12" customHeight="1" x14ac:dyDescent="0.25">
      <c r="A10" s="143" t="s">
        <v>164</v>
      </c>
      <c r="B10" s="15"/>
      <c r="C10" s="15"/>
      <c r="D10" s="20"/>
      <c r="E10" s="22"/>
    </row>
    <row r="11" spans="1:5" ht="14.1" customHeight="1" x14ac:dyDescent="0.25">
      <c r="A11" s="30" t="s">
        <v>166</v>
      </c>
      <c r="B11" s="274">
        <v>0</v>
      </c>
      <c r="C11" s="144">
        <f>'Prepaid Expenses'!D10</f>
        <v>0</v>
      </c>
      <c r="D11" s="145">
        <f>Payables!F10</f>
        <v>0</v>
      </c>
      <c r="E11" s="146">
        <f>B11-C11+D11</f>
        <v>0</v>
      </c>
    </row>
    <row r="12" spans="1:5" ht="14.1" customHeight="1" x14ac:dyDescent="0.25">
      <c r="A12" s="30" t="s">
        <v>167</v>
      </c>
      <c r="B12" s="274">
        <v>0</v>
      </c>
      <c r="C12" s="144">
        <f>'Prepaid Expenses'!D11</f>
        <v>0</v>
      </c>
      <c r="D12" s="145">
        <f>Payables!F11</f>
        <v>0</v>
      </c>
      <c r="E12" s="146">
        <f>B12-C12+D12</f>
        <v>0</v>
      </c>
    </row>
    <row r="13" spans="1:5" ht="14.1" customHeight="1" x14ac:dyDescent="0.25">
      <c r="A13" s="30" t="s">
        <v>8</v>
      </c>
      <c r="B13" s="274">
        <v>0</v>
      </c>
      <c r="C13" s="144">
        <f>'Prepaid Expenses'!D12</f>
        <v>0</v>
      </c>
      <c r="D13" s="145">
        <f>Payables!F12</f>
        <v>0</v>
      </c>
      <c r="E13" s="146">
        <f>B13-C13+D13</f>
        <v>0</v>
      </c>
    </row>
    <row r="14" spans="1:5" ht="12" customHeight="1" x14ac:dyDescent="0.25">
      <c r="A14" s="147" t="s">
        <v>168</v>
      </c>
      <c r="B14" s="148"/>
      <c r="C14" s="15"/>
      <c r="D14" s="15"/>
      <c r="E14" s="22"/>
    </row>
    <row r="15" spans="1:5" ht="14.1" customHeight="1" x14ac:dyDescent="0.25">
      <c r="A15" s="30" t="s">
        <v>84</v>
      </c>
      <c r="B15" s="274">
        <v>0</v>
      </c>
      <c r="C15" s="144">
        <f>'Feed and Supply'!I22+'Prepaid Expenses'!D14</f>
        <v>0</v>
      </c>
      <c r="D15" s="145">
        <f>Payables!F14</f>
        <v>0</v>
      </c>
      <c r="E15" s="146">
        <f>B15-C15+D15</f>
        <v>0</v>
      </c>
    </row>
    <row r="16" spans="1:5" ht="14.1" customHeight="1" x14ac:dyDescent="0.25">
      <c r="A16" s="30" t="s">
        <v>85</v>
      </c>
      <c r="B16" s="274">
        <v>0</v>
      </c>
      <c r="C16" s="144">
        <f>'Feed and Supply'!I23+'Prepaid Expenses'!D15</f>
        <v>0</v>
      </c>
      <c r="D16" s="145">
        <f>Payables!F15</f>
        <v>0</v>
      </c>
      <c r="E16" s="146">
        <f>B16-C16+D16</f>
        <v>0</v>
      </c>
    </row>
    <row r="17" spans="1:5" ht="14.1" customHeight="1" x14ac:dyDescent="0.25">
      <c r="A17" s="30" t="s">
        <v>86</v>
      </c>
      <c r="B17" s="274">
        <v>0</v>
      </c>
      <c r="C17" s="144">
        <f>'Feed and Supply'!I24+'Prepaid Expenses'!D16</f>
        <v>0</v>
      </c>
      <c r="D17" s="145">
        <f>Payables!F16</f>
        <v>0</v>
      </c>
      <c r="E17" s="146">
        <f>B17-C17+D17</f>
        <v>0</v>
      </c>
    </row>
    <row r="18" spans="1:5" ht="14.1" customHeight="1" x14ac:dyDescent="0.25">
      <c r="A18" s="30" t="s">
        <v>87</v>
      </c>
      <c r="B18" s="274">
        <v>0</v>
      </c>
      <c r="C18" s="144">
        <f>'Feed and Supply'!I25+'Prepaid Expenses'!D17</f>
        <v>0</v>
      </c>
      <c r="D18" s="145">
        <f>Payables!F17</f>
        <v>0</v>
      </c>
      <c r="E18" s="146">
        <f>B18-C18+D18</f>
        <v>0</v>
      </c>
    </row>
    <row r="19" spans="1:5" ht="12" customHeight="1" x14ac:dyDescent="0.25">
      <c r="A19" s="147" t="s">
        <v>123</v>
      </c>
      <c r="B19" s="149"/>
      <c r="C19" s="33"/>
      <c r="D19" s="33"/>
      <c r="E19" s="34"/>
    </row>
    <row r="20" spans="1:5" ht="14.1" customHeight="1" x14ac:dyDescent="0.25">
      <c r="A20" s="30" t="s">
        <v>170</v>
      </c>
      <c r="B20" s="274">
        <v>0</v>
      </c>
      <c r="C20" s="144">
        <f>'Feed and Supply'!I34+'Prepaid Expenses'!D19</f>
        <v>0</v>
      </c>
      <c r="D20" s="145">
        <f>Payables!F19</f>
        <v>0</v>
      </c>
      <c r="E20" s="146">
        <f>B20-C20+D20</f>
        <v>0</v>
      </c>
    </row>
    <row r="21" spans="1:5" ht="14.1" customHeight="1" x14ac:dyDescent="0.25">
      <c r="A21" s="30" t="s">
        <v>171</v>
      </c>
      <c r="B21" s="274">
        <v>0</v>
      </c>
      <c r="C21" s="144">
        <f>'Feed and Supply'!I35+'Prepaid Expenses'!D20</f>
        <v>0</v>
      </c>
      <c r="D21" s="145">
        <f>Payables!F20</f>
        <v>0</v>
      </c>
      <c r="E21" s="146">
        <f>B21-C21+D21</f>
        <v>0</v>
      </c>
    </row>
    <row r="22" spans="1:5" ht="14.1" customHeight="1" x14ac:dyDescent="0.25">
      <c r="A22" s="30" t="s">
        <v>172</v>
      </c>
      <c r="B22" s="274">
        <v>0</v>
      </c>
      <c r="C22" s="144">
        <f>'Feed and Supply'!I36+'Prepaid Expenses'!D21</f>
        <v>0</v>
      </c>
      <c r="D22" s="145">
        <f>Payables!F21</f>
        <v>0</v>
      </c>
      <c r="E22" s="146">
        <f>B22-C22+D22</f>
        <v>0</v>
      </c>
    </row>
    <row r="23" spans="1:5" ht="12" customHeight="1" x14ac:dyDescent="0.25">
      <c r="A23" s="147" t="s">
        <v>173</v>
      </c>
      <c r="B23" s="148"/>
      <c r="C23" s="15"/>
      <c r="D23" s="15"/>
      <c r="E23" s="150"/>
    </row>
    <row r="24" spans="1:5" ht="14.1" customHeight="1" x14ac:dyDescent="0.25">
      <c r="A24" s="30" t="s">
        <v>174</v>
      </c>
      <c r="B24" s="274">
        <v>0</v>
      </c>
      <c r="C24" s="144">
        <f>'Prepaid Expenses'!D23</f>
        <v>0</v>
      </c>
      <c r="D24" s="145">
        <f>Payables!F23</f>
        <v>0</v>
      </c>
      <c r="E24" s="146">
        <f>B24-C24+D24</f>
        <v>0</v>
      </c>
    </row>
    <row r="25" spans="1:5" ht="14.1" customHeight="1" x14ac:dyDescent="0.25">
      <c r="A25" s="30" t="s">
        <v>175</v>
      </c>
      <c r="B25" s="274">
        <v>0</v>
      </c>
      <c r="C25" s="144">
        <f>'Feed and Supply'!I27+'Prepaid Expenses'!D24</f>
        <v>0</v>
      </c>
      <c r="D25" s="145">
        <f>Payables!F24</f>
        <v>0</v>
      </c>
      <c r="E25" s="146">
        <f>B25-C25+D25</f>
        <v>0</v>
      </c>
    </row>
    <row r="26" spans="1:5" ht="14.1" customHeight="1" x14ac:dyDescent="0.25">
      <c r="A26" s="30" t="s">
        <v>90</v>
      </c>
      <c r="B26" s="274">
        <v>0</v>
      </c>
      <c r="C26" s="144">
        <f>'Feed and Supply'!I28+'Prepaid Expenses'!D25</f>
        <v>0</v>
      </c>
      <c r="D26" s="145">
        <f>Payables!F25</f>
        <v>0</v>
      </c>
      <c r="E26" s="146">
        <f>B26-C26+D26</f>
        <v>0</v>
      </c>
    </row>
    <row r="27" spans="1:5" ht="10.5" customHeight="1" x14ac:dyDescent="0.25">
      <c r="A27" s="147" t="s">
        <v>177</v>
      </c>
      <c r="B27" s="148"/>
      <c r="C27" s="15"/>
      <c r="D27" s="15"/>
      <c r="E27" s="22"/>
    </row>
    <row r="28" spans="1:5" ht="14.1" customHeight="1" x14ac:dyDescent="0.25">
      <c r="A28" s="30" t="s">
        <v>601</v>
      </c>
      <c r="B28" s="448">
        <v>0</v>
      </c>
      <c r="C28" s="151">
        <f>'Prepaid Expenses'!D27</f>
        <v>0</v>
      </c>
      <c r="D28" s="145">
        <f>Payables!F27</f>
        <v>0</v>
      </c>
      <c r="E28" s="146">
        <f t="shared" ref="E28:E34" si="0">B28-C28+D28</f>
        <v>0</v>
      </c>
    </row>
    <row r="29" spans="1:5" ht="14.1" customHeight="1" x14ac:dyDescent="0.25">
      <c r="A29" s="30" t="s">
        <v>180</v>
      </c>
      <c r="B29" s="274">
        <v>0</v>
      </c>
      <c r="C29" s="151">
        <f>'Feed and Supply'!I29+'Prepaid Expenses'!D28</f>
        <v>0</v>
      </c>
      <c r="D29" s="145">
        <f>Payables!F28</f>
        <v>0</v>
      </c>
      <c r="E29" s="146">
        <f t="shared" si="0"/>
        <v>0</v>
      </c>
    </row>
    <row r="30" spans="1:5" ht="14.1" customHeight="1" x14ac:dyDescent="0.25">
      <c r="A30" s="30" t="s">
        <v>182</v>
      </c>
      <c r="B30" s="274">
        <v>0</v>
      </c>
      <c r="C30" s="151">
        <f>'Feed and Supply'!I30+'Prepaid Expenses'!D29</f>
        <v>0</v>
      </c>
      <c r="D30" s="145">
        <f>Payables!F29</f>
        <v>0</v>
      </c>
      <c r="E30" s="146">
        <f t="shared" si="0"/>
        <v>0</v>
      </c>
    </row>
    <row r="31" spans="1:5" ht="14.1" customHeight="1" x14ac:dyDescent="0.25">
      <c r="A31" s="30" t="s">
        <v>93</v>
      </c>
      <c r="B31" s="274">
        <v>0</v>
      </c>
      <c r="C31" s="151">
        <f>'Feed and Supply'!I31+'Prepaid Expenses'!D30</f>
        <v>0</v>
      </c>
      <c r="D31" s="145">
        <f>Payables!F30</f>
        <v>0</v>
      </c>
      <c r="E31" s="146">
        <f t="shared" si="0"/>
        <v>0</v>
      </c>
    </row>
    <row r="32" spans="1:5" ht="14.1" customHeight="1" x14ac:dyDescent="0.25">
      <c r="A32" s="30" t="s">
        <v>747</v>
      </c>
      <c r="B32" s="274">
        <v>0</v>
      </c>
      <c r="C32" s="151">
        <f>'Feed and Supply'!I32+'Prepaid Expenses'!D31</f>
        <v>0</v>
      </c>
      <c r="D32" s="145">
        <f>Payables!F31</f>
        <v>0</v>
      </c>
      <c r="E32" s="146">
        <f t="shared" si="0"/>
        <v>0</v>
      </c>
    </row>
    <row r="33" spans="1:5" ht="14.1" customHeight="1" x14ac:dyDescent="0.25">
      <c r="A33" s="30" t="s">
        <v>186</v>
      </c>
      <c r="B33" s="274">
        <v>0</v>
      </c>
      <c r="C33" s="151">
        <f>'Prepaid Expenses'!D32</f>
        <v>0</v>
      </c>
      <c r="D33" s="145">
        <f>Payables!F32</f>
        <v>0</v>
      </c>
      <c r="E33" s="146">
        <f t="shared" si="0"/>
        <v>0</v>
      </c>
    </row>
    <row r="34" spans="1:5" ht="14.1" customHeight="1" x14ac:dyDescent="0.25">
      <c r="A34" s="66" t="s">
        <v>218</v>
      </c>
      <c r="B34" s="274">
        <v>0</v>
      </c>
      <c r="C34" s="151">
        <f>'Feed and Supply'!I33+'Prepaid Expenses'!D33</f>
        <v>0</v>
      </c>
      <c r="D34" s="145">
        <f>Payables!F33</f>
        <v>0</v>
      </c>
      <c r="E34" s="146">
        <f t="shared" si="0"/>
        <v>0</v>
      </c>
    </row>
    <row r="35" spans="1:5" ht="12" customHeight="1" x14ac:dyDescent="0.25">
      <c r="A35" s="147" t="s">
        <v>190</v>
      </c>
      <c r="B35" s="148"/>
      <c r="C35" s="15"/>
      <c r="D35" s="15"/>
      <c r="E35" s="22"/>
    </row>
    <row r="36" spans="1:5" ht="14.1" customHeight="1" x14ac:dyDescent="0.25">
      <c r="A36" s="30" t="s">
        <v>192</v>
      </c>
      <c r="B36" s="274">
        <v>0</v>
      </c>
      <c r="C36" s="145">
        <f>'Prepaid Expenses'!D35</f>
        <v>0</v>
      </c>
      <c r="D36" s="145">
        <f>Payables!F35</f>
        <v>0</v>
      </c>
      <c r="E36" s="146">
        <f>B36-C36+D36</f>
        <v>0</v>
      </c>
    </row>
    <row r="37" spans="1:5" ht="14.1" customHeight="1" x14ac:dyDescent="0.25">
      <c r="A37" s="30" t="s">
        <v>193</v>
      </c>
      <c r="B37" s="274">
        <v>0</v>
      </c>
      <c r="C37" s="145">
        <f>'Prepaid Expenses'!D36</f>
        <v>0</v>
      </c>
      <c r="D37" s="145">
        <f>Payables!F36</f>
        <v>0</v>
      </c>
      <c r="E37" s="146">
        <f>B37-C37+D37</f>
        <v>0</v>
      </c>
    </row>
    <row r="38" spans="1:5" ht="14.1" customHeight="1" x14ac:dyDescent="0.25">
      <c r="A38" s="30" t="s">
        <v>194</v>
      </c>
      <c r="B38" s="274">
        <v>0</v>
      </c>
      <c r="C38" s="145">
        <f>'Prepaid Expenses'!D37</f>
        <v>0</v>
      </c>
      <c r="D38" s="145">
        <f>Payables!F37</f>
        <v>0</v>
      </c>
      <c r="E38" s="146">
        <f>B38-C38+D38</f>
        <v>0</v>
      </c>
    </row>
    <row r="39" spans="1:5" ht="14.1" customHeight="1" x14ac:dyDescent="0.25">
      <c r="A39" s="30" t="s">
        <v>195</v>
      </c>
      <c r="B39" s="274">
        <v>0</v>
      </c>
      <c r="C39" s="145">
        <f>'Prepaid Expenses'!D38</f>
        <v>0</v>
      </c>
      <c r="D39" s="145">
        <f>Payables!F38</f>
        <v>0</v>
      </c>
      <c r="E39" s="146">
        <f>B39-C39+D39</f>
        <v>0</v>
      </c>
    </row>
    <row r="40" spans="1:5" ht="12" customHeight="1" x14ac:dyDescent="0.25">
      <c r="A40" s="147" t="s">
        <v>197</v>
      </c>
      <c r="B40" s="148"/>
      <c r="C40" s="15"/>
      <c r="D40" s="15"/>
      <c r="E40" s="22"/>
    </row>
    <row r="41" spans="1:5" ht="14.1" customHeight="1" x14ac:dyDescent="0.25">
      <c r="A41" s="30" t="s">
        <v>199</v>
      </c>
      <c r="B41" s="274">
        <v>0</v>
      </c>
      <c r="C41" s="144">
        <f>'Feed and Supply'!I37+'Prepaid Expenses'!D40</f>
        <v>0</v>
      </c>
      <c r="D41" s="145">
        <f>Payables!F40</f>
        <v>0</v>
      </c>
      <c r="E41" s="146">
        <f>B41-C41+D41</f>
        <v>0</v>
      </c>
    </row>
    <row r="42" spans="1:5" ht="14.1" customHeight="1" x14ac:dyDescent="0.25">
      <c r="A42" s="30" t="s">
        <v>201</v>
      </c>
      <c r="B42" s="274">
        <v>0</v>
      </c>
      <c r="C42" s="144">
        <f>'Feed and Supply'!I38+'Prepaid Expenses'!D41</f>
        <v>0</v>
      </c>
      <c r="D42" s="145">
        <f>Payables!F41</f>
        <v>0</v>
      </c>
      <c r="E42" s="146">
        <f>B42-C42+D42</f>
        <v>0</v>
      </c>
    </row>
    <row r="43" spans="1:5" ht="14.1" customHeight="1" x14ac:dyDescent="0.25">
      <c r="A43" s="30" t="s">
        <v>202</v>
      </c>
      <c r="B43" s="274">
        <v>0</v>
      </c>
      <c r="C43" s="144">
        <f>'Feed and Supply'!I39+'Prepaid Expenses'!D42</f>
        <v>0</v>
      </c>
      <c r="D43" s="145">
        <f>Payables!F42</f>
        <v>0</v>
      </c>
      <c r="E43" s="146">
        <f>B43-C43+D43</f>
        <v>0</v>
      </c>
    </row>
    <row r="44" spans="1:5" ht="12" customHeight="1" x14ac:dyDescent="0.25">
      <c r="A44" s="147" t="s">
        <v>8</v>
      </c>
      <c r="B44" s="148"/>
      <c r="C44" s="148"/>
      <c r="D44" s="152"/>
      <c r="E44" s="153"/>
    </row>
    <row r="45" spans="1:5" ht="14.1" customHeight="1" x14ac:dyDescent="0.25">
      <c r="A45" s="30" t="s">
        <v>203</v>
      </c>
      <c r="B45" s="274">
        <v>0</v>
      </c>
      <c r="C45" s="145">
        <f>'Prepaid Expenses'!D44</f>
        <v>0</v>
      </c>
      <c r="D45" s="145">
        <f>Payables!F44</f>
        <v>0</v>
      </c>
      <c r="E45" s="146">
        <f t="shared" ref="E45:E50" si="1">B45-C45+D45</f>
        <v>0</v>
      </c>
    </row>
    <row r="46" spans="1:5" ht="14.1" customHeight="1" x14ac:dyDescent="0.25">
      <c r="A46" s="30" t="s">
        <v>204</v>
      </c>
      <c r="B46" s="274">
        <v>0</v>
      </c>
      <c r="C46" s="145">
        <f>'Prepaid Expenses'!D45</f>
        <v>0</v>
      </c>
      <c r="D46" s="145">
        <f>Payables!F45</f>
        <v>0</v>
      </c>
      <c r="E46" s="146">
        <f t="shared" si="1"/>
        <v>0</v>
      </c>
    </row>
    <row r="47" spans="1:5" ht="14.1" customHeight="1" x14ac:dyDescent="0.25">
      <c r="A47" s="30" t="s">
        <v>205</v>
      </c>
      <c r="B47" s="274">
        <v>0</v>
      </c>
      <c r="C47" s="145">
        <f>'Prepaid Expenses'!D46</f>
        <v>0</v>
      </c>
      <c r="D47" s="145">
        <f>Payables!F46</f>
        <v>0</v>
      </c>
      <c r="E47" s="146">
        <f t="shared" si="1"/>
        <v>0</v>
      </c>
    </row>
    <row r="48" spans="1:5" ht="14.1" customHeight="1" x14ac:dyDescent="0.25">
      <c r="A48" s="30" t="s">
        <v>206</v>
      </c>
      <c r="B48" s="274">
        <v>0</v>
      </c>
      <c r="C48" s="145">
        <f>'Prepaid Expenses'!D47</f>
        <v>0</v>
      </c>
      <c r="D48" s="145">
        <f>Payables!F47</f>
        <v>0</v>
      </c>
      <c r="E48" s="146">
        <f t="shared" si="1"/>
        <v>0</v>
      </c>
    </row>
    <row r="49" spans="1:5" ht="14.1" customHeight="1" x14ac:dyDescent="0.25">
      <c r="A49" s="30" t="s">
        <v>207</v>
      </c>
      <c r="B49" s="274">
        <v>0</v>
      </c>
      <c r="C49" s="145">
        <f>'Prepaid Expenses'!D48</f>
        <v>0</v>
      </c>
      <c r="D49" s="145">
        <f>Payables!F48</f>
        <v>0</v>
      </c>
      <c r="E49" s="146">
        <f t="shared" si="1"/>
        <v>0</v>
      </c>
    </row>
    <row r="50" spans="1:5" ht="12" customHeight="1" x14ac:dyDescent="0.25">
      <c r="A50" s="12" t="s">
        <v>33</v>
      </c>
      <c r="B50" s="275">
        <f>SUM(B11:B49)</f>
        <v>0</v>
      </c>
      <c r="C50" s="144">
        <f>SUM(C11:C49)</f>
        <v>0</v>
      </c>
      <c r="D50" s="145">
        <f>SUM(D11:D49)</f>
        <v>0</v>
      </c>
      <c r="E50" s="146">
        <f t="shared" si="1"/>
        <v>0</v>
      </c>
    </row>
    <row r="51" spans="1:5" ht="9.75" customHeight="1" x14ac:dyDescent="0.25">
      <c r="A51" s="12"/>
      <c r="B51" s="286"/>
      <c r="C51" s="15"/>
      <c r="D51" s="15"/>
      <c r="E51" s="22"/>
    </row>
    <row r="52" spans="1:5" ht="12" customHeight="1" x14ac:dyDescent="0.25">
      <c r="A52" s="30" t="s">
        <v>600</v>
      </c>
      <c r="B52" s="274">
        <v>0</v>
      </c>
      <c r="C52" s="145">
        <f>'Prepaid Expenses'!D50</f>
        <v>0</v>
      </c>
      <c r="D52" s="145">
        <f>Payables!F49</f>
        <v>0</v>
      </c>
      <c r="E52" s="146">
        <f>B52-C52+D52</f>
        <v>0</v>
      </c>
    </row>
    <row r="53" spans="1:5" ht="5.25" customHeight="1" x14ac:dyDescent="0.25">
      <c r="A53" s="154"/>
      <c r="B53" s="133"/>
      <c r="C53" s="133"/>
      <c r="D53" s="133"/>
      <c r="E53" s="155"/>
    </row>
    <row r="54" spans="1:5" ht="11.1" customHeight="1" x14ac:dyDescent="0.25">
      <c r="A54" t="s">
        <v>710</v>
      </c>
    </row>
    <row r="55" spans="1:5" ht="11.1" customHeight="1" x14ac:dyDescent="0.25">
      <c r="A55" t="s">
        <v>711</v>
      </c>
    </row>
    <row r="56" spans="1:5" ht="11.1" customHeight="1" x14ac:dyDescent="0.25">
      <c r="A56" t="s">
        <v>602</v>
      </c>
    </row>
    <row r="57" spans="1:5" ht="11.1" customHeight="1" x14ac:dyDescent="0.25">
      <c r="A57" t="s">
        <v>219</v>
      </c>
    </row>
    <row r="58" spans="1:5" ht="11.1" customHeight="1" x14ac:dyDescent="0.25">
      <c r="A58" t="s">
        <v>709</v>
      </c>
    </row>
    <row r="60" spans="1:5" ht="13.5" customHeight="1" x14ac:dyDescent="0.25"/>
    <row r="61" spans="1:5" ht="13.5" customHeight="1" x14ac:dyDescent="0.25"/>
    <row r="62" spans="1:5" ht="13.5" customHeight="1" x14ac:dyDescent="0.25">
      <c r="A62" s="4"/>
    </row>
    <row r="63" spans="1:5" ht="12.75" customHeight="1" x14ac:dyDescent="0.25">
      <c r="A63" s="4"/>
    </row>
    <row r="64" spans="1:5" ht="13.5" customHeight="1" x14ac:dyDescent="0.25">
      <c r="A64" s="4"/>
    </row>
    <row r="65" spans="1:1" ht="13.5" customHeight="1" x14ac:dyDescent="0.25">
      <c r="A65" s="4"/>
    </row>
    <row r="66" spans="1:1" ht="13.5" customHeight="1" x14ac:dyDescent="0.25">
      <c r="A66" s="4"/>
    </row>
    <row r="67" spans="1:1" ht="13.5" customHeight="1" x14ac:dyDescent="0.25"/>
    <row r="71" spans="1:1" ht="12.75" customHeight="1" x14ac:dyDescent="0.25">
      <c r="A71" s="4"/>
    </row>
    <row r="72" spans="1:1" ht="13.5" customHeight="1" x14ac:dyDescent="0.25"/>
    <row r="74" spans="1:1" ht="12.75" customHeight="1" x14ac:dyDescent="0.25">
      <c r="A74" s="4"/>
    </row>
    <row r="75" spans="1:1" ht="13.5" customHeight="1" x14ac:dyDescent="0.25"/>
  </sheetData>
  <phoneticPr fontId="0" type="noConversion"/>
  <printOptions headings="1"/>
  <pageMargins left="0.5" right="0.05" top="0.5" bottom="0" header="0.5" footer="0.5"/>
  <pageSetup firstPageNumber="8" orientation="portrait" useFirstPageNumber="1" horizontalDpi="300" verticalDpi="300" r:id="rId1"/>
  <headerFooter alignWithMargins="0">
    <oddHeader>&amp;R&amp;8 8&amp;10
&amp;8&amp;D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8"/>
  <sheetViews>
    <sheetView workbookViewId="0">
      <selection activeCell="A4" sqref="A4"/>
    </sheetView>
  </sheetViews>
  <sheetFormatPr defaultColWidth="9.109375" defaultRowHeight="12.75" customHeight="1" x14ac:dyDescent="0.25"/>
  <cols>
    <col min="1" max="1" width="27.5546875" customWidth="1"/>
    <col min="2" max="2" width="13.109375" customWidth="1"/>
    <col min="3" max="3" width="2.109375" customWidth="1"/>
    <col min="4" max="4" width="16.44140625" customWidth="1"/>
    <col min="5" max="5" width="18.44140625" customWidth="1"/>
    <col min="6" max="6" width="16.88671875" customWidth="1"/>
    <col min="7" max="7" width="13.109375" customWidth="1"/>
    <col min="8" max="8" width="13.6640625" customWidth="1"/>
    <col min="9" max="9" width="11.33203125" customWidth="1"/>
  </cols>
  <sheetData>
    <row r="1" spans="1:6" ht="12.75" customHeight="1" x14ac:dyDescent="0.25">
      <c r="A1" s="415" t="str">
        <f>'Dairy Description'!A1</f>
        <v>Key Code:</v>
      </c>
      <c r="B1" s="288" t="s">
        <v>208</v>
      </c>
      <c r="C1" s="288"/>
      <c r="D1" s="243"/>
      <c r="E1" s="243"/>
      <c r="F1" s="1"/>
    </row>
    <row r="2" spans="1:6" ht="12.75" customHeight="1" x14ac:dyDescent="0.25">
      <c r="A2" s="2" t="s">
        <v>42</v>
      </c>
      <c r="B2" s="1"/>
      <c r="C2" s="2"/>
      <c r="D2" s="1"/>
      <c r="E2" s="1"/>
      <c r="F2" s="1"/>
    </row>
    <row r="3" spans="1:6" ht="12.75" customHeight="1" x14ac:dyDescent="0.25">
      <c r="A3" s="244" t="s">
        <v>760</v>
      </c>
      <c r="B3" s="1"/>
      <c r="C3" s="2"/>
      <c r="D3" s="1"/>
      <c r="E3" s="1"/>
      <c r="F3" s="1"/>
    </row>
    <row r="4" spans="1:6" ht="12.75" customHeight="1" x14ac:dyDescent="0.25">
      <c r="D4" s="6"/>
      <c r="F4" s="1"/>
    </row>
    <row r="5" spans="1:6" ht="12" customHeight="1" x14ac:dyDescent="0.25">
      <c r="A5" t="s">
        <v>220</v>
      </c>
    </row>
    <row r="6" spans="1:6" ht="12.75" customHeight="1" x14ac:dyDescent="0.25">
      <c r="A6" s="4" t="s">
        <v>712</v>
      </c>
    </row>
    <row r="7" spans="1:6" ht="12.75" customHeight="1" x14ac:dyDescent="0.25">
      <c r="A7" t="s">
        <v>221</v>
      </c>
    </row>
    <row r="9" spans="1:6" ht="12.75" customHeight="1" x14ac:dyDescent="0.25">
      <c r="A9" s="156" t="s">
        <v>606</v>
      </c>
      <c r="B9" s="49"/>
      <c r="C9" s="49"/>
      <c r="D9" s="49"/>
      <c r="E9" s="49"/>
      <c r="F9" s="157" t="s">
        <v>222</v>
      </c>
    </row>
    <row r="10" spans="1:6" ht="12.75" customHeight="1" x14ac:dyDescent="0.25">
      <c r="A10" s="158" t="s">
        <v>223</v>
      </c>
      <c r="B10" s="159"/>
      <c r="C10" s="159"/>
      <c r="D10" s="160"/>
      <c r="E10" s="159"/>
      <c r="F10" s="161"/>
    </row>
    <row r="11" spans="1:6" ht="12.75" customHeight="1" x14ac:dyDescent="0.25">
      <c r="A11" s="162"/>
      <c r="B11" s="57"/>
      <c r="C11" s="57"/>
      <c r="D11" s="57" t="s">
        <v>224</v>
      </c>
      <c r="E11" s="57" t="s">
        <v>224</v>
      </c>
      <c r="F11" s="163"/>
    </row>
    <row r="12" spans="1:6" ht="12.75" customHeight="1" x14ac:dyDescent="0.25">
      <c r="A12" s="162"/>
      <c r="B12" s="57" t="s">
        <v>129</v>
      </c>
      <c r="C12" s="57"/>
      <c r="D12" s="57" t="s">
        <v>225</v>
      </c>
      <c r="E12" s="57" t="s">
        <v>226</v>
      </c>
      <c r="F12" s="163"/>
    </row>
    <row r="13" spans="1:6" ht="15.9" customHeight="1" x14ac:dyDescent="0.25">
      <c r="A13" s="164" t="s">
        <v>227</v>
      </c>
      <c r="B13" s="60" t="s">
        <v>228</v>
      </c>
      <c r="C13" s="60" t="s">
        <v>62</v>
      </c>
      <c r="D13" s="91" t="s">
        <v>229</v>
      </c>
      <c r="E13" s="287" t="s">
        <v>230</v>
      </c>
      <c r="F13" s="165"/>
    </row>
    <row r="14" spans="1:6" ht="15.9" customHeight="1" x14ac:dyDescent="0.25">
      <c r="A14" s="291" t="s">
        <v>231</v>
      </c>
      <c r="B14" s="292">
        <v>0</v>
      </c>
      <c r="C14" s="292"/>
      <c r="D14" s="293">
        <v>0</v>
      </c>
      <c r="E14" s="294">
        <f>B14+D14</f>
        <v>0</v>
      </c>
      <c r="F14" s="166"/>
    </row>
    <row r="15" spans="1:6" ht="15.9" customHeight="1" x14ac:dyDescent="0.25">
      <c r="A15" s="291" t="s">
        <v>231</v>
      </c>
      <c r="B15" s="292">
        <v>0</v>
      </c>
      <c r="C15" s="292"/>
      <c r="D15" s="293">
        <v>0</v>
      </c>
      <c r="E15" s="294">
        <f>B15+D15</f>
        <v>0</v>
      </c>
      <c r="F15" s="166"/>
    </row>
    <row r="16" spans="1:6" ht="15.9" customHeight="1" x14ac:dyDescent="0.25">
      <c r="A16" s="291" t="s">
        <v>231</v>
      </c>
      <c r="B16" s="292">
        <v>0</v>
      </c>
      <c r="C16" s="292"/>
      <c r="D16" s="293">
        <v>0</v>
      </c>
      <c r="E16" s="294">
        <f>B16+D16</f>
        <v>0</v>
      </c>
      <c r="F16" s="166"/>
    </row>
    <row r="17" spans="1:6" ht="15.9" customHeight="1" x14ac:dyDescent="0.25">
      <c r="A17" s="291" t="s">
        <v>231</v>
      </c>
      <c r="B17" s="292">
        <v>0</v>
      </c>
      <c r="C17" s="292"/>
      <c r="D17" s="293">
        <v>0</v>
      </c>
      <c r="E17" s="294">
        <f>B17+D17</f>
        <v>0</v>
      </c>
      <c r="F17" s="166"/>
    </row>
    <row r="18" spans="1:6" ht="15.9" customHeight="1" x14ac:dyDescent="0.25">
      <c r="A18" s="291" t="s">
        <v>231</v>
      </c>
      <c r="B18" s="292">
        <v>0</v>
      </c>
      <c r="C18" s="292"/>
      <c r="D18" s="293">
        <v>0</v>
      </c>
      <c r="E18" s="294">
        <v>0</v>
      </c>
      <c r="F18" s="166"/>
    </row>
    <row r="19" spans="1:6" ht="15.9" customHeight="1" x14ac:dyDescent="0.25">
      <c r="A19" s="291" t="s">
        <v>231</v>
      </c>
      <c r="B19" s="292">
        <v>0</v>
      </c>
      <c r="C19" s="292"/>
      <c r="D19" s="293">
        <v>0</v>
      </c>
      <c r="E19" s="294">
        <f>B19+D19</f>
        <v>0</v>
      </c>
      <c r="F19" s="166"/>
    </row>
    <row r="20" spans="1:6" ht="15.9" customHeight="1" x14ac:dyDescent="0.25">
      <c r="A20" s="167" t="s">
        <v>232</v>
      </c>
      <c r="B20" s="168">
        <f>SUM(B14:B19)</f>
        <v>0</v>
      </c>
      <c r="C20" s="168"/>
      <c r="D20" s="49"/>
      <c r="E20" s="169"/>
      <c r="F20" s="166"/>
    </row>
    <row r="21" spans="1:6" ht="15.9" customHeight="1" x14ac:dyDescent="0.25">
      <c r="A21" s="170"/>
      <c r="B21" s="171"/>
      <c r="C21" s="171"/>
      <c r="D21" s="92"/>
      <c r="E21" s="172"/>
      <c r="F21" s="173"/>
    </row>
    <row r="22" spans="1:6" ht="15.9" customHeight="1" x14ac:dyDescent="0.25">
      <c r="A22" t="s">
        <v>233</v>
      </c>
      <c r="B22" s="49"/>
      <c r="C22" s="49"/>
      <c r="D22" s="49"/>
      <c r="E22" s="49"/>
      <c r="F22" s="49"/>
    </row>
    <row r="23" spans="1:6" ht="15.9" customHeight="1" x14ac:dyDescent="0.25">
      <c r="A23" s="174" t="s">
        <v>234</v>
      </c>
      <c r="B23" s="49"/>
      <c r="C23" s="49"/>
      <c r="D23" s="49"/>
      <c r="E23" s="49"/>
      <c r="F23" s="49"/>
    </row>
    <row r="24" spans="1:6" ht="15.9" customHeight="1" x14ac:dyDescent="0.25">
      <c r="A24" s="175"/>
      <c r="B24" s="92"/>
      <c r="C24" s="92"/>
      <c r="D24" s="92"/>
      <c r="E24" s="92"/>
      <c r="F24" s="176" t="s">
        <v>222</v>
      </c>
    </row>
    <row r="25" spans="1:6" ht="15.9" customHeight="1" x14ac:dyDescent="0.25">
      <c r="A25" s="177" t="s">
        <v>235</v>
      </c>
      <c r="B25" s="92"/>
      <c r="C25" s="92"/>
      <c r="D25" s="92"/>
      <c r="E25" s="92"/>
      <c r="F25" s="173"/>
    </row>
    <row r="26" spans="1:6" ht="15.9" customHeight="1" x14ac:dyDescent="0.25">
      <c r="A26" s="178" t="s">
        <v>227</v>
      </c>
      <c r="B26" s="179" t="s">
        <v>236</v>
      </c>
      <c r="C26" s="179"/>
      <c r="D26" s="180" t="s">
        <v>203</v>
      </c>
      <c r="F26" s="181"/>
    </row>
    <row r="27" spans="1:6" ht="15.9" customHeight="1" x14ac:dyDescent="0.25">
      <c r="A27" s="182"/>
      <c r="B27" s="183" t="s">
        <v>237</v>
      </c>
      <c r="C27" s="183"/>
      <c r="D27" s="183" t="s">
        <v>238</v>
      </c>
      <c r="F27" s="184"/>
    </row>
    <row r="28" spans="1:6" ht="15.9" customHeight="1" x14ac:dyDescent="0.25">
      <c r="A28" s="263" t="s">
        <v>231</v>
      </c>
      <c r="B28" s="295">
        <v>0</v>
      </c>
      <c r="C28" s="295"/>
      <c r="D28" s="296">
        <v>0</v>
      </c>
      <c r="E28" s="52"/>
      <c r="F28" s="109"/>
    </row>
    <row r="29" spans="1:6" ht="15.9" customHeight="1" x14ac:dyDescent="0.25">
      <c r="A29" s="263" t="s">
        <v>231</v>
      </c>
      <c r="B29" s="295">
        <v>0</v>
      </c>
      <c r="C29" s="295"/>
      <c r="D29" s="296">
        <v>0</v>
      </c>
      <c r="F29" s="109"/>
    </row>
    <row r="30" spans="1:6" ht="15.9" customHeight="1" x14ac:dyDescent="0.25">
      <c r="A30" s="263" t="s">
        <v>231</v>
      </c>
      <c r="B30" s="295">
        <v>0</v>
      </c>
      <c r="C30" s="295"/>
      <c r="D30" s="296">
        <v>0</v>
      </c>
      <c r="F30" s="109"/>
    </row>
    <row r="31" spans="1:6" ht="15.9" customHeight="1" x14ac:dyDescent="0.25">
      <c r="A31" s="19" t="s">
        <v>239</v>
      </c>
      <c r="B31" s="185">
        <f>SUM(B28:B30)</f>
        <v>0</v>
      </c>
      <c r="C31" s="185"/>
      <c r="D31" s="186">
        <f>SUM(D28:D30)</f>
        <v>0</v>
      </c>
      <c r="E31" s="187">
        <f>SUM(B31:D31)</f>
        <v>0</v>
      </c>
      <c r="F31" s="109"/>
    </row>
    <row r="32" spans="1:6" ht="15.9" customHeight="1" x14ac:dyDescent="0.25">
      <c r="A32" s="44"/>
      <c r="B32" s="188"/>
      <c r="C32" s="188"/>
      <c r="D32" s="188"/>
      <c r="E32" s="188"/>
      <c r="F32" s="189"/>
    </row>
    <row r="33" spans="1:6" ht="15.9" customHeight="1" x14ac:dyDescent="0.25">
      <c r="B33" s="190"/>
      <c r="C33" s="190"/>
      <c r="D33" s="191"/>
      <c r="E33" s="192"/>
      <c r="F33" s="193"/>
    </row>
    <row r="34" spans="1:6" ht="15.9" customHeight="1" x14ac:dyDescent="0.25">
      <c r="A34" s="194" t="s">
        <v>240</v>
      </c>
      <c r="B34" s="45"/>
      <c r="C34" s="45"/>
      <c r="D34" s="45"/>
      <c r="E34" s="45"/>
      <c r="F34" s="46"/>
    </row>
    <row r="35" spans="1:6" ht="15.9" customHeight="1" x14ac:dyDescent="0.25">
      <c r="A35" s="111" t="s">
        <v>241</v>
      </c>
      <c r="B35" s="104"/>
      <c r="C35" s="104"/>
      <c r="D35" s="276">
        <v>0</v>
      </c>
      <c r="E35" s="331" t="s">
        <v>242</v>
      </c>
      <c r="F35" s="278">
        <v>0</v>
      </c>
    </row>
    <row r="36" spans="1:6" ht="15.9" customHeight="1" x14ac:dyDescent="0.25">
      <c r="A36" s="19" t="s">
        <v>243</v>
      </c>
      <c r="B36" s="104"/>
      <c r="C36" s="104" t="s">
        <v>62</v>
      </c>
      <c r="D36" s="277">
        <v>0</v>
      </c>
      <c r="E36" s="56"/>
      <c r="F36" s="195"/>
    </row>
    <row r="37" spans="1:6" ht="15.9" customHeight="1" x14ac:dyDescent="0.25">
      <c r="A37" s="111" t="s">
        <v>244</v>
      </c>
      <c r="B37" s="104"/>
      <c r="C37" s="104" t="s">
        <v>62</v>
      </c>
      <c r="D37" s="277">
        <v>0</v>
      </c>
      <c r="E37" s="110"/>
      <c r="F37" s="195"/>
    </row>
    <row r="38" spans="1:6" ht="15.9" customHeight="1" x14ac:dyDescent="0.25">
      <c r="A38" s="111" t="s">
        <v>245</v>
      </c>
      <c r="B38" s="104"/>
      <c r="C38" s="104"/>
      <c r="D38" s="196"/>
      <c r="E38" s="110"/>
      <c r="F38" s="195"/>
    </row>
    <row r="39" spans="1:6" ht="15.9" customHeight="1" x14ac:dyDescent="0.25">
      <c r="A39" s="19" t="s">
        <v>246</v>
      </c>
      <c r="B39" s="197"/>
      <c r="C39" s="197" t="s">
        <v>63</v>
      </c>
      <c r="D39" s="279">
        <v>0</v>
      </c>
      <c r="E39" s="110"/>
      <c r="F39" s="195"/>
    </row>
    <row r="40" spans="1:6" ht="15.9" customHeight="1" x14ac:dyDescent="0.25">
      <c r="A40" s="19" t="s">
        <v>247</v>
      </c>
      <c r="B40" s="197"/>
      <c r="C40" s="197" t="s">
        <v>63</v>
      </c>
      <c r="D40" s="279">
        <v>0</v>
      </c>
      <c r="E40" s="110"/>
      <c r="F40" s="195"/>
    </row>
    <row r="41" spans="1:6" ht="15.9" customHeight="1" x14ac:dyDescent="0.25">
      <c r="A41" s="19"/>
      <c r="B41" s="66" t="s">
        <v>619</v>
      </c>
      <c r="C41" s="198"/>
      <c r="E41" s="110"/>
      <c r="F41" s="199">
        <f>D35+D36+D37-D39-D40</f>
        <v>0</v>
      </c>
    </row>
    <row r="42" spans="1:6" ht="15.9" customHeight="1" x14ac:dyDescent="0.25">
      <c r="A42" s="455"/>
      <c r="B42" s="66" t="s">
        <v>248</v>
      </c>
      <c r="C42" s="104"/>
      <c r="E42" s="110"/>
      <c r="F42" s="199">
        <f>F35-F41</f>
        <v>0</v>
      </c>
    </row>
    <row r="43" spans="1:6" ht="13.5" customHeight="1" x14ac:dyDescent="0.25">
      <c r="A43" s="417"/>
      <c r="B43" s="100" t="s">
        <v>249</v>
      </c>
      <c r="C43" s="90"/>
      <c r="D43" s="90"/>
      <c r="E43" s="101"/>
      <c r="F43" s="189"/>
    </row>
    <row r="44" spans="1:6" ht="13.5" customHeight="1" x14ac:dyDescent="0.25">
      <c r="A44" t="s">
        <v>250</v>
      </c>
    </row>
    <row r="48" spans="1:6" ht="13.5" customHeight="1" x14ac:dyDescent="0.25"/>
  </sheetData>
  <phoneticPr fontId="0" type="noConversion"/>
  <printOptions headings="1"/>
  <pageMargins left="0.5" right="0.05" top="0.5" bottom="0.5" header="0.5" footer="0.5"/>
  <pageSetup orientation="portrait" horizontalDpi="300" verticalDpi="300" r:id="rId1"/>
  <headerFooter alignWithMargins="0">
    <oddHeader>&amp;R&amp;8 9&amp;10
&amp;8&amp;D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23</vt:i4>
      </vt:variant>
    </vt:vector>
  </HeadingPairs>
  <TitlesOfParts>
    <vt:vector size="47" baseType="lpstr">
      <vt:lpstr>Dairy Description</vt:lpstr>
      <vt:lpstr>Livestock</vt:lpstr>
      <vt:lpstr>Feed and Supply</vt:lpstr>
      <vt:lpstr>Receivables</vt:lpstr>
      <vt:lpstr>Income</vt:lpstr>
      <vt:lpstr>Payables</vt:lpstr>
      <vt:lpstr>Prepaid Expenses</vt:lpstr>
      <vt:lpstr>Expenses</vt:lpstr>
      <vt:lpstr>Machinery and Equipment</vt:lpstr>
      <vt:lpstr>Buildings</vt:lpstr>
      <vt:lpstr>Real Estate</vt:lpstr>
      <vt:lpstr>Assets</vt:lpstr>
      <vt:lpstr>Leases</vt:lpstr>
      <vt:lpstr>Liabilities</vt:lpstr>
      <vt:lpstr>Receipt Summary</vt:lpstr>
      <vt:lpstr>Expense Summary</vt:lpstr>
      <vt:lpstr>Balance</vt:lpstr>
      <vt:lpstr>Income Statement</vt:lpstr>
      <vt:lpstr>Ratios</vt:lpstr>
      <vt:lpstr>Profitability</vt:lpstr>
      <vt:lpstr>Equity</vt:lpstr>
      <vt:lpstr>Cashflow</vt:lpstr>
      <vt:lpstr>Debt Analysis</vt:lpstr>
      <vt:lpstr>Notes</vt:lpstr>
      <vt:lpstr>Assets!Print_Area</vt:lpstr>
      <vt:lpstr>Balance!Print_Area</vt:lpstr>
      <vt:lpstr>Buildings!Print_Area</vt:lpstr>
      <vt:lpstr>Cashflow!Print_Area</vt:lpstr>
      <vt:lpstr>'Dairy Description'!Print_Area</vt:lpstr>
      <vt:lpstr>'Debt Analysis'!Print_Area</vt:lpstr>
      <vt:lpstr>Equity!Print_Area</vt:lpstr>
      <vt:lpstr>'Expense Summary'!Print_Area</vt:lpstr>
      <vt:lpstr>Expenses!Print_Area</vt:lpstr>
      <vt:lpstr>'Feed and Supply'!Print_Area</vt:lpstr>
      <vt:lpstr>Income!Print_Area</vt:lpstr>
      <vt:lpstr>'Income Statement'!Print_Area</vt:lpstr>
      <vt:lpstr>Liabilities!Print_Area</vt:lpstr>
      <vt:lpstr>Livestock!Print_Area</vt:lpstr>
      <vt:lpstr>'Machinery and Equipment'!Print_Area</vt:lpstr>
      <vt:lpstr>Notes!Print_Area</vt:lpstr>
      <vt:lpstr>Payables!Print_Area</vt:lpstr>
      <vt:lpstr>'Prepaid Expenses'!Print_Area</vt:lpstr>
      <vt:lpstr>Profitability!Print_Area</vt:lpstr>
      <vt:lpstr>Ratios!Print_Area</vt:lpstr>
      <vt:lpstr>'Real Estate'!Print_Area</vt:lpstr>
      <vt:lpstr>'Receipt Summary'!Print_Area</vt:lpstr>
      <vt:lpstr>Receivables!Print_Area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DBAP Forms</dc:title>
  <dc:creator>Marvin J. Hoekema</dc:creator>
  <cp:lastModifiedBy>Aniket Gupta</cp:lastModifiedBy>
  <cp:lastPrinted>2002-11-16T18:55:27Z</cp:lastPrinted>
  <dcterms:created xsi:type="dcterms:W3CDTF">1998-03-13T16:33:38Z</dcterms:created>
  <dcterms:modified xsi:type="dcterms:W3CDTF">2024-02-03T22:29:38Z</dcterms:modified>
</cp:coreProperties>
</file>