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inventory\original\"/>
    </mc:Choice>
  </mc:AlternateContent>
  <xr:revisionPtr revIDLastSave="0" documentId="8_{91B2B791-E9E4-4E86-885C-0D3AF8970C44}" xr6:coauthVersionLast="47" xr6:coauthVersionMax="47" xr10:uidLastSave="{00000000-0000-0000-0000-000000000000}"/>
  <bookViews>
    <workbookView xWindow="3348" yWindow="3348" windowWidth="17280" windowHeight="8880" firstSheet="2" activeTab="7"/>
  </bookViews>
  <sheets>
    <sheet name="Table E1" sheetId="5" r:id="rId1"/>
    <sheet name="Table E2" sheetId="6" r:id="rId2"/>
    <sheet name="Table E3" sheetId="7" r:id="rId3"/>
    <sheet name="Table E4" sheetId="8" r:id="rId4"/>
    <sheet name="Table E5" sheetId="4" r:id="rId5"/>
    <sheet name="Table E6" sheetId="1" r:id="rId6"/>
    <sheet name="Table E7" sheetId="2" r:id="rId7"/>
    <sheet name="Table E8" sheetId="3" r:id="rId8"/>
    <sheet name="Table E9" sheetId="9" r:id="rId9"/>
  </sheets>
  <definedNames>
    <definedName name="_xlnm.Print_Area" localSheetId="0">'Table E1'!$A$1:$H$70</definedName>
    <definedName name="_xlnm.Print_Area" localSheetId="2">'Table E3'!$A$1:$K$82</definedName>
    <definedName name="_xlnm.Print_Area" localSheetId="3">'Table E4'!$A$1:$G$51</definedName>
    <definedName name="_xlnm.Print_Area" localSheetId="4">'Table E5'!$A$1:$K$53</definedName>
    <definedName name="_xlnm.Print_Area" localSheetId="5">'Table E6'!$A$1:$J$53</definedName>
    <definedName name="_xlnm.Print_Area" localSheetId="6">'Table E7'!$A$1:$J$52</definedName>
    <definedName name="_xlnm.Print_Area" localSheetId="7">'Table E8'!$A$1:$U$70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6" i="5" l="1"/>
  <c r="G66" i="5"/>
  <c r="H66" i="5"/>
  <c r="H45" i="1"/>
  <c r="H46" i="1"/>
  <c r="E36" i="2"/>
  <c r="F36" i="2"/>
  <c r="H36" i="2"/>
  <c r="E37" i="2"/>
  <c r="F37" i="2"/>
  <c r="H37" i="2"/>
  <c r="E38" i="2"/>
  <c r="F38" i="2"/>
  <c r="H38" i="2"/>
  <c r="E39" i="2"/>
  <c r="F39" i="2"/>
  <c r="H39" i="2"/>
  <c r="E40" i="2"/>
  <c r="F40" i="2"/>
  <c r="H40" i="2"/>
  <c r="E41" i="2"/>
  <c r="F41" i="2"/>
  <c r="H41" i="2"/>
  <c r="E42" i="2"/>
  <c r="F42" i="2"/>
  <c r="H42" i="2"/>
  <c r="E43" i="2"/>
  <c r="F43" i="2"/>
  <c r="E44" i="2"/>
  <c r="E45" i="2"/>
  <c r="E46" i="2"/>
  <c r="B6" i="3"/>
  <c r="E6" i="3" s="1"/>
  <c r="C6" i="3"/>
  <c r="D6" i="3"/>
  <c r="G6" i="3"/>
  <c r="J6" i="3" s="1"/>
  <c r="H6" i="3"/>
  <c r="I6" i="3"/>
  <c r="L6" i="3"/>
  <c r="O6" i="3" s="1"/>
  <c r="M6" i="3"/>
  <c r="M58" i="3" s="1"/>
  <c r="N6" i="3"/>
  <c r="Q6" i="3"/>
  <c r="T6" i="3" s="1"/>
  <c r="R6" i="3"/>
  <c r="S6" i="3"/>
  <c r="B38" i="3"/>
  <c r="E38" i="3" s="1"/>
  <c r="C38" i="3"/>
  <c r="D38" i="3"/>
  <c r="G38" i="3"/>
  <c r="J38" i="3" s="1"/>
  <c r="H38" i="3"/>
  <c r="I38" i="3"/>
  <c r="L38" i="3"/>
  <c r="O38" i="3" s="1"/>
  <c r="M38" i="3"/>
  <c r="N38" i="3"/>
  <c r="Q38" i="3"/>
  <c r="S38" i="3"/>
  <c r="M39" i="3"/>
  <c r="R39" i="3"/>
  <c r="R38" i="3" s="1"/>
  <c r="R58" i="3" s="1"/>
  <c r="B46" i="3"/>
  <c r="E46" i="3" s="1"/>
  <c r="C46" i="3"/>
  <c r="D46" i="3"/>
  <c r="G46" i="3"/>
  <c r="J46" i="3" s="1"/>
  <c r="H46" i="3"/>
  <c r="I46" i="3"/>
  <c r="L46" i="3"/>
  <c r="O46" i="3" s="1"/>
  <c r="M46" i="3"/>
  <c r="N46" i="3"/>
  <c r="Q46" i="3"/>
  <c r="T46" i="3" s="1"/>
  <c r="R46" i="3"/>
  <c r="S46" i="3"/>
  <c r="B58" i="3"/>
  <c r="C58" i="3"/>
  <c r="D58" i="3"/>
  <c r="H58" i="3"/>
  <c r="I58" i="3"/>
  <c r="N58" i="3"/>
  <c r="S58" i="3"/>
  <c r="T38" i="3" l="1"/>
</calcChain>
</file>

<file path=xl/sharedStrings.xml><?xml version="1.0" encoding="utf-8"?>
<sst xmlns="http://schemas.openxmlformats.org/spreadsheetml/2006/main" count="1011" uniqueCount="433">
  <si>
    <r>
      <t>Table E1.  Electric Power Generating Capacity by Company and Plant as of November, 2001</t>
    </r>
    <r>
      <rPr>
        <b/>
        <vertAlign val="superscript"/>
        <sz val="14"/>
        <rFont val="Arial"/>
        <family val="2"/>
      </rPr>
      <t>1</t>
    </r>
  </si>
  <si>
    <t>INITIAL</t>
  </si>
  <si>
    <t>CAPACITY (MW)</t>
  </si>
  <si>
    <t>ENERGY</t>
  </si>
  <si>
    <t>OPERATION</t>
  </si>
  <si>
    <t>GENERATOR</t>
  </si>
  <si>
    <t>SUMMER</t>
  </si>
  <si>
    <t>WINTER</t>
  </si>
  <si>
    <t>source</t>
  </si>
  <si>
    <t>COMPANY</t>
  </si>
  <si>
    <t>PLANT</t>
  </si>
  <si>
    <t>COUNTY</t>
  </si>
  <si>
    <t>SOURCE</t>
  </si>
  <si>
    <t>(First Unit)</t>
  </si>
  <si>
    <t>NAMEPLATE</t>
  </si>
  <si>
    <t>CAPABILITY</t>
  </si>
  <si>
    <t>Avista</t>
  </si>
  <si>
    <t>Noxon Rapids</t>
  </si>
  <si>
    <t>Sanders</t>
  </si>
  <si>
    <t>Water</t>
  </si>
  <si>
    <t>1959</t>
  </si>
  <si>
    <t>EIA Inventory of Utility Electric Power Plants in the US 1999 (EIA-0095(99); WSCC</t>
  </si>
  <si>
    <t>Mission Valley Power Co.</t>
  </si>
  <si>
    <t>Hell Roaring</t>
  </si>
  <si>
    <t>Lake</t>
  </si>
  <si>
    <t>1916</t>
  </si>
  <si>
    <t>EIA Inventory of Utility Electric Power Plants in the US 1999 (EIA-0095(99)</t>
  </si>
  <si>
    <t>Montana-Dakota Utilities</t>
  </si>
  <si>
    <t>Glendive</t>
  </si>
  <si>
    <t>Dawson</t>
  </si>
  <si>
    <t>Natural Gas/#2 Fuel Oil</t>
  </si>
  <si>
    <t>1979</t>
  </si>
  <si>
    <t>owner</t>
  </si>
  <si>
    <t>Lewis &amp; Clark</t>
  </si>
  <si>
    <t>Richland</t>
  </si>
  <si>
    <t>Lignite Coal/Natural Gas</t>
  </si>
  <si>
    <t>1958</t>
  </si>
  <si>
    <t>Miles City</t>
  </si>
  <si>
    <t>Custer</t>
  </si>
  <si>
    <t>1972</t>
  </si>
  <si>
    <r>
      <t>Montana Power Co.</t>
    </r>
    <r>
      <rPr>
        <vertAlign val="superscript"/>
        <sz val="10"/>
        <rFont val="Helv"/>
      </rPr>
      <t>2</t>
    </r>
  </si>
  <si>
    <t>Milltown</t>
  </si>
  <si>
    <t>Missoula</t>
  </si>
  <si>
    <t>1906</t>
  </si>
  <si>
    <t>FERC Form 1; owner, 1992</t>
  </si>
  <si>
    <r>
      <t>MPC QF - Colstrip Energy Partnership</t>
    </r>
    <r>
      <rPr>
        <vertAlign val="superscript"/>
        <sz val="10"/>
        <rFont val="Helv"/>
      </rPr>
      <t>2</t>
    </r>
  </si>
  <si>
    <t>Montana One</t>
  </si>
  <si>
    <t>Rosebud</t>
  </si>
  <si>
    <t>Waste Coal</t>
  </si>
  <si>
    <t>1990</t>
  </si>
  <si>
    <t>EIA Inventory of Nonutility Electric Power Plants in the US 1999 (EIA-0095(99)/2; WSCC</t>
  </si>
  <si>
    <r>
      <t>MPC QF - Hydrodynamics</t>
    </r>
    <r>
      <rPr>
        <vertAlign val="superscript"/>
        <sz val="10"/>
        <rFont val="Helv"/>
      </rPr>
      <t>2</t>
    </r>
  </si>
  <si>
    <t>South Dry Creek</t>
  </si>
  <si>
    <t>Carbon</t>
  </si>
  <si>
    <t xml:space="preserve">-  </t>
  </si>
  <si>
    <t>EIA Inventory of NonutilityElectric Power Plants in the US 1999 (EIA-0095(99)/2</t>
  </si>
  <si>
    <r>
      <t>MPC QF - Montana DNRC</t>
    </r>
    <r>
      <rPr>
        <vertAlign val="superscript"/>
        <sz val="10"/>
        <rFont val="Helv"/>
      </rPr>
      <t>2</t>
    </r>
  </si>
  <si>
    <t>Broadwater</t>
  </si>
  <si>
    <t>1989</t>
  </si>
  <si>
    <t>Various</t>
  </si>
  <si>
    <t>Park</t>
  </si>
  <si>
    <t xml:space="preserve">Wind </t>
  </si>
  <si>
    <t>MPC</t>
  </si>
  <si>
    <r>
      <t>MPC QF - Yellowstone Partnership</t>
    </r>
    <r>
      <rPr>
        <vertAlign val="superscript"/>
        <sz val="10"/>
        <rFont val="Helv"/>
      </rPr>
      <t>2</t>
    </r>
  </si>
  <si>
    <t>BGI</t>
  </si>
  <si>
    <t>Yellowstone</t>
  </si>
  <si>
    <t>Petroleum Coke</t>
  </si>
  <si>
    <t>Northern Lights Cooperative</t>
  </si>
  <si>
    <t>Lake Creek</t>
  </si>
  <si>
    <t>Lincoln</t>
  </si>
  <si>
    <t>1917</t>
  </si>
  <si>
    <t>Owner, 1992</t>
  </si>
  <si>
    <t>PacifiCorp</t>
  </si>
  <si>
    <t>Bigfork</t>
  </si>
  <si>
    <t>Flathead</t>
  </si>
  <si>
    <t>1910</t>
  </si>
  <si>
    <t>PPL Montana</t>
  </si>
  <si>
    <t>Black Eagle</t>
  </si>
  <si>
    <t>Cascade</t>
  </si>
  <si>
    <t>1927</t>
  </si>
  <si>
    <t>FERC Form 1; WSCC</t>
  </si>
  <si>
    <t>Cochrane</t>
  </si>
  <si>
    <t>Hauser Lake</t>
  </si>
  <si>
    <t>1907</t>
  </si>
  <si>
    <t>Holter</t>
  </si>
  <si>
    <t>1918</t>
  </si>
  <si>
    <t>J. E. Corette</t>
  </si>
  <si>
    <t>Subbituminous Coal</t>
  </si>
  <si>
    <t>1968</t>
  </si>
  <si>
    <t>Kerr</t>
  </si>
  <si>
    <t>1938</t>
  </si>
  <si>
    <t>Madison</t>
  </si>
  <si>
    <t>FERC Form 1</t>
  </si>
  <si>
    <t>Morony</t>
  </si>
  <si>
    <t>1930</t>
  </si>
  <si>
    <t>FERC Form 1;WSCC</t>
  </si>
  <si>
    <t>Mystic Lake</t>
  </si>
  <si>
    <t>Stillwater</t>
  </si>
  <si>
    <t>1925</t>
  </si>
  <si>
    <t>Rainbow</t>
  </si>
  <si>
    <t>Ryan</t>
  </si>
  <si>
    <t>1915</t>
  </si>
  <si>
    <t>Thompson Falls</t>
  </si>
  <si>
    <t/>
  </si>
  <si>
    <t>PPL Montana (50%)</t>
  </si>
  <si>
    <t>Colstrip I</t>
  </si>
  <si>
    <t>1975</t>
  </si>
  <si>
    <t>Puget Sound Power &amp; Light (50%)</t>
  </si>
  <si>
    <t>Colstrip II</t>
  </si>
  <si>
    <t>1976</t>
  </si>
  <si>
    <t>PPL Montana (30%)</t>
  </si>
  <si>
    <t>Colstrip III</t>
  </si>
  <si>
    <t>1983</t>
  </si>
  <si>
    <t>Avista (15%)</t>
  </si>
  <si>
    <t>PacifiCorp (10%)</t>
  </si>
  <si>
    <t>Portland General Electric (20%)</t>
  </si>
  <si>
    <t>Puget Sound Power &amp; Light (25%)</t>
  </si>
  <si>
    <r>
      <t>Montana Power Co. (30%)</t>
    </r>
    <r>
      <rPr>
        <vertAlign val="superscript"/>
        <sz val="10"/>
        <rFont val="Helv"/>
      </rPr>
      <t>2</t>
    </r>
  </si>
  <si>
    <t>Colstrip IV</t>
  </si>
  <si>
    <t>1985</t>
  </si>
  <si>
    <t>Salish-Kootenai Tribe</t>
  </si>
  <si>
    <t>Boulder Creek</t>
  </si>
  <si>
    <t>US Corps - North Pacific Division</t>
  </si>
  <si>
    <t>Libby</t>
  </si>
  <si>
    <t>US Corps - Missouri River Division</t>
  </si>
  <si>
    <t>Fort Peck</t>
  </si>
  <si>
    <t>McCone</t>
  </si>
  <si>
    <t>1943</t>
  </si>
  <si>
    <t>US BurRec - Great Plains Region</t>
  </si>
  <si>
    <t>Canyon Ferry</t>
  </si>
  <si>
    <t>1953</t>
  </si>
  <si>
    <t>Yellowtail</t>
  </si>
  <si>
    <t>Big Horn</t>
  </si>
  <si>
    <t>1966</t>
  </si>
  <si>
    <t>EIA Inventory of Utility Electric Power Plants in the US 1999 EIA-0095(99); WSCC</t>
  </si>
  <si>
    <t>US BurRec - Pacific Northwest Region</t>
  </si>
  <si>
    <t>Hungry Horse</t>
  </si>
  <si>
    <t>1952</t>
  </si>
  <si>
    <t>TOTAL MONTANA CAPACITY (MW)</t>
  </si>
  <si>
    <r>
      <t xml:space="preserve">1 </t>
    </r>
    <r>
      <rPr>
        <sz val="10"/>
        <rFont val="Helv"/>
      </rPr>
      <t xml:space="preserve">Does not include a 10.9 MW waste-wood facility that supplies the Stone Container plant in Missoula, the various temporary generators, most of which were in operation only in the first part of 2001 or the City of Whitefish's 200 kW hydro plant, currently off line but expected to be repaired.  </t>
    </r>
  </si>
  <si>
    <r>
      <t>2</t>
    </r>
    <r>
      <rPr>
        <sz val="10"/>
        <rFont val="Helv"/>
      </rPr>
      <t xml:space="preserve"> Bought by NorthWestern Energy in 2002.</t>
    </r>
  </si>
  <si>
    <r>
      <t>Source:</t>
    </r>
    <r>
      <rPr>
        <sz val="10"/>
        <rFont val="Arial"/>
        <family val="2"/>
      </rPr>
      <t xml:space="preserve">  Western Systems Coordinating Council, </t>
    </r>
    <r>
      <rPr>
        <i/>
        <sz val="10"/>
        <rFont val="Arial"/>
        <family val="2"/>
      </rPr>
      <t>Existing Generation and Significant Additions and Changes to System Facilities 2000 - 2010</t>
    </r>
    <r>
      <rPr>
        <sz val="10"/>
        <rFont val="Arial"/>
        <family val="2"/>
      </rPr>
      <t xml:space="preserve">; U.S. Department of Energy, Energy Information Administration, </t>
    </r>
    <r>
      <rPr>
        <i/>
        <sz val="10"/>
        <rFont val="Arial"/>
        <family val="2"/>
      </rPr>
      <t>Inventory of Utility Power Plants in the U.S. 1999</t>
    </r>
    <r>
      <rPr>
        <sz val="10"/>
        <rFont val="Arial"/>
        <family val="2"/>
      </rPr>
      <t xml:space="preserve"> (EIA-0095)/1; U.S. Department of Energy, Energy Information Administration, </t>
    </r>
    <r>
      <rPr>
        <i/>
        <sz val="10"/>
        <rFont val="Arial"/>
        <family val="2"/>
      </rPr>
      <t>Inventory of Nonutility Power Plants in the U.S. 1999</t>
    </r>
    <r>
      <rPr>
        <sz val="10"/>
        <rFont val="Arial"/>
        <family val="2"/>
      </rPr>
      <t xml:space="preserve"> (EIA-0095)/2; Montana Power Company for some data on Qualifying Facilities and FERC Form 1 filing for nameplate capacity; Northwest Power Planning Council for Boulder Creek hydro data; Montana Dakota Utilities for data on its plants. </t>
    </r>
  </si>
  <si>
    <t>Table E2. Average Generation by Company, 1995-1999</t>
  </si>
  <si>
    <t>Company</t>
  </si>
  <si>
    <r>
      <t>aMW</t>
    </r>
    <r>
      <rPr>
        <b/>
        <vertAlign val="superscript"/>
        <sz val="10"/>
        <rFont val="Arial"/>
        <family val="2"/>
      </rPr>
      <t>1</t>
    </r>
  </si>
  <si>
    <r>
      <t>Avista (WPP)</t>
    </r>
    <r>
      <rPr>
        <vertAlign val="superscript"/>
        <sz val="10"/>
        <rFont val="Arial"/>
        <family val="2"/>
      </rPr>
      <t>2</t>
    </r>
  </si>
  <si>
    <r>
      <t>Bonneville Power Administration</t>
    </r>
    <r>
      <rPr>
        <vertAlign val="superscript"/>
        <sz val="10"/>
        <rFont val="Arial"/>
        <family val="2"/>
      </rPr>
      <t>3</t>
    </r>
  </si>
  <si>
    <t>Mission Valley Power</t>
  </si>
  <si>
    <r>
      <t>PacificCorp</t>
    </r>
    <r>
      <rPr>
        <vertAlign val="superscript"/>
        <sz val="10"/>
        <rFont val="Arial"/>
        <family val="2"/>
      </rPr>
      <t>2</t>
    </r>
  </si>
  <si>
    <r>
      <t>Portland General Electric</t>
    </r>
    <r>
      <rPr>
        <vertAlign val="superscript"/>
        <sz val="10"/>
        <rFont val="Arial"/>
        <family val="2"/>
      </rPr>
      <t>2</t>
    </r>
  </si>
  <si>
    <r>
      <t>Puget Sound Power &amp; Light</t>
    </r>
    <r>
      <rPr>
        <vertAlign val="superscript"/>
        <sz val="10"/>
        <rFont val="Arial"/>
        <family val="2"/>
      </rPr>
      <t>2</t>
    </r>
  </si>
  <si>
    <t>Salish-Kootenai Tribes</t>
  </si>
  <si>
    <r>
      <t>Western Area Power Administration</t>
    </r>
    <r>
      <rPr>
        <vertAlign val="superscript"/>
        <sz val="10"/>
        <rFont val="Arial"/>
        <family val="2"/>
      </rPr>
      <t>3</t>
    </r>
  </si>
  <si>
    <t>TOTAL</t>
  </si>
  <si>
    <r>
      <t xml:space="preserve">2 </t>
    </r>
    <r>
      <rPr>
        <sz val="10"/>
        <rFont val="Arial"/>
        <family val="2"/>
      </rPr>
      <t>Output for Colstrip 1-4 is reported for the entire facility, not individual units.  In this table, it was allocated among the partners on the basis of their ownership percentages.</t>
    </r>
  </si>
  <si>
    <r>
      <t xml:space="preserve">3 </t>
    </r>
    <r>
      <rPr>
        <sz val="10"/>
        <rFont val="Arial"/>
        <family val="2"/>
      </rPr>
      <t>Distributes power generated at US Corps of Engineers and US Bureau of Reclamation dams.</t>
    </r>
  </si>
  <si>
    <t>GENERATION</t>
  </si>
  <si>
    <t>FUEL CONSUMPTION</t>
  </si>
  <si>
    <t>NATURAL</t>
  </si>
  <si>
    <r>
      <t>COAL</t>
    </r>
    <r>
      <rPr>
        <vertAlign val="superscript"/>
        <sz val="10"/>
        <rFont val="Arial"/>
        <family val="2"/>
      </rPr>
      <t>2</t>
    </r>
  </si>
  <si>
    <t>PETROLEUM</t>
  </si>
  <si>
    <t>GAS</t>
  </si>
  <si>
    <t>HYDRO</t>
  </si>
  <si>
    <t>WIND</t>
  </si>
  <si>
    <t>(Thousand kilowatt-hours)</t>
  </si>
  <si>
    <t>(Mtons)</t>
  </si>
  <si>
    <t>(MBbl)</t>
  </si>
  <si>
    <t>(MMcf)</t>
  </si>
  <si>
    <t>Noxon</t>
  </si>
  <si>
    <t>Bonneville Power Administration</t>
  </si>
  <si>
    <t>Colstrip Energy Partnership</t>
  </si>
  <si>
    <t>Hydrodynamics</t>
  </si>
  <si>
    <t>Strawberry Creek</t>
  </si>
  <si>
    <t>Hellroaring</t>
  </si>
  <si>
    <t>*</t>
  </si>
  <si>
    <t>Lewis-Clark</t>
  </si>
  <si>
    <t>MT Dept of Nat. Res. and Con.</t>
  </si>
  <si>
    <t>NorthWestern Energy (previously MPC)</t>
  </si>
  <si>
    <t>Big Fork</t>
  </si>
  <si>
    <t>PPL Montana (previously MPC)</t>
  </si>
  <si>
    <t>J E Corette</t>
  </si>
  <si>
    <t>Salish-Kootenai</t>
  </si>
  <si>
    <t>Various Qualifying Facilities</t>
  </si>
  <si>
    <t>Other NWE QF - hydro</t>
  </si>
  <si>
    <t>Other NWE QF - wind</t>
  </si>
  <si>
    <t>Western Area Power Administration</t>
  </si>
  <si>
    <t>NA</t>
  </si>
  <si>
    <t>TOTALS</t>
  </si>
  <si>
    <t>Less than 0.5</t>
  </si>
  <si>
    <t>Net generation equals gross generation minus plant use. Some averaging periods were less than 5 years.  See Table E2 for detailed listing.</t>
  </si>
  <si>
    <r>
      <t>Source:</t>
    </r>
    <r>
      <rPr>
        <sz val="9"/>
        <rFont val="Arial"/>
        <family val="2"/>
      </rPr>
      <t xml:space="preserve"> U.S. Department of Energy, Energy Information Administration, Form 860 and 906 databases,  http://www.eia.doe.gov/cneaf/electricity/page/data.html (1995-1999); Montana Power Company for certain information on QFs; Northern Lights Cooperative; Northwest Power Planning Council for data on Boulder Creek.</t>
    </r>
  </si>
  <si>
    <t>Table E4. Annual Consumption of Fuels for Electric Generation, 1960-1999</t>
  </si>
  <si>
    <t>NATURAL GAS</t>
  </si>
  <si>
    <t>YEAR</t>
  </si>
  <si>
    <t>(thousand short tons)</t>
  </si>
  <si>
    <t>(thousand barrels)</t>
  </si>
  <si>
    <t>(million cubic feet)</t>
  </si>
  <si>
    <t>barrels)</t>
  </si>
  <si>
    <t>cubic feet)</t>
  </si>
  <si>
    <t>-</t>
  </si>
  <si>
    <r>
      <t>COAL</t>
    </r>
    <r>
      <rPr>
        <b/>
        <vertAlign val="superscript"/>
        <sz val="10"/>
        <rFont val="Arial"/>
        <family val="2"/>
      </rPr>
      <t>1</t>
    </r>
  </si>
  <si>
    <r>
      <t>PETROLEUM</t>
    </r>
    <r>
      <rPr>
        <b/>
        <vertAlign val="superscript"/>
        <sz val="10"/>
        <rFont val="Arial"/>
        <family val="2"/>
      </rPr>
      <t>1,2</t>
    </r>
  </si>
  <si>
    <r>
      <t>1999</t>
    </r>
    <r>
      <rPr>
        <vertAlign val="superscript"/>
        <sz val="10"/>
        <rFont val="Arial"/>
        <family val="2"/>
      </rPr>
      <t>3</t>
    </r>
  </si>
  <si>
    <r>
      <t xml:space="preserve">2 </t>
    </r>
    <r>
      <rPr>
        <sz val="10"/>
        <rFont val="Arial"/>
        <family val="2"/>
      </rPr>
      <t>Includes propane but does not include petroleum coke.  A 65 MW plant using primarily petroleum coke has been in operation in Billings since 1995.</t>
    </r>
  </si>
  <si>
    <r>
      <t>Sources:</t>
    </r>
    <r>
      <rPr>
        <sz val="9"/>
        <rFont val="Arial"/>
        <family val="2"/>
      </rPr>
      <t xml:space="preserve"> Federal Energy Regulatory Commission, Form 4 News Releases (1960-76); U.S. Department of Energy, Energy Information Administration, </t>
    </r>
    <r>
      <rPr>
        <i/>
        <sz val="9"/>
        <rFont val="Arial"/>
        <family val="2"/>
      </rPr>
      <t>Electric Power Statistics</t>
    </r>
    <r>
      <rPr>
        <sz val="9"/>
        <rFont val="Arial"/>
        <family val="2"/>
      </rPr>
      <t>, EIA-0034 (1977-78); U.S. Department of Energy, Energy Information Administration,</t>
    </r>
    <r>
      <rPr>
        <i/>
        <sz val="9"/>
        <rFont val="Arial"/>
        <family val="2"/>
      </rPr>
      <t xml:space="preserve"> Power Production, Fuel Consumption and Installed Capacity,</t>
    </r>
    <r>
      <rPr>
        <sz val="9"/>
        <rFont val="Arial"/>
        <family val="2"/>
      </rPr>
      <t xml:space="preserve"> EIA-0049 (1979); U.S. Department of Energy, Energy Information Administration, </t>
    </r>
    <r>
      <rPr>
        <i/>
        <sz val="9"/>
        <rFont val="Arial"/>
        <family val="2"/>
      </rPr>
      <t>Electric Power Annual,</t>
    </r>
    <r>
      <rPr>
        <sz val="9"/>
        <rFont val="Arial"/>
        <family val="2"/>
      </rPr>
      <t xml:space="preserve"> EIA-0348 (1980-89); U.S. Department of Energy, Energy Information Administration, </t>
    </r>
    <r>
      <rPr>
        <i/>
        <sz val="9"/>
        <rFont val="Arial"/>
        <family val="2"/>
      </rPr>
      <t>Electric Power Monthly</t>
    </r>
    <r>
      <rPr>
        <sz val="9"/>
        <rFont val="Arial"/>
        <family val="2"/>
      </rPr>
      <t xml:space="preserve">, March 1992, EIA-0226 (1990-91),  U.S. Department of Energy, Energy Information Administration, </t>
    </r>
    <r>
      <rPr>
        <i/>
        <sz val="9"/>
        <rFont val="Arial"/>
        <family val="2"/>
      </rPr>
      <t>Electric Power Annual</t>
    </r>
    <r>
      <rPr>
        <sz val="9"/>
        <rFont val="Arial"/>
        <family val="2"/>
      </rPr>
      <t>, EIA-0348 (1992-99); U.S. Department of Energy, Energy Information Administration, Form 860B, 900 and 906 databases, http://www.eia.doe.gov/cneaf/electricity/page/data.html (1999).</t>
    </r>
  </si>
  <si>
    <t>HYDROELECTRIC</t>
  </si>
  <si>
    <t>COAL</t>
  </si>
  <si>
    <r>
      <t>PETROLEUM</t>
    </r>
    <r>
      <rPr>
        <b/>
        <vertAlign val="superscript"/>
        <sz val="10"/>
        <rFont val="Arial"/>
        <family val="2"/>
      </rPr>
      <t>2</t>
    </r>
  </si>
  <si>
    <t>(million kWh)   %</t>
  </si>
  <si>
    <t>(million kWh)  %</t>
  </si>
  <si>
    <t>*Less than or equal to 0.5 percent.</t>
  </si>
  <si>
    <r>
      <t xml:space="preserve">2 </t>
    </r>
    <r>
      <rPr>
        <sz val="10"/>
        <rFont val="Arial"/>
        <family val="2"/>
      </rPr>
      <t>Includes propane, fuel oil and petroleum coke.</t>
    </r>
  </si>
  <si>
    <t>Table E6. Annual Sales of Electricity, 1960-2000 (million kilowatt-hours)</t>
  </si>
  <si>
    <t>MONTANA</t>
  </si>
  <si>
    <t>USA</t>
  </si>
  <si>
    <t>Year</t>
  </si>
  <si>
    <t>Residential</t>
  </si>
  <si>
    <t>Commercial</t>
  </si>
  <si>
    <t>Industrial</t>
  </si>
  <si>
    <r>
      <t>Other</t>
    </r>
    <r>
      <rPr>
        <b/>
        <vertAlign val="superscript"/>
        <sz val="10"/>
        <rFont val="Arial"/>
        <family val="2"/>
      </rPr>
      <t>1</t>
    </r>
  </si>
  <si>
    <t>Total</t>
  </si>
  <si>
    <r>
      <t>TOTAL</t>
    </r>
    <r>
      <rPr>
        <b/>
        <vertAlign val="superscript"/>
        <sz val="10"/>
        <rFont val="Arial"/>
        <family val="2"/>
      </rPr>
      <t>2</t>
    </r>
  </si>
  <si>
    <r>
      <t xml:space="preserve">1 </t>
    </r>
    <r>
      <rPr>
        <sz val="10"/>
        <rFont val="Arial"/>
        <family val="2"/>
      </rPr>
      <t>Includes public street and highway lighting, other sales to public authorities, sales to railroads and railways, and inter-departmental sales.</t>
    </r>
  </si>
  <si>
    <r>
      <t xml:space="preserve">2 </t>
    </r>
    <r>
      <rPr>
        <sz val="10"/>
        <rFont val="Arial"/>
        <family val="2"/>
      </rPr>
      <t>U.S. sales 1998-2000 may be missing a small amount of retail sales by non-utilities due to data collection problems during the transition to a restructured utility industry.</t>
    </r>
  </si>
  <si>
    <r>
      <t>Sources:</t>
    </r>
    <r>
      <rPr>
        <sz val="9"/>
        <rFont val="Arial"/>
        <family val="2"/>
      </rPr>
      <t xml:space="preserve"> Federal Power Commission (1960-76); U.S. Department of Energy, Energy Information Administration, </t>
    </r>
    <r>
      <rPr>
        <i/>
        <sz val="9"/>
        <rFont val="Arial"/>
        <family val="2"/>
      </rPr>
      <t>Electric Power Statistics</t>
    </r>
    <r>
      <rPr>
        <sz val="9"/>
        <rFont val="Arial"/>
        <family val="2"/>
      </rPr>
      <t xml:space="preserve">, EIA-0034 (1977-78); U.S. Department of Energy, Energy Information Administration, </t>
    </r>
    <r>
      <rPr>
        <i/>
        <sz val="9"/>
        <rFont val="Arial"/>
        <family val="2"/>
      </rPr>
      <t>Financial Statistics of Electric Utilities and Interstate Natural Gas Pipeline Companies</t>
    </r>
    <r>
      <rPr>
        <sz val="9"/>
        <rFont val="Arial"/>
        <family val="2"/>
      </rPr>
      <t xml:space="preserve">, EIA-0147 (1979-80); U.S. Department of Energy, Energy Information Administration, </t>
    </r>
    <r>
      <rPr>
        <i/>
        <sz val="9"/>
        <rFont val="Arial"/>
        <family val="2"/>
      </rPr>
      <t>Electric Power Annual</t>
    </r>
    <r>
      <rPr>
        <sz val="9"/>
        <rFont val="Arial"/>
        <family val="2"/>
      </rPr>
      <t>, EIA-0348 (1981-99); U.S. Department of Energy, Energy Information Administration, Form 861 Database (1999-2000);Montana Power Company 10K filings to the Securities and Exchange Commission (1998-2000) and updated information on sales from Bonneville Power Administration (1997).</t>
    </r>
  </si>
  <si>
    <t xml:space="preserve"> </t>
  </si>
  <si>
    <t>U.S.</t>
  </si>
  <si>
    <t>Street &amp;
Highway
Lighting</t>
  </si>
  <si>
    <t>Other
Public
Authorities</t>
  </si>
  <si>
    <t>Railroads
&amp; Railways</t>
  </si>
  <si>
    <t>Interdepart-mental</t>
  </si>
  <si>
    <t>All
Sales</t>
  </si>
  <si>
    <t>--</t>
  </si>
  <si>
    <r>
      <t>Note:</t>
    </r>
    <r>
      <rPr>
        <sz val="9"/>
        <rFont val="Arial"/>
      </rPr>
      <t xml:space="preserve"> Average annual prices were calculated by dividing total revenue by total sales as reported by Edison Electric Institute. </t>
    </r>
  </si>
  <si>
    <t>Table E8. Utility Revenue, Retail Sales, Consumers and Average Price per Kilowatt-hour, 2000 (with comparison to 1990 average price)*</t>
  </si>
  <si>
    <t>RESIDENTIAL</t>
  </si>
  <si>
    <t xml:space="preserve">Average price </t>
  </si>
  <si>
    <t>COMMERCIAL</t>
  </si>
  <si>
    <t>INDUSTRIAL</t>
  </si>
  <si>
    <t>Revenue</t>
  </si>
  <si>
    <t>Sales</t>
  </si>
  <si>
    <r>
      <t>(cents/kWh)</t>
    </r>
    <r>
      <rPr>
        <vertAlign val="superscript"/>
        <sz val="10"/>
        <rFont val="Arial"/>
        <family val="2"/>
      </rPr>
      <t>3</t>
    </r>
  </si>
  <si>
    <t>UTILITY NAME</t>
  </si>
  <si>
    <t xml:space="preserve"> ('000s)</t>
  </si>
  <si>
    <r>
      <t>(aMW)</t>
    </r>
    <r>
      <rPr>
        <vertAlign val="superscript"/>
        <sz val="10"/>
        <rFont val="Arial"/>
        <family val="2"/>
      </rPr>
      <t>1</t>
    </r>
  </si>
  <si>
    <r>
      <t>Consumers</t>
    </r>
    <r>
      <rPr>
        <vertAlign val="superscript"/>
        <sz val="10"/>
        <rFont val="Arial"/>
        <family val="2"/>
      </rPr>
      <t>2</t>
    </r>
  </si>
  <si>
    <t>2000</t>
  </si>
  <si>
    <t>Cooperative</t>
  </si>
  <si>
    <t>Beartooth Electric Coop Inc</t>
  </si>
  <si>
    <t>Big Flat Electric Coop Inc</t>
  </si>
  <si>
    <t>Big Horn County Elec Coop Inc</t>
  </si>
  <si>
    <t>Big Horn Rural Electric Co</t>
  </si>
  <si>
    <t>Fall River Rural Elec Coop Inc</t>
  </si>
  <si>
    <t>Fergus Electric Coop Inc</t>
  </si>
  <si>
    <r>
      <t>Flathead Electric Coop Inc</t>
    </r>
    <r>
      <rPr>
        <vertAlign val="superscript"/>
        <sz val="10"/>
        <rFont val="Arial"/>
        <family val="2"/>
      </rPr>
      <t>4</t>
    </r>
  </si>
  <si>
    <t>Glacier Electric Coop Inc</t>
  </si>
  <si>
    <t>Goldenwest Electric Coop Inc</t>
  </si>
  <si>
    <t>Grand Electric Coop Inc</t>
  </si>
  <si>
    <t>Hill County Electric Coop Inc</t>
  </si>
  <si>
    <t>Lincoln Electric Coop Inc</t>
  </si>
  <si>
    <t>Lower Yellowstone R E A Inc</t>
  </si>
  <si>
    <t>Marias River Electric Coop Inc</t>
  </si>
  <si>
    <t>McCone Electric Coop Inc</t>
  </si>
  <si>
    <t>McKenzie Electric Coop Inc</t>
  </si>
  <si>
    <t>Mid-Yellowstone Elec Coop Inc</t>
  </si>
  <si>
    <t>Missoula Electric Coop Inc</t>
  </si>
  <si>
    <t>Northern Electric Coop Inc</t>
  </si>
  <si>
    <t>Northern Lights Inc</t>
  </si>
  <si>
    <t>Park Electric Coop Inc</t>
  </si>
  <si>
    <t>Powder River Energy Corp</t>
  </si>
  <si>
    <t>Ravalli County Elec Coop Inc</t>
  </si>
  <si>
    <t>Sheridan Electric Coop Inc</t>
  </si>
  <si>
    <t>Southeast Electric Coop Inc</t>
  </si>
  <si>
    <t>Sun River Electric Coop Inc</t>
  </si>
  <si>
    <t>Tongue River Electric Coop Inc</t>
  </si>
  <si>
    <t>Valley Electric Coop Inc</t>
  </si>
  <si>
    <t>Vigilante Electric Coop Inc</t>
  </si>
  <si>
    <t>Yellowstone Valley Elec Co-op</t>
  </si>
  <si>
    <t>Federal</t>
  </si>
  <si>
    <t>USBIA-Mission Valley Power</t>
  </si>
  <si>
    <t>Western Area Power Admin</t>
  </si>
  <si>
    <t>Municipal</t>
  </si>
  <si>
    <t>Troy City of</t>
  </si>
  <si>
    <t>Investor-Owned</t>
  </si>
  <si>
    <r>
      <t>Avista</t>
    </r>
    <r>
      <rPr>
        <vertAlign val="superscript"/>
        <sz val="10"/>
        <rFont val="Arial"/>
        <family val="2"/>
      </rPr>
      <t>6</t>
    </r>
  </si>
  <si>
    <t>Black Hills Power Inc</t>
  </si>
  <si>
    <r>
      <t>Energy Northwest</t>
    </r>
    <r>
      <rPr>
        <vertAlign val="superscript"/>
        <sz val="10"/>
        <rFont val="Arial"/>
        <family val="2"/>
      </rPr>
      <t>7</t>
    </r>
  </si>
  <si>
    <t>MDU Resources Group Inc</t>
  </si>
  <si>
    <t>Montana Power Co</t>
  </si>
  <si>
    <r>
      <t>Power Marketers</t>
    </r>
    <r>
      <rPr>
        <b/>
        <vertAlign val="superscript"/>
        <sz val="10"/>
        <rFont val="Arial"/>
        <family val="2"/>
      </rPr>
      <t>8</t>
    </r>
  </si>
  <si>
    <t>EnergyWest</t>
  </si>
  <si>
    <r>
      <t>Others (as reported by MPC)</t>
    </r>
    <r>
      <rPr>
        <vertAlign val="superscript"/>
        <sz val="10"/>
        <rFont val="Arial"/>
        <family val="2"/>
      </rPr>
      <t>9</t>
    </r>
  </si>
  <si>
    <r>
      <t>STATE TOTALS</t>
    </r>
    <r>
      <rPr>
        <b/>
        <vertAlign val="superscript"/>
        <sz val="10"/>
        <rFont val="Arial"/>
        <family val="2"/>
      </rPr>
      <t>10</t>
    </r>
  </si>
  <si>
    <t>NA - Not available</t>
  </si>
  <si>
    <r>
      <t>1</t>
    </r>
    <r>
      <rPr>
        <sz val="9"/>
        <rFont val="Arial"/>
        <family val="2"/>
      </rPr>
      <t>One average megawatt = 8,760 kilowatt-hours.</t>
    </r>
  </si>
  <si>
    <r>
      <t>2</t>
    </r>
    <r>
      <rPr>
        <sz val="9"/>
        <rFont val="Arial"/>
        <family val="2"/>
      </rPr>
      <t>The number of ultimate consumers is an average of the number of consumers at the close of each month.</t>
    </r>
  </si>
  <si>
    <r>
      <t>3</t>
    </r>
    <r>
      <rPr>
        <sz val="9"/>
        <rFont val="Arial"/>
        <family val="2"/>
      </rPr>
      <t xml:space="preserve">Average price is the average revenue per kilowatt-hour of electricity sold, which is calculated by dividing revenue (in current dollars) by sales. It includes hook-up and demand charges.  </t>
    </r>
  </si>
  <si>
    <r>
      <t>4</t>
    </r>
    <r>
      <rPr>
        <sz val="9"/>
        <rFont val="Arial"/>
        <family val="2"/>
      </rPr>
      <t>Between 1990 and 2000, Flathead Cooperative began delivering to CFAC and other large industrials.  This dropped the average price of both Flathead and cooperatives in general.</t>
    </r>
  </si>
  <si>
    <r>
      <t xml:space="preserve">         5</t>
    </r>
    <r>
      <rPr>
        <sz val="9"/>
        <rFont val="Arial"/>
        <family val="2"/>
      </rPr>
      <t>Market incentives paid CFAC to suspend operations were not subtracted from total revenue.</t>
    </r>
  </si>
  <si>
    <r>
      <t>6</t>
    </r>
    <r>
      <rPr>
        <sz val="9"/>
        <rFont val="Arial"/>
        <family val="2"/>
      </rPr>
      <t>Avista previously was Washington Water Power.</t>
    </r>
  </si>
  <si>
    <r>
      <t>8</t>
    </r>
    <r>
      <rPr>
        <sz val="9"/>
        <rFont val="Arial"/>
        <family val="2"/>
      </rPr>
      <t>Some marketers did not provide data to U.S. Department of Energy, Energy Information Administration.  Enron was one; there may have been others.  Since marketers only charge for the commodity, and not the distribution services, average price was not calculated.</t>
    </r>
  </si>
  <si>
    <r>
      <t>9</t>
    </r>
    <r>
      <rPr>
        <sz val="9"/>
        <rFont val="Arial"/>
        <family val="2"/>
      </rPr>
      <t>Calculated by subtracting marketer sales reported to EIA from Distribution Only Volumes reported by MPC to SEC.  Resulting "Commercial" volumes are slightly higher and "Industrial" slightly lower than had they been reported under EIA Form 861category definitions.</t>
    </r>
  </si>
  <si>
    <r>
      <t>10</t>
    </r>
    <r>
      <rPr>
        <sz val="9"/>
        <rFont val="Arial"/>
        <family val="2"/>
      </rPr>
      <t>State totals do not include revenue or price data from the marketers.</t>
    </r>
  </si>
  <si>
    <r>
      <t>Source:</t>
    </r>
    <r>
      <rPr>
        <sz val="9"/>
        <rFont val="Arial"/>
        <family val="2"/>
      </rPr>
      <t xml:space="preserve"> U.S. DOE, Energy Information Administration, Form 861 Database:http://www.eia.doe.gov/cneaf/electricity/page/eia861.html for 2000 and </t>
    </r>
    <r>
      <rPr>
        <i/>
        <sz val="9"/>
        <rFont val="Arial"/>
        <family val="2"/>
      </rPr>
      <t>Electric Sales and Revenue 1990</t>
    </r>
    <r>
      <rPr>
        <sz val="9"/>
        <rFont val="Arial"/>
        <family val="2"/>
      </rPr>
      <t xml:space="preserve">, EIA-0540 Montana Power Company, </t>
    </r>
    <r>
      <rPr>
        <i/>
        <sz val="9"/>
        <rFont val="Arial"/>
        <family val="2"/>
      </rPr>
      <t>10K Report 2000</t>
    </r>
    <r>
      <rPr>
        <sz val="9"/>
        <rFont val="Arial"/>
        <family val="2"/>
      </rPr>
      <t>, to Securities and Exchange Commission.</t>
    </r>
  </si>
  <si>
    <t>Table E9. Percent Of Utility Sales In Montana And Other States, 1999</t>
  </si>
  <si>
    <t>EIA</t>
  </si>
  <si>
    <t>OWNERSHIP</t>
  </si>
  <si>
    <t>GRID</t>
  </si>
  <si>
    <t>Percentage</t>
  </si>
  <si>
    <t>Other States</t>
  </si>
  <si>
    <t>CODE</t>
  </si>
  <si>
    <t>Utility</t>
  </si>
  <si>
    <t>in Montana</t>
  </si>
  <si>
    <t>State</t>
  </si>
  <si>
    <t>Percent</t>
  </si>
  <si>
    <t>20169</t>
  </si>
  <si>
    <r>
      <t>Avista</t>
    </r>
    <r>
      <rPr>
        <vertAlign val="superscript"/>
        <sz val="10"/>
        <rFont val="Arial"/>
        <family val="2"/>
      </rPr>
      <t>1</t>
    </r>
    <r>
      <rPr>
        <sz val="10"/>
        <rFont val="Arial"/>
        <family val="2"/>
      </rPr>
      <t xml:space="preserve"> </t>
    </r>
  </si>
  <si>
    <t>private</t>
  </si>
  <si>
    <t>west</t>
  </si>
  <si>
    <t>Washington</t>
  </si>
  <si>
    <t>Idaho</t>
  </si>
  <si>
    <t>01417</t>
  </si>
  <si>
    <t>cooperative</t>
  </si>
  <si>
    <t>01671</t>
  </si>
  <si>
    <t>01683</t>
  </si>
  <si>
    <t>Wyoming</t>
  </si>
  <si>
    <t>01675</t>
  </si>
  <si>
    <t>19545</t>
  </si>
  <si>
    <t>Black Hills Corp</t>
  </si>
  <si>
    <t>South Dakota</t>
  </si>
  <si>
    <t>01738</t>
  </si>
  <si>
    <t>Bonneville Power Admin</t>
  </si>
  <si>
    <t>federal</t>
  </si>
  <si>
    <t>California</t>
  </si>
  <si>
    <t>Oregon</t>
  </si>
  <si>
    <t>14354</t>
  </si>
  <si>
    <r>
      <t>Energy Northwest Inc</t>
    </r>
    <r>
      <rPr>
        <vertAlign val="superscript"/>
        <sz val="10"/>
        <rFont val="Arial"/>
        <family val="2"/>
      </rPr>
      <t>2</t>
    </r>
  </si>
  <si>
    <t>06169</t>
  </si>
  <si>
    <t>21513</t>
  </si>
  <si>
    <t>06395</t>
  </si>
  <si>
    <t>Flathead Electric Coop Inc</t>
  </si>
  <si>
    <t>07262</t>
  </si>
  <si>
    <t>07318</t>
  </si>
  <si>
    <t>North Dakota</t>
  </si>
  <si>
    <t>07484</t>
  </si>
  <si>
    <t>east</t>
  </si>
  <si>
    <t>08632</t>
  </si>
  <si>
    <t>11022</t>
  </si>
  <si>
    <t>11272</t>
  </si>
  <si>
    <t>11643</t>
  </si>
  <si>
    <t>11989</t>
  </si>
  <si>
    <t>12087</t>
  </si>
  <si>
    <t>12199</t>
  </si>
  <si>
    <t>MDU Resources Group, Inc</t>
  </si>
  <si>
    <t>12463</t>
  </si>
  <si>
    <t>12692</t>
  </si>
  <si>
    <t>12825</t>
  </si>
  <si>
    <r>
      <t>Montana Power Co</t>
    </r>
    <r>
      <rPr>
        <vertAlign val="superscript"/>
        <sz val="10"/>
        <rFont val="Arial"/>
        <family val="2"/>
      </rPr>
      <t>3</t>
    </r>
  </si>
  <si>
    <t>13749</t>
  </si>
  <si>
    <t>13758</t>
  </si>
  <si>
    <t>14500</t>
  </si>
  <si>
    <t>26916</t>
  </si>
  <si>
    <t>16759</t>
  </si>
  <si>
    <t>17097</t>
  </si>
  <si>
    <t>17593</t>
  </si>
  <si>
    <t>18401</t>
  </si>
  <si>
    <t>19022</t>
  </si>
  <si>
    <t>19236</t>
  </si>
  <si>
    <t>muni</t>
  </si>
  <si>
    <t>19603</t>
  </si>
  <si>
    <t>27490</t>
  </si>
  <si>
    <t>23586</t>
  </si>
  <si>
    <t>27000</t>
  </si>
  <si>
    <t>Arizona</t>
  </si>
  <si>
    <t>Others</t>
  </si>
  <si>
    <t>20997</t>
  </si>
  <si>
    <t>* Less than 0.5 percent.</t>
  </si>
  <si>
    <r>
      <t>1</t>
    </r>
    <r>
      <rPr>
        <sz val="10"/>
        <rFont val="Arial"/>
        <family val="2"/>
      </rPr>
      <t xml:space="preserve"> Formerly known as Washington Water Power.</t>
    </r>
  </si>
  <si>
    <r>
      <t>2</t>
    </r>
    <r>
      <rPr>
        <sz val="10"/>
        <rFont val="Arial"/>
        <family val="2"/>
      </rPr>
      <t xml:space="preserve"> Formerly part of PacifiCorp; incorporated into Flathead Electric Cooperative in 2001.</t>
    </r>
  </si>
  <si>
    <r>
      <t>3</t>
    </r>
    <r>
      <rPr>
        <sz val="10"/>
        <rFont val="Arial"/>
        <family val="2"/>
      </rPr>
      <t xml:space="preserve"> Became NorthWestern Energy in 2002.</t>
    </r>
  </si>
  <si>
    <r>
      <t>Table E3.  Average Net Electric Generation And Fuel Consumption By Company And Plant, 1995-1999</t>
    </r>
    <r>
      <rPr>
        <b/>
        <vertAlign val="superscript"/>
        <sz val="13"/>
        <rFont val="Arial"/>
        <family val="2"/>
      </rPr>
      <t>1</t>
    </r>
  </si>
  <si>
    <r>
      <t xml:space="preserve">3 </t>
    </r>
    <r>
      <rPr>
        <sz val="10"/>
        <rFont val="Arial"/>
        <family val="2"/>
      </rPr>
      <t>Montana Power Company transferred most of its generating plants in mid-December 1999 to PPL Montana, a non-utility.  Data for 1999 include utility and non-utility consumption at these plants.</t>
    </r>
  </si>
  <si>
    <t>*Average Price for utilities with a low proportion of their sales in Montana may not be representative of typical bills from that utility.</t>
  </si>
  <si>
    <t>Yellowstone Valley Elec Coop Inc</t>
  </si>
  <si>
    <t>Broadwater Dam</t>
  </si>
  <si>
    <t>Billings Generation Inc.</t>
  </si>
  <si>
    <t>Yellowstone Energy Partnership</t>
  </si>
  <si>
    <t>Operated by PPL; ownership shared by six utilities.</t>
  </si>
  <si>
    <r>
      <t>MPC QF - wind</t>
    </r>
    <r>
      <rPr>
        <vertAlign val="superscript"/>
        <sz val="10"/>
        <rFont val="Helv"/>
      </rPr>
      <t>2</t>
    </r>
  </si>
  <si>
    <r>
      <t>MPC QF - other hydro</t>
    </r>
    <r>
      <rPr>
        <vertAlign val="superscript"/>
        <sz val="10"/>
        <rFont val="Helv"/>
      </rPr>
      <t>2</t>
    </r>
  </si>
  <si>
    <r>
      <t xml:space="preserve">1 </t>
    </r>
    <r>
      <rPr>
        <sz val="10"/>
        <rFont val="Arial"/>
        <family val="2"/>
      </rPr>
      <t>aMW = average megawatt, or 8,760 megawatt-hours in a year.</t>
    </r>
  </si>
  <si>
    <t>Minor, included in petroleum.</t>
  </si>
  <si>
    <t>Minor, included in coal.</t>
  </si>
  <si>
    <t>Consumption figures are for 1999 only.</t>
  </si>
  <si>
    <t>Includes waste coal.</t>
  </si>
  <si>
    <r>
      <t xml:space="preserve">1 </t>
    </r>
    <r>
      <rPr>
        <sz val="10"/>
        <rFont val="Arial"/>
        <family val="2"/>
      </rPr>
      <t>Data series does not include generation from 41.5 MW plant near Colstrip.  The Montana 1 plant came on line in 1990.  In 1999, it burned 270,000 tons of waste coal.</t>
    </r>
  </si>
  <si>
    <r>
      <t>3</t>
    </r>
    <r>
      <rPr>
        <sz val="10"/>
        <rFont val="Arial"/>
        <family val="2"/>
      </rPr>
      <t xml:space="preserve"> Includes Lake Creek plant, which dropped from EIA database after it was sold to Northern Lights in 1995.</t>
    </r>
  </si>
  <si>
    <r>
      <t>1996</t>
    </r>
    <r>
      <rPr>
        <vertAlign val="superscript"/>
        <sz val="10"/>
        <rFont val="Arial"/>
        <family val="2"/>
      </rPr>
      <t>3</t>
    </r>
  </si>
  <si>
    <r>
      <t>1997</t>
    </r>
    <r>
      <rPr>
        <vertAlign val="superscript"/>
        <sz val="10"/>
        <rFont val="Arial"/>
        <family val="2"/>
      </rPr>
      <t>3</t>
    </r>
  </si>
  <si>
    <r>
      <t>1998</t>
    </r>
    <r>
      <rPr>
        <vertAlign val="superscript"/>
        <sz val="10"/>
        <rFont val="Arial"/>
        <family val="2"/>
      </rPr>
      <t>4</t>
    </r>
  </si>
  <si>
    <r>
      <t>1999</t>
    </r>
    <r>
      <rPr>
        <vertAlign val="superscript"/>
        <sz val="10"/>
        <rFont val="Arial"/>
        <family val="2"/>
      </rPr>
      <t>4</t>
    </r>
  </si>
  <si>
    <r>
      <t>2000</t>
    </r>
    <r>
      <rPr>
        <vertAlign val="superscript"/>
        <sz val="10"/>
        <rFont val="Arial"/>
        <family val="2"/>
      </rPr>
      <t>4</t>
    </r>
  </si>
  <si>
    <r>
      <t>3</t>
    </r>
    <r>
      <rPr>
        <sz val="10"/>
        <rFont val="Arial"/>
        <family val="2"/>
      </rPr>
      <t xml:space="preserve"> EIA data on industrial sales corrected by adding BPA sales, which EIA didn't include this year.</t>
    </r>
  </si>
  <si>
    <t>NA: Not available. These categories now rolled into Other Sales (doesn't appear as column in this table) or Commercial.</t>
  </si>
  <si>
    <r>
      <t>Source:</t>
    </r>
    <r>
      <rPr>
        <sz val="9"/>
        <rFont val="Arial"/>
      </rPr>
      <t xml:space="preserve"> Edison Electric Institute, </t>
    </r>
    <r>
      <rPr>
        <i/>
        <sz val="9"/>
        <rFont val="Arial"/>
        <family val="2"/>
      </rPr>
      <t>Statistical Yearbook of the Electric Utility Industry</t>
    </r>
    <r>
      <rPr>
        <sz val="9"/>
        <rFont val="Arial"/>
      </rPr>
      <t>, 1961-2001.</t>
    </r>
  </si>
  <si>
    <t>Table E7. Average Annual Prices for Electricity Sold, 1960-2000 (cents per kilowatt-hour)</t>
  </si>
  <si>
    <t>Edison Electric Institute data are slightly different from Department of Energy data presented in tables E6 and E8.</t>
  </si>
  <si>
    <r>
      <t>Bonneville Power Administration</t>
    </r>
    <r>
      <rPr>
        <vertAlign val="superscript"/>
        <sz val="10"/>
        <rFont val="Arial"/>
        <family val="2"/>
      </rPr>
      <t>5</t>
    </r>
  </si>
  <si>
    <r>
      <t xml:space="preserve">4 </t>
    </r>
    <r>
      <rPr>
        <sz val="10"/>
        <rFont val="Arial"/>
        <family val="2"/>
      </rPr>
      <t>Data calculated by adding Distribution Only Volumes reported by MPC to the Securities and Exchange Commission to the data reported on EIA Form 861.  The resulting "Commercial" volumes are slightly higher and "Industrial" slightly lower than had they been reported under Form 861 category definitions.</t>
    </r>
  </si>
  <si>
    <r>
      <t>Source:</t>
    </r>
    <r>
      <rPr>
        <sz val="10"/>
        <rFont val="Arial"/>
        <family val="2"/>
      </rPr>
      <t xml:space="preserve"> U.S. Department of Energy, Energy Information Administration, </t>
    </r>
    <r>
      <rPr>
        <i/>
        <sz val="10"/>
        <rFont val="Arial"/>
        <family val="2"/>
      </rPr>
      <t>Electric Sales and Revenue</t>
    </r>
    <r>
      <rPr>
        <sz val="10"/>
        <rFont val="Arial"/>
        <family val="2"/>
      </rPr>
      <t xml:space="preserve"> 1999, EIA-0540.</t>
    </r>
  </si>
  <si>
    <r>
      <t>1998</t>
    </r>
    <r>
      <rPr>
        <vertAlign val="superscript"/>
        <sz val="10"/>
        <rFont val="Arial"/>
        <family val="2"/>
      </rPr>
      <t>3</t>
    </r>
  </si>
  <si>
    <r>
      <t>Table E5. Net Electric Generation by Type of Fuel Unit, 1960-99</t>
    </r>
    <r>
      <rPr>
        <b/>
        <vertAlign val="superscript"/>
        <sz val="14"/>
        <rFont val="Arial"/>
        <family val="2"/>
      </rPr>
      <t>1</t>
    </r>
  </si>
  <si>
    <r>
      <t>Sources:</t>
    </r>
    <r>
      <rPr>
        <sz val="9"/>
        <rFont val="Arial"/>
        <family val="2"/>
      </rPr>
      <t xml:space="preserve"> Federal Power Commission (1960-76); U.S. Department of Energy, Energy Information Administration, </t>
    </r>
    <r>
      <rPr>
        <i/>
        <sz val="9"/>
        <rFont val="Arial"/>
        <family val="2"/>
      </rPr>
      <t>Power Production, Fuel Consumption and Installed Capacity Data</t>
    </r>
    <r>
      <rPr>
        <sz val="9"/>
        <rFont val="Arial"/>
        <family val="2"/>
      </rPr>
      <t xml:space="preserve">, EIA-0049 (1977-80); U.S. Department of Energy, Energy Information Administration, </t>
    </r>
    <r>
      <rPr>
        <i/>
        <sz val="9"/>
        <rFont val="Arial"/>
        <family val="2"/>
      </rPr>
      <t>Electric Power Annual</t>
    </r>
    <r>
      <rPr>
        <sz val="9"/>
        <rFont val="Arial"/>
        <family val="2"/>
      </rPr>
      <t xml:space="preserve">, EIA-0348 (1981-89); U.S. Department of Energy, Energy Information Administration, </t>
    </r>
    <r>
      <rPr>
        <i/>
        <sz val="9"/>
        <rFont val="Arial"/>
        <family val="2"/>
      </rPr>
      <t>Electric Power Monthly</t>
    </r>
    <r>
      <rPr>
        <sz val="9"/>
        <rFont val="Arial"/>
        <family val="2"/>
      </rPr>
      <t>, March 1992, EIA-0226 (1990-99); U.S. Department of Energy, Energy Information Administration, Form 906 database - http://www.eia.doe.gov/cneaf/electricity/page/data.html (1999); NorthWestern Energy for all data on Qualifying Facility output.</t>
    </r>
  </si>
  <si>
    <r>
      <t xml:space="preserve">1 </t>
    </r>
    <r>
      <rPr>
        <sz val="10"/>
        <rFont val="Arial"/>
        <family val="2"/>
      </rPr>
      <t>Gross generation less the electric energy consumed at the generating station for facilities owned by or selling to electric utilities and cooperatives. Starting in 1983, annual output of non-utility plants selling into the grid, except for a few akW of wind, is included. The data do not include generation from wood-fired plants that do not provide power into the grid;  historically, these collectively have produced less (and usually considerably less) than 75 million kWh per year.</t>
    </r>
  </si>
  <si>
    <r>
      <t>--</t>
    </r>
    <r>
      <rPr>
        <vertAlign val="superscript"/>
        <sz val="10"/>
        <rFont val="Arial"/>
        <family val="2"/>
      </rPr>
      <t>6</t>
    </r>
  </si>
  <si>
    <r>
      <t>Colstrip</t>
    </r>
    <r>
      <rPr>
        <vertAlign val="superscript"/>
        <sz val="10"/>
        <rFont val="Arial"/>
        <family val="2"/>
      </rPr>
      <t>5</t>
    </r>
  </si>
  <si>
    <r>
      <t>--</t>
    </r>
    <r>
      <rPr>
        <vertAlign val="superscript"/>
        <sz val="10"/>
        <rFont val="Arial"/>
        <family val="2"/>
      </rPr>
      <t>4</t>
    </r>
  </si>
  <si>
    <r>
      <t>Montana One</t>
    </r>
    <r>
      <rPr>
        <vertAlign val="superscript"/>
        <sz val="10"/>
        <rFont val="Arial"/>
        <family val="2"/>
      </rPr>
      <t>3</t>
    </r>
  </si>
  <si>
    <r>
      <t xml:space="preserve">4 </t>
    </r>
    <r>
      <rPr>
        <sz val="10"/>
        <rFont val="Arial"/>
        <family val="2"/>
      </rPr>
      <t>Average for 1997 - 1999</t>
    </r>
  </si>
  <si>
    <r>
      <t xml:space="preserve">5 </t>
    </r>
    <r>
      <rPr>
        <sz val="10"/>
        <rFont val="Arial"/>
        <family val="2"/>
      </rPr>
      <t>NWE plants and contracts were owned by Montana Power Company until February 2002</t>
    </r>
  </si>
  <si>
    <r>
      <t xml:space="preserve">6 </t>
    </r>
    <r>
      <rPr>
        <sz val="10"/>
        <rFont val="Arial"/>
        <family val="2"/>
      </rPr>
      <t>Average for 1995 - 1999, except for one facility, 1997-1999.</t>
    </r>
  </si>
  <si>
    <r>
      <t xml:space="preserve">7 </t>
    </r>
    <r>
      <rPr>
        <sz val="10"/>
        <rFont val="Arial"/>
        <family val="2"/>
      </rPr>
      <t>Average for 1999 - 2000</t>
    </r>
  </si>
  <si>
    <r>
      <t xml:space="preserve">8 </t>
    </r>
    <r>
      <rPr>
        <sz val="10"/>
        <rFont val="Arial"/>
        <family val="2"/>
      </rPr>
      <t>PPL Montana plants were owned by Montana Power Company until mid-December, 1999</t>
    </r>
  </si>
  <si>
    <r>
      <t xml:space="preserve">9 </t>
    </r>
    <r>
      <rPr>
        <sz val="10"/>
        <rFont val="Arial"/>
        <family val="2"/>
      </rPr>
      <t>Average for 1996 - 1999</t>
    </r>
  </si>
  <si>
    <r>
      <t>Source:</t>
    </r>
    <r>
      <rPr>
        <sz val="10"/>
        <rFont val="Arial"/>
        <family val="2"/>
      </rPr>
      <t xml:space="preserve"> U.S. Department of Energy, Energy Information Administration, Form 860 and 906 databases,  http://www.eia.doe.gov/cneaf/electricity/page/data.html (1995-1999); NorthWestern Energy for information on QFs; Northern Lights Cooperative; Northwest Power Planning Council for data on Boulder Creek.</t>
    </r>
  </si>
  <si>
    <r>
      <t>Yellowstone Energy Partnership</t>
    </r>
    <r>
      <rPr>
        <vertAlign val="superscript"/>
        <sz val="10"/>
        <rFont val="Arial"/>
        <family val="2"/>
      </rPr>
      <t>9</t>
    </r>
  </si>
  <si>
    <r>
      <t>PPL Montana (at the time MPC)</t>
    </r>
    <r>
      <rPr>
        <vertAlign val="superscript"/>
        <sz val="10"/>
        <rFont val="Arial"/>
        <family val="2"/>
      </rPr>
      <t>2,8</t>
    </r>
  </si>
  <si>
    <r>
      <t>NWE QF- wind</t>
    </r>
    <r>
      <rPr>
        <vertAlign val="superscript"/>
        <sz val="10"/>
        <rFont val="Arial"/>
        <family val="2"/>
      </rPr>
      <t>5,7</t>
    </r>
  </si>
  <si>
    <r>
      <t>NorthWestern Energy (at the time MPC)</t>
    </r>
    <r>
      <rPr>
        <vertAlign val="superscript"/>
        <sz val="10"/>
        <rFont val="Arial"/>
        <family val="2"/>
      </rPr>
      <t>2,5</t>
    </r>
  </si>
  <si>
    <t>MT Dept of Natural Resources and Conservation</t>
  </si>
  <si>
    <r>
      <t>Northern Lights Cooperative</t>
    </r>
    <r>
      <rPr>
        <vertAlign val="superscript"/>
        <sz val="10"/>
        <rFont val="Arial"/>
        <family val="2"/>
      </rPr>
      <t>4</t>
    </r>
  </si>
  <si>
    <r>
      <t>NWE QF - other hydro</t>
    </r>
    <r>
      <rPr>
        <vertAlign val="superscript"/>
        <sz val="10"/>
        <rFont val="Arial"/>
        <family val="2"/>
      </rPr>
      <t>5,6</t>
    </r>
  </si>
  <si>
    <r>
      <t>7</t>
    </r>
    <r>
      <rPr>
        <sz val="9"/>
        <rFont val="Arial"/>
        <family val="2"/>
      </rPr>
      <t>The area served by Energy Northwest in 2000 was a portion of PacifiCorp's service area in 1990; however, the 1990 Average Price is for all of PacifiCorp's Montana service area. Energy Northwest became a part of Flathead in 2001.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</si>
</sst>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
    <numFmt numFmtId="165" formatCode="0.0_)"/>
    <numFmt numFmtId="166" formatCode="#,##0.0_);\(#,##0.0\)"/>
    <numFmt numFmtId="167" formatCode="#,##0.0"/>
    <numFmt numFmtId="168" formatCode="0.0000"/>
    <numFmt numFmtId="169" formatCode="&quot;$&quot;#,##0"/>
    <numFmt numFmtId="170" formatCode="&quot;$&quot;#,##0.00"/>
  </numFmts>
  <fonts count="30" x14ac:knownFonts="1">
    <font>
      <sz val="10"/>
      <name val="Arial"/>
    </font>
    <font>
      <sz val="10"/>
      <name val="Arial"/>
    </font>
    <font>
      <b/>
      <sz val="14"/>
      <name val="Arial"/>
      <family val="2"/>
    </font>
    <font>
      <b/>
      <vertAlign val="superscript"/>
      <sz val="14"/>
      <name val="Arial"/>
      <family val="2"/>
    </font>
    <font>
      <sz val="10"/>
      <name val="Helv"/>
    </font>
    <font>
      <b/>
      <sz val="10"/>
      <name val="Arial"/>
      <family val="2"/>
    </font>
    <font>
      <sz val="10"/>
      <name val="Arial"/>
      <family val="2"/>
    </font>
    <font>
      <vertAlign val="superscript"/>
      <sz val="10"/>
      <name val="Helv"/>
    </font>
    <font>
      <i/>
      <sz val="10"/>
      <name val="Arial"/>
      <family val="2"/>
    </font>
    <font>
      <b/>
      <sz val="12"/>
      <name val="Arial"/>
      <family val="2"/>
    </font>
    <font>
      <b/>
      <vertAlign val="superscript"/>
      <sz val="10"/>
      <name val="Arial"/>
      <family val="2"/>
    </font>
    <font>
      <vertAlign val="superscript"/>
      <sz val="10"/>
      <name val="Arial"/>
      <family val="2"/>
    </font>
    <font>
      <b/>
      <sz val="9"/>
      <name val="Arial"/>
      <family val="2"/>
    </font>
    <font>
      <sz val="9"/>
      <name val="Arial"/>
      <family val="2"/>
    </font>
    <font>
      <vertAlign val="superscript"/>
      <sz val="9"/>
      <name val="Arial"/>
      <family val="2"/>
    </font>
    <font>
      <sz val="12"/>
      <name val="Arial"/>
      <family val="2"/>
    </font>
    <font>
      <sz val="10"/>
      <name val="Times New Roman"/>
    </font>
    <font>
      <i/>
      <sz val="9"/>
      <name val="Arial"/>
      <family val="2"/>
    </font>
    <font>
      <i/>
      <sz val="10"/>
      <name val="Arial"/>
    </font>
    <font>
      <sz val="10"/>
      <name val="Lucida Console"/>
    </font>
    <font>
      <vertAlign val="subscript"/>
      <sz val="10"/>
      <name val="Arial"/>
    </font>
    <font>
      <b/>
      <sz val="10"/>
      <name val="Arial"/>
    </font>
    <font>
      <i/>
      <sz val="10"/>
      <name val="Arial Narrow"/>
    </font>
    <font>
      <sz val="10"/>
      <name val="Arial Narrow"/>
    </font>
    <font>
      <sz val="10"/>
      <name val="Bookman Old Style"/>
    </font>
    <font>
      <sz val="9"/>
      <name val="Arial"/>
    </font>
    <font>
      <sz val="9"/>
      <name val="Bookman Old Style"/>
    </font>
    <font>
      <b/>
      <sz val="13"/>
      <name val="Arial"/>
      <family val="2"/>
    </font>
    <font>
      <b/>
      <vertAlign val="superscript"/>
      <sz val="13"/>
      <name val="Arial"/>
      <family val="2"/>
    </font>
    <font>
      <sz val="13"/>
      <name val="Arial"/>
      <family val="2"/>
    </font>
  </fonts>
  <fills count="2">
    <fill>
      <patternFill patternType="none"/>
    </fill>
    <fill>
      <patternFill patternType="gray125"/>
    </fill>
  </fills>
  <borders count="21">
    <border>
      <left/>
      <right/>
      <top/>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8"/>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8"/>
      </right>
      <top style="thin">
        <color indexed="8"/>
      </top>
      <bottom/>
      <diagonal/>
    </border>
    <border>
      <left/>
      <right/>
      <top/>
      <bottom style="thin">
        <color indexed="64"/>
      </bottom>
      <diagonal/>
    </border>
    <border>
      <left style="thin">
        <color indexed="64"/>
      </left>
      <right/>
      <top/>
      <bottom style="thin">
        <color indexed="64"/>
      </bottom>
      <diagonal/>
    </border>
    <border>
      <left/>
      <right style="thin">
        <color indexed="8"/>
      </right>
      <top/>
      <bottom style="thin">
        <color indexed="64"/>
      </bottom>
      <diagonal/>
    </border>
    <border>
      <left/>
      <right style="thin">
        <color indexed="8"/>
      </right>
      <top/>
      <bottom/>
      <diagonal/>
    </border>
    <border>
      <left style="thin">
        <color indexed="64"/>
      </left>
      <right style="thin">
        <color indexed="64"/>
      </right>
      <top/>
      <bottom style="thin">
        <color indexed="64"/>
      </bottom>
      <diagonal/>
    </border>
    <border>
      <left/>
      <right style="thin">
        <color indexed="8"/>
      </right>
      <top/>
      <bottom style="thin">
        <color indexed="8"/>
      </bottom>
      <diagonal/>
    </border>
    <border>
      <left/>
      <right style="thin">
        <color indexed="8"/>
      </right>
      <top style="thin">
        <color indexed="64"/>
      </top>
      <bottom style="thin">
        <color indexed="8"/>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335">
    <xf numFmtId="0" fontId="0" fillId="0" borderId="0" xfId="0"/>
    <xf numFmtId="0" fontId="4" fillId="0" borderId="1" xfId="0" applyFont="1" applyBorder="1" applyAlignment="1">
      <alignment vertical="center"/>
    </xf>
    <xf numFmtId="0" fontId="4" fillId="0" borderId="0" xfId="0" applyFont="1" applyAlignment="1">
      <alignment vertical="center"/>
    </xf>
    <xf numFmtId="0" fontId="5" fillId="0" borderId="2" xfId="0" applyFont="1" applyBorder="1"/>
    <xf numFmtId="0" fontId="5" fillId="0" borderId="3" xfId="0" applyFont="1" applyBorder="1" applyAlignment="1">
      <alignment horizontal="center"/>
    </xf>
    <xf numFmtId="1" fontId="5" fillId="0" borderId="2" xfId="0" applyNumberFormat="1" applyFont="1" applyBorder="1" applyAlignment="1">
      <alignment horizontal="center"/>
    </xf>
    <xf numFmtId="0" fontId="5" fillId="0" borderId="2" xfId="0" applyFont="1" applyBorder="1" applyAlignment="1">
      <alignment horizontal="center"/>
    </xf>
    <xf numFmtId="0" fontId="6" fillId="0" borderId="4" xfId="0" applyFont="1" applyBorder="1"/>
    <xf numFmtId="0" fontId="6" fillId="0" borderId="5" xfId="0" applyFont="1" applyBorder="1"/>
    <xf numFmtId="0" fontId="5" fillId="0" borderId="0" xfId="0" applyFont="1" applyBorder="1"/>
    <xf numFmtId="0" fontId="5" fillId="0" borderId="6" xfId="0" applyFont="1" applyBorder="1" applyAlignment="1">
      <alignment horizontal="center"/>
    </xf>
    <xf numFmtId="1" fontId="5" fillId="0" borderId="0" xfId="0" applyNumberFormat="1" applyFont="1" applyBorder="1" applyAlignment="1">
      <alignment horizontal="center"/>
    </xf>
    <xf numFmtId="0" fontId="5" fillId="0" borderId="0" xfId="0" applyFont="1" applyBorder="1" applyAlignment="1">
      <alignment horizontal="center"/>
    </xf>
    <xf numFmtId="0" fontId="6" fillId="0" borderId="7" xfId="0" applyFont="1" applyBorder="1"/>
    <xf numFmtId="0" fontId="6" fillId="0" borderId="0" xfId="0" applyFont="1"/>
    <xf numFmtId="0" fontId="5" fillId="0" borderId="8" xfId="0" applyFont="1" applyBorder="1"/>
    <xf numFmtId="0" fontId="5" fillId="0" borderId="9" xfId="0" applyFont="1" applyBorder="1" applyAlignment="1">
      <alignment horizontal="center"/>
    </xf>
    <xf numFmtId="1" fontId="5" fillId="0" borderId="8" xfId="0" applyNumberFormat="1" applyFont="1" applyBorder="1" applyAlignment="1">
      <alignment horizontal="center"/>
    </xf>
    <xf numFmtId="0" fontId="5" fillId="0" borderId="8" xfId="0" applyFont="1" applyBorder="1" applyAlignment="1">
      <alignment horizontal="center"/>
    </xf>
    <xf numFmtId="0" fontId="6" fillId="0" borderId="10" xfId="0" applyFont="1" applyBorder="1"/>
    <xf numFmtId="0" fontId="4" fillId="0" borderId="0" xfId="0" applyFont="1" applyBorder="1"/>
    <xf numFmtId="0" fontId="4" fillId="0" borderId="6" xfId="0" applyFont="1" applyBorder="1" applyAlignment="1">
      <alignment horizontal="center"/>
    </xf>
    <xf numFmtId="1" fontId="4" fillId="0" borderId="0" xfId="0" applyNumberFormat="1" applyFont="1" applyBorder="1" applyAlignment="1">
      <alignment horizontal="center"/>
    </xf>
    <xf numFmtId="0" fontId="4" fillId="0" borderId="0" xfId="0" applyFont="1" applyBorder="1" applyAlignment="1">
      <alignment horizontal="center"/>
    </xf>
    <xf numFmtId="0" fontId="4" fillId="0" borderId="11" xfId="0" applyFont="1" applyBorder="1"/>
    <xf numFmtId="0" fontId="4" fillId="0" borderId="12" xfId="0" applyFont="1" applyBorder="1"/>
    <xf numFmtId="165" fontId="4" fillId="0" borderId="6" xfId="0" applyNumberFormat="1" applyFont="1" applyBorder="1" applyAlignment="1" applyProtection="1">
      <alignment horizontal="center"/>
    </xf>
    <xf numFmtId="1" fontId="4" fillId="0" borderId="0" xfId="0" applyNumberFormat="1" applyFont="1" applyBorder="1" applyAlignment="1" applyProtection="1">
      <alignment horizontal="center"/>
    </xf>
    <xf numFmtId="0" fontId="4" fillId="0" borderId="13" xfId="0" applyFont="1" applyBorder="1"/>
    <xf numFmtId="0" fontId="4" fillId="0" borderId="0" xfId="0" applyFont="1"/>
    <xf numFmtId="165" fontId="4" fillId="0" borderId="0" xfId="0" applyNumberFormat="1" applyFont="1" applyBorder="1" applyAlignment="1" applyProtection="1">
      <alignment horizontal="center"/>
    </xf>
    <xf numFmtId="165" fontId="4" fillId="0" borderId="0" xfId="0" quotePrefix="1" applyNumberFormat="1" applyFont="1" applyBorder="1" applyAlignment="1" applyProtection="1">
      <alignment horizontal="center"/>
    </xf>
    <xf numFmtId="0" fontId="4" fillId="0" borderId="2" xfId="0" applyFont="1" applyBorder="1"/>
    <xf numFmtId="0" fontId="4" fillId="0" borderId="2" xfId="0" applyFont="1" applyBorder="1" applyAlignment="1">
      <alignment horizontal="center"/>
    </xf>
    <xf numFmtId="1" fontId="4" fillId="0" borderId="2" xfId="0" applyNumberFormat="1" applyFont="1" applyBorder="1" applyAlignment="1">
      <alignment horizontal="center"/>
    </xf>
    <xf numFmtId="166" fontId="4" fillId="0" borderId="2" xfId="0" applyNumberFormat="1" applyFont="1" applyBorder="1" applyAlignment="1" applyProtection="1">
      <alignment horizontal="center"/>
    </xf>
    <xf numFmtId="0" fontId="4" fillId="0" borderId="14" xfId="0" applyFont="1" applyBorder="1"/>
    <xf numFmtId="0" fontId="4" fillId="0" borderId="5" xfId="0" applyFont="1" applyBorder="1"/>
    <xf numFmtId="0" fontId="4" fillId="0" borderId="0" xfId="0" applyFont="1" applyBorder="1" applyAlignment="1">
      <alignment horizontal="left"/>
    </xf>
    <xf numFmtId="1" fontId="4" fillId="0" borderId="0" xfId="0" applyNumberFormat="1" applyFont="1" applyBorder="1" applyAlignment="1">
      <alignment horizontal="left"/>
    </xf>
    <xf numFmtId="0" fontId="4" fillId="0" borderId="1" xfId="0" applyFont="1" applyBorder="1"/>
    <xf numFmtId="0" fontId="4" fillId="0" borderId="2" xfId="0" applyFont="1" applyBorder="1" applyAlignment="1"/>
    <xf numFmtId="0" fontId="4" fillId="0" borderId="15" xfId="0" applyFont="1" applyBorder="1" applyAlignment="1"/>
    <xf numFmtId="0" fontId="4" fillId="0" borderId="16" xfId="0" applyFont="1" applyBorder="1"/>
    <xf numFmtId="0" fontId="7" fillId="0" borderId="0" xfId="0" applyFont="1" applyBorder="1" applyAlignment="1">
      <alignment horizontal="left"/>
    </xf>
    <xf numFmtId="0" fontId="4" fillId="0" borderId="9" xfId="0" applyFont="1" applyBorder="1"/>
    <xf numFmtId="0" fontId="4" fillId="0" borderId="12" xfId="0" applyFont="1" applyBorder="1" applyAlignment="1">
      <alignment horizontal="center"/>
    </xf>
    <xf numFmtId="1" fontId="4" fillId="0" borderId="17" xfId="0" applyNumberFormat="1" applyFont="1" applyBorder="1" applyAlignment="1">
      <alignment horizontal="center"/>
    </xf>
    <xf numFmtId="0" fontId="4" fillId="0" borderId="9" xfId="0" applyFont="1" applyBorder="1" applyAlignment="1">
      <alignment horizontal="center"/>
    </xf>
    <xf numFmtId="0" fontId="4" fillId="0" borderId="18" xfId="0" applyFont="1" applyBorder="1"/>
    <xf numFmtId="0" fontId="4" fillId="0" borderId="5" xfId="0" applyFont="1" applyBorder="1" applyAlignment="1">
      <alignment horizontal="center"/>
    </xf>
    <xf numFmtId="1" fontId="4" fillId="0" borderId="1" xfId="0" applyNumberFormat="1" applyFont="1" applyBorder="1" applyAlignment="1">
      <alignment horizontal="center"/>
    </xf>
    <xf numFmtId="0" fontId="4" fillId="0" borderId="18" xfId="0" applyFont="1" applyBorder="1" applyAlignment="1">
      <alignment horizontal="center"/>
    </xf>
    <xf numFmtId="0" fontId="9" fillId="0" borderId="0" xfId="0" applyFont="1"/>
    <xf numFmtId="164" fontId="6" fillId="0" borderId="0" xfId="0" applyNumberFormat="1" applyFont="1" applyAlignment="1"/>
    <xf numFmtId="164" fontId="5" fillId="0" borderId="8" xfId="0" applyNumberFormat="1" applyFont="1" applyBorder="1" applyAlignment="1">
      <alignment horizontal="right"/>
    </xf>
    <xf numFmtId="0" fontId="6" fillId="0" borderId="8" xfId="0" applyFont="1" applyBorder="1"/>
    <xf numFmtId="0" fontId="5" fillId="0" borderId="0" xfId="0" applyFont="1"/>
    <xf numFmtId="164" fontId="5" fillId="0" borderId="0" xfId="0" applyNumberFormat="1" applyFont="1" applyAlignment="1">
      <alignment horizontal="center"/>
    </xf>
    <xf numFmtId="164" fontId="6" fillId="0" borderId="0" xfId="0" applyNumberFormat="1" applyFont="1"/>
    <xf numFmtId="164" fontId="6" fillId="0" borderId="8" xfId="0" applyNumberFormat="1" applyFont="1" applyBorder="1"/>
    <xf numFmtId="164" fontId="6" fillId="0" borderId="8" xfId="0" applyNumberFormat="1" applyFont="1" applyBorder="1" applyAlignment="1"/>
    <xf numFmtId="164" fontId="5" fillId="0" borderId="0" xfId="0" applyNumberFormat="1" applyFont="1"/>
    <xf numFmtId="0" fontId="6" fillId="0" borderId="0" xfId="0" applyFont="1" applyAlignment="1">
      <alignment wrapText="1"/>
    </xf>
    <xf numFmtId="0" fontId="11" fillId="0" borderId="0" xfId="0" applyFont="1"/>
    <xf numFmtId="0" fontId="6" fillId="0" borderId="0" xfId="0" applyFont="1" applyAlignment="1">
      <alignment horizontal="center"/>
    </xf>
    <xf numFmtId="3" fontId="5" fillId="0" borderId="8" xfId="0" applyNumberFormat="1" applyFont="1" applyBorder="1" applyAlignment="1">
      <alignment wrapText="1"/>
    </xf>
    <xf numFmtId="3" fontId="6" fillId="0" borderId="8" xfId="0" applyNumberFormat="1" applyFont="1" applyBorder="1" applyAlignment="1">
      <alignment wrapText="1"/>
    </xf>
    <xf numFmtId="3" fontId="5" fillId="0" borderId="0" xfId="0" applyNumberFormat="1" applyFont="1"/>
    <xf numFmtId="3" fontId="6" fillId="0" borderId="15" xfId="0" applyNumberFormat="1" applyFont="1" applyBorder="1"/>
    <xf numFmtId="3" fontId="6" fillId="0" borderId="19" xfId="0" applyNumberFormat="1" applyFont="1" applyBorder="1"/>
    <xf numFmtId="3" fontId="6" fillId="0" borderId="0" xfId="0" applyNumberFormat="1" applyFont="1" applyBorder="1" applyAlignment="1">
      <alignment horizontal="center"/>
    </xf>
    <xf numFmtId="3" fontId="6" fillId="0" borderId="19" xfId="0" applyNumberFormat="1" applyFont="1" applyBorder="1" applyAlignment="1">
      <alignment horizontal="center"/>
    </xf>
    <xf numFmtId="3" fontId="6" fillId="0" borderId="0" xfId="0" applyNumberFormat="1" applyFont="1" applyAlignment="1">
      <alignment horizontal="center"/>
    </xf>
    <xf numFmtId="3" fontId="5" fillId="0" borderId="0" xfId="0" applyNumberFormat="1" applyFont="1" applyBorder="1"/>
    <xf numFmtId="3" fontId="5" fillId="0" borderId="8" xfId="0" applyNumberFormat="1" applyFont="1" applyBorder="1"/>
    <xf numFmtId="3" fontId="6" fillId="0" borderId="17" xfId="0" applyNumberFormat="1" applyFont="1" applyBorder="1"/>
    <xf numFmtId="0" fontId="6" fillId="0" borderId="8" xfId="0" applyFont="1" applyBorder="1" applyAlignment="1">
      <alignment horizontal="center"/>
    </xf>
    <xf numFmtId="3" fontId="6" fillId="0" borderId="8" xfId="0" applyNumberFormat="1" applyFont="1" applyBorder="1" applyAlignment="1">
      <alignment horizontal="center"/>
    </xf>
    <xf numFmtId="3" fontId="6" fillId="0" borderId="0" xfId="0" applyNumberFormat="1" applyFont="1" applyBorder="1" applyAlignment="1">
      <alignment horizontal="right"/>
    </xf>
    <xf numFmtId="3" fontId="6" fillId="0" borderId="19" xfId="0" applyNumberFormat="1" applyFont="1" applyBorder="1" applyAlignment="1">
      <alignment horizontal="right"/>
    </xf>
    <xf numFmtId="3" fontId="6" fillId="0" borderId="0" xfId="0" applyNumberFormat="1" applyFont="1" applyAlignment="1">
      <alignment horizontal="right"/>
    </xf>
    <xf numFmtId="3" fontId="6" fillId="0" borderId="0" xfId="0" quotePrefix="1" applyNumberFormat="1" applyFont="1" applyAlignment="1">
      <alignment horizontal="center"/>
    </xf>
    <xf numFmtId="1" fontId="6" fillId="0" borderId="0" xfId="0" applyNumberFormat="1" applyFont="1"/>
    <xf numFmtId="0" fontId="6" fillId="0" borderId="19" xfId="0" applyFont="1" applyBorder="1"/>
    <xf numFmtId="0" fontId="6" fillId="0" borderId="0" xfId="0" applyFont="1" applyAlignment="1">
      <alignment horizontal="right"/>
    </xf>
    <xf numFmtId="3" fontId="5" fillId="0" borderId="8" xfId="0" applyNumberFormat="1" applyFont="1" applyBorder="1" applyAlignment="1">
      <alignment vertical="center"/>
    </xf>
    <xf numFmtId="3" fontId="6" fillId="0" borderId="17" xfId="0" applyNumberFormat="1" applyFont="1" applyBorder="1" applyAlignment="1">
      <alignment vertical="center"/>
    </xf>
    <xf numFmtId="3" fontId="6" fillId="0" borderId="0" xfId="0" applyNumberFormat="1" applyFont="1" applyBorder="1" applyAlignment="1">
      <alignment horizontal="right" vertical="center"/>
    </xf>
    <xf numFmtId="3" fontId="6" fillId="0" borderId="0" xfId="0" quotePrefix="1" applyNumberFormat="1" applyFont="1" applyBorder="1" applyAlignment="1">
      <alignment horizontal="center"/>
    </xf>
    <xf numFmtId="3" fontId="6" fillId="0" borderId="17" xfId="0" applyNumberFormat="1" applyFont="1" applyBorder="1" applyAlignment="1">
      <alignment horizontal="right" vertical="center"/>
    </xf>
    <xf numFmtId="3" fontId="6" fillId="0" borderId="8" xfId="0" applyNumberFormat="1" applyFont="1" applyBorder="1" applyAlignment="1">
      <alignment horizontal="right" vertical="center"/>
    </xf>
    <xf numFmtId="3" fontId="6" fillId="0" borderId="8" xfId="0" applyNumberFormat="1" applyFont="1" applyBorder="1" applyAlignment="1">
      <alignment horizontal="center" vertical="center"/>
    </xf>
    <xf numFmtId="0" fontId="6" fillId="0" borderId="0" xfId="0" applyFont="1" applyAlignment="1">
      <alignment horizontal="center" vertical="center"/>
    </xf>
    <xf numFmtId="0" fontId="6" fillId="0" borderId="0" xfId="0" applyFont="1" applyAlignment="1">
      <alignment vertical="center"/>
    </xf>
    <xf numFmtId="3" fontId="5" fillId="0" borderId="19" xfId="0" applyNumberFormat="1" applyFont="1" applyBorder="1"/>
    <xf numFmtId="3" fontId="6" fillId="0" borderId="16" xfId="0" applyNumberFormat="1" applyFont="1" applyBorder="1"/>
    <xf numFmtId="3" fontId="6" fillId="0" borderId="2" xfId="0" applyNumberFormat="1" applyFont="1" applyBorder="1" applyAlignment="1">
      <alignment horizontal="right"/>
    </xf>
    <xf numFmtId="3" fontId="6" fillId="0" borderId="0" xfId="0" applyNumberFormat="1" applyFont="1"/>
    <xf numFmtId="3" fontId="12" fillId="0" borderId="0" xfId="0" applyNumberFormat="1" applyFont="1"/>
    <xf numFmtId="3" fontId="13" fillId="0" borderId="0" xfId="0" applyNumberFormat="1" applyFont="1"/>
    <xf numFmtId="3" fontId="14" fillId="0" borderId="0" xfId="0" applyNumberFormat="1" applyFont="1"/>
    <xf numFmtId="3" fontId="13" fillId="0" borderId="0" xfId="0" applyNumberFormat="1" applyFont="1" applyBorder="1" applyAlignment="1">
      <alignment horizontal="left"/>
    </xf>
    <xf numFmtId="0" fontId="15" fillId="0" borderId="0" xfId="0" applyFont="1" applyAlignment="1">
      <alignment vertical="center" wrapText="1"/>
    </xf>
    <xf numFmtId="0" fontId="5" fillId="0" borderId="19" xfId="0" applyFont="1" applyFill="1" applyBorder="1" applyAlignment="1">
      <alignment horizontal="center" vertical="center"/>
    </xf>
    <xf numFmtId="0" fontId="1" fillId="0" borderId="0" xfId="0" applyFont="1" applyAlignment="1">
      <alignment vertical="center" wrapText="1"/>
    </xf>
    <xf numFmtId="0" fontId="5" fillId="0" borderId="19" xfId="0" applyFont="1" applyFill="1" applyBorder="1" applyAlignment="1">
      <alignment horizontal="center" vertical="center" wrapText="1"/>
    </xf>
    <xf numFmtId="0" fontId="5" fillId="0" borderId="17" xfId="0" applyFont="1" applyFill="1" applyBorder="1" applyAlignment="1">
      <alignment horizontal="center" vertical="center"/>
    </xf>
    <xf numFmtId="0" fontId="5" fillId="0" borderId="0" xfId="0" applyFont="1" applyFill="1" applyBorder="1" applyAlignment="1">
      <alignment vertical="center" wrapText="1"/>
    </xf>
    <xf numFmtId="1" fontId="6" fillId="0" borderId="19" xfId="0" applyNumberFormat="1" applyFont="1" applyFill="1" applyBorder="1" applyAlignment="1">
      <alignment horizontal="center" vertical="center"/>
    </xf>
    <xf numFmtId="164" fontId="6" fillId="0" borderId="0" xfId="0" applyNumberFormat="1" applyFont="1" applyFill="1" applyBorder="1" applyAlignment="1">
      <alignment vertical="center"/>
    </xf>
    <xf numFmtId="0" fontId="6" fillId="0" borderId="0" xfId="0" quotePrefix="1" applyFont="1" applyFill="1" applyBorder="1" applyAlignment="1">
      <alignment horizontal="right" vertical="center"/>
    </xf>
    <xf numFmtId="167" fontId="6" fillId="0" borderId="0" xfId="0" applyNumberFormat="1" applyFont="1" applyFill="1" applyBorder="1" applyAlignment="1">
      <alignment vertical="center"/>
    </xf>
    <xf numFmtId="0" fontId="6" fillId="0" borderId="19" xfId="0" applyFont="1" applyFill="1" applyBorder="1" applyAlignment="1">
      <alignment horizontal="center" vertical="center" wrapText="1"/>
    </xf>
    <xf numFmtId="1" fontId="6" fillId="0" borderId="19" xfId="0" quotePrefix="1" applyNumberFormat="1" applyFont="1" applyFill="1" applyBorder="1" applyAlignment="1">
      <alignment horizontal="center" vertical="center"/>
    </xf>
    <xf numFmtId="1" fontId="16" fillId="0" borderId="0" xfId="0" applyNumberFormat="1" applyFont="1" applyFill="1" applyBorder="1" applyAlignment="1">
      <alignment horizontal="center" vertical="center"/>
    </xf>
    <xf numFmtId="0" fontId="1" fillId="0" borderId="0" xfId="0" applyFont="1" applyFill="1" applyBorder="1" applyAlignment="1">
      <alignment horizontal="left" vertical="center" wrapText="1"/>
    </xf>
    <xf numFmtId="167" fontId="1" fillId="0" borderId="0" xfId="0" applyNumberFormat="1" applyFont="1" applyFill="1" applyBorder="1" applyAlignment="1">
      <alignment horizontal="left" vertical="center"/>
    </xf>
    <xf numFmtId="0" fontId="1" fillId="0" borderId="0" xfId="0" applyFont="1" applyFill="1" applyBorder="1" applyAlignment="1">
      <alignment horizontal="left" vertical="center"/>
    </xf>
    <xf numFmtId="0" fontId="1" fillId="0" borderId="6" xfId="0" applyFont="1" applyFill="1" applyBorder="1" applyAlignment="1">
      <alignment horizontal="center" vertical="center" wrapText="1"/>
    </xf>
    <xf numFmtId="0" fontId="1" fillId="0" borderId="0" xfId="0" applyFont="1" applyFill="1" applyBorder="1" applyAlignment="1">
      <alignment vertical="center" wrapText="1"/>
    </xf>
    <xf numFmtId="0" fontId="1" fillId="0" borderId="0" xfId="0" applyFont="1" applyFill="1" applyAlignment="1">
      <alignment vertical="center" wrapText="1"/>
    </xf>
    <xf numFmtId="0" fontId="18" fillId="0" borderId="0" xfId="0" applyFont="1" applyFill="1" applyAlignment="1">
      <alignment vertical="center" wrapText="1"/>
    </xf>
    <xf numFmtId="0" fontId="1" fillId="0" borderId="6" xfId="0" applyFont="1" applyFill="1" applyBorder="1" applyAlignment="1">
      <alignment horizontal="center" vertical="center"/>
    </xf>
    <xf numFmtId="167" fontId="18" fillId="0" borderId="0" xfId="0" applyNumberFormat="1" applyFont="1" applyFill="1" applyAlignment="1">
      <alignment vertical="center"/>
    </xf>
    <xf numFmtId="164" fontId="18" fillId="0" borderId="0" xfId="0" applyNumberFormat="1" applyFont="1" applyFill="1" applyAlignment="1">
      <alignment vertical="center"/>
    </xf>
    <xf numFmtId="1" fontId="18" fillId="0" borderId="6" xfId="0" applyNumberFormat="1" applyFont="1" applyFill="1" applyBorder="1" applyAlignment="1">
      <alignment horizontal="center" vertical="center"/>
    </xf>
    <xf numFmtId="0" fontId="19" fillId="0" borderId="6" xfId="0" applyFont="1" applyFill="1" applyBorder="1" applyAlignment="1">
      <alignment horizontal="center" vertical="center" wrapText="1"/>
    </xf>
    <xf numFmtId="168" fontId="1" fillId="0" borderId="0" xfId="0" applyNumberFormat="1" applyFont="1" applyFill="1" applyAlignment="1">
      <alignment vertical="center"/>
    </xf>
    <xf numFmtId="164" fontId="1" fillId="0" borderId="0" xfId="0" applyNumberFormat="1" applyFont="1" applyFill="1" applyAlignment="1">
      <alignment vertical="center"/>
    </xf>
    <xf numFmtId="164" fontId="20" fillId="0" borderId="0" xfId="0" applyNumberFormat="1" applyFont="1" applyFill="1" applyAlignment="1">
      <alignment vertical="center"/>
    </xf>
    <xf numFmtId="1" fontId="1" fillId="0" borderId="6" xfId="0" applyNumberFormat="1" applyFont="1" applyFill="1" applyBorder="1" applyAlignment="1">
      <alignment horizontal="center" vertical="center"/>
    </xf>
    <xf numFmtId="1" fontId="16" fillId="0" borderId="6" xfId="0" applyNumberFormat="1" applyFont="1" applyFill="1" applyBorder="1" applyAlignment="1">
      <alignment horizontal="center" vertical="center"/>
    </xf>
    <xf numFmtId="3" fontId="16" fillId="0" borderId="0" xfId="0" applyNumberFormat="1" applyFont="1" applyFill="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2" fillId="0" borderId="0" xfId="0" applyFont="1" applyAlignment="1">
      <alignment horizontal="left" vertical="center"/>
    </xf>
    <xf numFmtId="0" fontId="21" fillId="0" borderId="0" xfId="0" applyFont="1" applyAlignment="1">
      <alignment horizontal="left" vertical="center"/>
    </xf>
    <xf numFmtId="0" fontId="5" fillId="0" borderId="0" xfId="0" applyFont="1" applyAlignment="1">
      <alignment horizontal="center" vertical="center"/>
    </xf>
    <xf numFmtId="0" fontId="5" fillId="0" borderId="19" xfId="0" applyFont="1" applyBorder="1" applyAlignment="1">
      <alignment horizontal="center" vertical="center"/>
    </xf>
    <xf numFmtId="0" fontId="5" fillId="0" borderId="6" xfId="0" applyFont="1" applyBorder="1" applyAlignment="1">
      <alignment horizontal="center" vertical="center"/>
    </xf>
    <xf numFmtId="0" fontId="5" fillId="0" borderId="17" xfId="0" applyFont="1" applyBorder="1" applyAlignment="1">
      <alignment horizontal="center" vertical="center"/>
    </xf>
    <xf numFmtId="0" fontId="5" fillId="0" borderId="8" xfId="0" applyFont="1" applyBorder="1" applyAlignment="1">
      <alignment horizontal="left" vertical="center"/>
    </xf>
    <xf numFmtId="0" fontId="5" fillId="0" borderId="8" xfId="0" applyFont="1" applyBorder="1" applyAlignment="1">
      <alignment horizontal="right" vertical="center"/>
    </xf>
    <xf numFmtId="0" fontId="5" fillId="0" borderId="8" xfId="0" applyFont="1" applyBorder="1" applyAlignment="1">
      <alignment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1" fillId="0" borderId="19" xfId="0" applyFont="1" applyBorder="1" applyAlignment="1">
      <alignment vertical="center"/>
    </xf>
    <xf numFmtId="0" fontId="1" fillId="0" borderId="6" xfId="0" applyFont="1" applyBorder="1" applyAlignment="1">
      <alignment vertical="center"/>
    </xf>
    <xf numFmtId="3" fontId="6" fillId="0" borderId="0" xfId="0" applyNumberFormat="1" applyFont="1" applyFill="1" applyBorder="1" applyAlignment="1">
      <alignment horizontal="right" vertical="center"/>
    </xf>
    <xf numFmtId="1" fontId="6" fillId="0" borderId="0" xfId="0" applyNumberFormat="1" applyFont="1" applyFill="1" applyAlignment="1">
      <alignment horizontal="right" vertical="center"/>
    </xf>
    <xf numFmtId="0" fontId="6" fillId="0" borderId="0" xfId="0" applyFont="1" applyFill="1" applyAlignment="1">
      <alignment horizontal="right" vertical="center" wrapText="1"/>
    </xf>
    <xf numFmtId="0" fontId="6" fillId="0" borderId="0" xfId="0" applyFont="1" applyFill="1" applyAlignment="1">
      <alignment horizontal="right" vertical="center"/>
    </xf>
    <xf numFmtId="0" fontId="6" fillId="0" borderId="0" xfId="0" applyFont="1" applyFill="1" applyBorder="1" applyAlignment="1">
      <alignment horizontal="center" vertical="center"/>
    </xf>
    <xf numFmtId="3" fontId="6" fillId="0" borderId="6" xfId="0" applyNumberFormat="1" applyFont="1" applyFill="1" applyBorder="1" applyAlignment="1">
      <alignment horizontal="right" vertical="center"/>
    </xf>
    <xf numFmtId="0" fontId="6" fillId="0" borderId="0" xfId="0" applyFont="1" applyAlignment="1">
      <alignment vertical="center" wrapText="1"/>
    </xf>
    <xf numFmtId="0" fontId="6" fillId="0" borderId="0" xfId="0" applyFont="1" applyFill="1" applyBorder="1" applyAlignment="1">
      <alignment horizontal="center" vertical="center" wrapText="1"/>
    </xf>
    <xf numFmtId="1" fontId="6" fillId="0" borderId="0" xfId="0" applyNumberFormat="1" applyFont="1" applyFill="1" applyBorder="1" applyAlignment="1">
      <alignment horizontal="center" vertical="center"/>
    </xf>
    <xf numFmtId="1" fontId="6" fillId="0" borderId="0" xfId="0" applyNumberFormat="1" applyFont="1" applyFill="1" applyAlignment="1">
      <alignment vertical="center"/>
    </xf>
    <xf numFmtId="3" fontId="6" fillId="0" borderId="0" xfId="0" applyNumberFormat="1" applyFont="1" applyFill="1" applyAlignment="1">
      <alignment horizontal="right" vertical="center"/>
    </xf>
    <xf numFmtId="3" fontId="6" fillId="0" borderId="6" xfId="0" applyNumberFormat="1" applyFont="1" applyBorder="1" applyAlignment="1">
      <alignment horizontal="right" vertical="center"/>
    </xf>
    <xf numFmtId="0" fontId="22" fillId="0" borderId="0" xfId="0" applyFont="1" applyAlignment="1">
      <alignment horizontal="left" vertical="center"/>
    </xf>
    <xf numFmtId="0" fontId="6" fillId="0" borderId="0" xfId="0" applyFont="1" applyAlignment="1">
      <alignment horizontal="left" vertical="center"/>
    </xf>
    <xf numFmtId="0" fontId="23" fillId="0" borderId="0" xfId="0" applyFont="1" applyAlignment="1">
      <alignment horizontal="left" vertical="center"/>
    </xf>
    <xf numFmtId="0" fontId="22" fillId="0" borderId="0" xfId="0" applyFont="1" applyAlignment="1">
      <alignment horizontal="left" vertical="center" indent="4"/>
    </xf>
    <xf numFmtId="0" fontId="8" fillId="0" borderId="0" xfId="0" applyFont="1" applyAlignment="1">
      <alignment horizontal="left" vertical="center"/>
    </xf>
    <xf numFmtId="0" fontId="11" fillId="0" borderId="0" xfId="0" applyFont="1" applyAlignment="1">
      <alignment horizontal="left" vertical="center"/>
    </xf>
    <xf numFmtId="0" fontId="11" fillId="0" borderId="0" xfId="0" applyFont="1" applyAlignment="1">
      <alignment horizontal="right" vertical="top"/>
    </xf>
    <xf numFmtId="0" fontId="6" fillId="0" borderId="0" xfId="0" applyFont="1" applyAlignment="1">
      <alignment horizontal="left" vertical="top" wrapText="1"/>
    </xf>
    <xf numFmtId="0" fontId="8" fillId="0" borderId="0" xfId="0" applyFont="1" applyAlignment="1">
      <alignment horizontal="left" vertical="center" indent="4"/>
    </xf>
    <xf numFmtId="0" fontId="6" fillId="0" borderId="0" xfId="0" applyFont="1" applyAlignment="1">
      <alignment horizontal="left" vertical="center" indent="4"/>
    </xf>
    <xf numFmtId="3" fontId="22" fillId="0" borderId="0" xfId="0" applyNumberFormat="1" applyFont="1" applyFill="1" applyAlignment="1">
      <alignment horizontal="right" vertical="center"/>
    </xf>
    <xf numFmtId="0" fontId="23" fillId="0" borderId="0" xfId="0" applyFont="1" applyAlignment="1">
      <alignment horizontal="left" vertical="center" indent="4"/>
    </xf>
    <xf numFmtId="1" fontId="22" fillId="0" borderId="0" xfId="0" applyNumberFormat="1" applyFont="1" applyFill="1" applyAlignment="1">
      <alignment horizontal="left" vertical="center"/>
    </xf>
    <xf numFmtId="1" fontId="22" fillId="0" borderId="0" xfId="0" applyNumberFormat="1" applyFont="1" applyFill="1" applyAlignment="1">
      <alignment horizontal="left" vertical="center" indent="1"/>
    </xf>
    <xf numFmtId="1" fontId="22" fillId="0" borderId="0" xfId="0" applyNumberFormat="1" applyFont="1" applyFill="1" applyAlignment="1">
      <alignment horizontal="right" vertical="center"/>
    </xf>
    <xf numFmtId="0" fontId="1" fillId="0" borderId="0" xfId="0" applyFont="1" applyFill="1" applyAlignment="1">
      <alignment vertical="center"/>
    </xf>
    <xf numFmtId="1" fontId="22" fillId="0" borderId="0" xfId="0" applyNumberFormat="1" applyFont="1" applyFill="1" applyAlignment="1">
      <alignment horizontal="left" vertical="center" indent="3"/>
    </xf>
    <xf numFmtId="1" fontId="22" fillId="0" borderId="0" xfId="0" applyNumberFormat="1" applyFont="1" applyFill="1" applyAlignment="1">
      <alignment horizontal="center" vertical="center"/>
    </xf>
    <xf numFmtId="3" fontId="22" fillId="0" borderId="0" xfId="0" applyNumberFormat="1" applyFont="1" applyFill="1" applyAlignment="1">
      <alignment horizontal="center" vertical="center"/>
    </xf>
    <xf numFmtId="0" fontId="22" fillId="0" borderId="0" xfId="0" applyFont="1" applyFill="1" applyAlignment="1">
      <alignment horizontal="left" vertical="center" wrapText="1"/>
    </xf>
    <xf numFmtId="0" fontId="24" fillId="0" borderId="0" xfId="0" applyFont="1" applyAlignment="1">
      <alignment horizontal="left" vertical="center"/>
    </xf>
    <xf numFmtId="0" fontId="9" fillId="0" borderId="0" xfId="0" applyFont="1" applyAlignment="1">
      <alignment horizontal="left" vertical="center"/>
    </xf>
    <xf numFmtId="0" fontId="5" fillId="0" borderId="0" xfId="0" applyFont="1" applyAlignment="1">
      <alignment horizontal="left" vertical="center"/>
    </xf>
    <xf numFmtId="0" fontId="5" fillId="0" borderId="5" xfId="0" applyFont="1" applyBorder="1" applyAlignment="1">
      <alignment horizontal="center" vertical="center"/>
    </xf>
    <xf numFmtId="0" fontId="6" fillId="0" borderId="1" xfId="0" applyFont="1" applyBorder="1" applyAlignment="1">
      <alignment vertical="center"/>
    </xf>
    <xf numFmtId="0" fontId="5" fillId="0" borderId="5"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6" fillId="0" borderId="1" xfId="0" applyFont="1" applyBorder="1" applyAlignment="1">
      <alignment vertical="center" wrapText="1"/>
    </xf>
    <xf numFmtId="0" fontId="5" fillId="0" borderId="15"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6" fillId="0" borderId="15" xfId="0" applyFont="1" applyBorder="1" applyAlignment="1">
      <alignment vertical="center" wrapText="1"/>
    </xf>
    <xf numFmtId="3" fontId="6" fillId="0" borderId="0" xfId="0" applyNumberFormat="1" applyFont="1" applyFill="1" applyBorder="1" applyAlignment="1">
      <alignment horizontal="left" vertical="center" indent="2"/>
    </xf>
    <xf numFmtId="1" fontId="6" fillId="0" borderId="0" xfId="0" applyNumberFormat="1" applyFont="1" applyFill="1" applyBorder="1" applyAlignment="1">
      <alignment horizontal="left" vertical="center" indent="2"/>
    </xf>
    <xf numFmtId="3" fontId="6" fillId="0" borderId="0" xfId="0" applyNumberFormat="1" applyFont="1" applyFill="1" applyBorder="1" applyAlignment="1">
      <alignment vertical="center"/>
    </xf>
    <xf numFmtId="0" fontId="6" fillId="0" borderId="19" xfId="0" applyFont="1" applyBorder="1" applyAlignment="1">
      <alignment vertical="center" wrapText="1"/>
    </xf>
    <xf numFmtId="1" fontId="6" fillId="0" borderId="0" xfId="0" applyNumberFormat="1" applyFont="1" applyFill="1" applyAlignment="1">
      <alignment horizontal="center" vertical="center"/>
    </xf>
    <xf numFmtId="3" fontId="6" fillId="0" borderId="0" xfId="0" applyNumberFormat="1" applyFont="1" applyFill="1" applyAlignment="1">
      <alignment horizontal="left" vertical="center" indent="2"/>
    </xf>
    <xf numFmtId="1" fontId="6" fillId="0" borderId="0" xfId="0" applyNumberFormat="1" applyFont="1" applyFill="1" applyAlignment="1">
      <alignment horizontal="left" vertical="center" indent="2"/>
    </xf>
    <xf numFmtId="3" fontId="6" fillId="0" borderId="0" xfId="0" applyNumberFormat="1" applyFont="1" applyFill="1" applyAlignment="1">
      <alignment vertical="center"/>
    </xf>
    <xf numFmtId="3" fontId="6" fillId="0" borderId="0" xfId="0" applyNumberFormat="1" applyFont="1" applyFill="1" applyBorder="1" applyAlignment="1">
      <alignment horizontal="center" vertical="center"/>
    </xf>
    <xf numFmtId="3" fontId="6" fillId="0" borderId="0" xfId="0" applyNumberFormat="1" applyFont="1" applyFill="1" applyAlignment="1">
      <alignment horizontal="center" vertical="center"/>
    </xf>
    <xf numFmtId="1" fontId="6" fillId="0" borderId="0" xfId="0" applyNumberFormat="1" applyFont="1" applyFill="1" applyAlignment="1">
      <alignment horizontal="left" vertical="center"/>
    </xf>
    <xf numFmtId="3" fontId="6" fillId="0" borderId="0" xfId="0" applyNumberFormat="1" applyFont="1" applyAlignment="1">
      <alignment vertical="center"/>
    </xf>
    <xf numFmtId="0" fontId="11" fillId="0" borderId="0" xfId="0" applyFont="1" applyAlignment="1">
      <alignment vertical="center" wrapText="1"/>
    </xf>
    <xf numFmtId="0" fontId="8" fillId="0" borderId="0" xfId="0" applyFont="1" applyAlignment="1">
      <alignment horizontal="center" vertical="center"/>
    </xf>
    <xf numFmtId="0" fontId="21" fillId="0" borderId="0" xfId="0" applyFont="1" applyAlignment="1">
      <alignment vertical="center"/>
    </xf>
    <xf numFmtId="0" fontId="21" fillId="0" borderId="0" xfId="0" applyFont="1" applyAlignment="1">
      <alignment horizontal="center" vertical="center"/>
    </xf>
    <xf numFmtId="0" fontId="1" fillId="0" borderId="0" xfId="0" applyFont="1" applyAlignment="1">
      <alignment horizontal="left" vertical="center"/>
    </xf>
    <xf numFmtId="0" fontId="5" fillId="0" borderId="17"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5" fillId="0" borderId="8" xfId="0" applyFont="1" applyBorder="1" applyAlignment="1">
      <alignment vertical="center" wrapText="1"/>
    </xf>
    <xf numFmtId="0" fontId="5" fillId="0" borderId="0" xfId="0" applyFont="1" applyFill="1" applyBorder="1" applyAlignment="1">
      <alignment horizontal="left" vertical="center" wrapText="1" indent="1"/>
    </xf>
    <xf numFmtId="0" fontId="5" fillId="0" borderId="0" xfId="0" applyFont="1" applyFill="1" applyBorder="1" applyAlignment="1">
      <alignment horizontal="left" vertical="center" wrapText="1"/>
    </xf>
    <xf numFmtId="0" fontId="5" fillId="0" borderId="0" xfId="0" applyFont="1" applyBorder="1" applyAlignment="1">
      <alignment vertical="center" wrapText="1"/>
    </xf>
    <xf numFmtId="1" fontId="1" fillId="0" borderId="19" xfId="0" applyNumberFormat="1" applyFont="1" applyFill="1" applyBorder="1" applyAlignment="1">
      <alignment horizontal="center" vertical="center"/>
    </xf>
    <xf numFmtId="2" fontId="1" fillId="0" borderId="0" xfId="0" applyNumberFormat="1" applyFont="1" applyFill="1" applyBorder="1" applyAlignment="1">
      <alignment horizontal="center" vertical="center"/>
    </xf>
    <xf numFmtId="2" fontId="1" fillId="0" borderId="6" xfId="0" applyNumberFormat="1" applyFont="1" applyFill="1" applyBorder="1" applyAlignment="1">
      <alignment horizontal="center" vertical="center"/>
    </xf>
    <xf numFmtId="0" fontId="1" fillId="0" borderId="0" xfId="0" applyFont="1" applyAlignment="1">
      <alignment horizontal="center" vertical="center" wrapText="1"/>
    </xf>
    <xf numFmtId="2" fontId="1" fillId="0" borderId="0" xfId="0" applyNumberFormat="1" applyFont="1" applyFill="1" applyAlignment="1">
      <alignment horizontal="center" vertical="center"/>
    </xf>
    <xf numFmtId="0" fontId="1" fillId="0" borderId="0" xfId="0" applyFont="1" applyFill="1" applyAlignment="1">
      <alignment horizontal="center" vertical="center" wrapText="1"/>
    </xf>
    <xf numFmtId="0" fontId="1" fillId="0" borderId="0" xfId="0" quotePrefix="1" applyFont="1" applyFill="1" applyAlignment="1">
      <alignment horizontal="center" vertical="center"/>
    </xf>
    <xf numFmtId="0" fontId="1" fillId="0" borderId="19" xfId="0" applyFont="1" applyFill="1" applyBorder="1" applyAlignment="1">
      <alignment horizontal="center" vertical="center" wrapText="1"/>
    </xf>
    <xf numFmtId="0" fontId="25" fillId="0" borderId="0" xfId="0" applyFont="1" applyAlignment="1">
      <alignment horizontal="left" vertical="center"/>
    </xf>
    <xf numFmtId="0" fontId="26" fillId="0" borderId="0" xfId="0" applyFont="1" applyAlignment="1">
      <alignment horizontal="left" vertical="center"/>
    </xf>
    <xf numFmtId="0" fontId="26" fillId="0" borderId="0" xfId="0" applyFont="1" applyAlignment="1">
      <alignment vertical="center"/>
    </xf>
    <xf numFmtId="0" fontId="26" fillId="0" borderId="0" xfId="0" applyFont="1" applyAlignment="1">
      <alignment horizontal="center" vertical="center"/>
    </xf>
    <xf numFmtId="0" fontId="12" fillId="0" borderId="0" xfId="0" applyFont="1" applyAlignment="1">
      <alignment horizontal="left" vertical="center"/>
    </xf>
    <xf numFmtId="0" fontId="25" fillId="0" borderId="0" xfId="0" applyFont="1" applyAlignment="1">
      <alignment vertical="center"/>
    </xf>
    <xf numFmtId="0" fontId="25" fillId="0" borderId="0" xfId="0" applyFont="1" applyAlignment="1">
      <alignment horizontal="center" vertical="center"/>
    </xf>
    <xf numFmtId="0" fontId="25" fillId="0" borderId="0" xfId="0" applyFont="1" applyAlignment="1">
      <alignment horizontal="left" vertical="center" indent="4"/>
    </xf>
    <xf numFmtId="0" fontId="1" fillId="0" borderId="0" xfId="0" applyFont="1" applyAlignment="1">
      <alignment horizontal="left" vertical="center" indent="4"/>
    </xf>
    <xf numFmtId="1" fontId="9" fillId="0" borderId="8" xfId="0" applyNumberFormat="1" applyFont="1" applyBorder="1"/>
    <xf numFmtId="169" fontId="6" fillId="0" borderId="8" xfId="0" applyNumberFormat="1" applyFont="1" applyBorder="1"/>
    <xf numFmtId="1" fontId="6" fillId="0" borderId="8" xfId="0" applyNumberFormat="1" applyFont="1" applyBorder="1"/>
    <xf numFmtId="3" fontId="6" fillId="0" borderId="8" xfId="0" applyNumberFormat="1" applyFont="1" applyBorder="1"/>
    <xf numFmtId="164" fontId="6" fillId="0" borderId="8" xfId="0" applyNumberFormat="1" applyFont="1" applyBorder="1" applyAlignment="1">
      <alignment horizontal="right"/>
    </xf>
    <xf numFmtId="169" fontId="5" fillId="0" borderId="6" xfId="0" applyNumberFormat="1" applyFont="1" applyBorder="1"/>
    <xf numFmtId="169" fontId="6" fillId="0" borderId="6" xfId="0" applyNumberFormat="1" applyFont="1" applyBorder="1" applyAlignment="1">
      <alignment horizontal="center"/>
    </xf>
    <xf numFmtId="1" fontId="6" fillId="0" borderId="0" xfId="0" applyNumberFormat="1" applyFont="1" applyAlignment="1">
      <alignment horizontal="center"/>
    </xf>
    <xf numFmtId="1" fontId="5" fillId="0" borderId="8" xfId="0" applyNumberFormat="1" applyFont="1" applyBorder="1"/>
    <xf numFmtId="169" fontId="6" fillId="0" borderId="9" xfId="0" applyNumberFormat="1" applyFont="1" applyBorder="1" applyAlignment="1">
      <alignment horizontal="center"/>
    </xf>
    <xf numFmtId="1" fontId="6" fillId="0" borderId="8" xfId="0" applyNumberFormat="1" applyFont="1" applyBorder="1" applyAlignment="1">
      <alignment horizontal="center"/>
    </xf>
    <xf numFmtId="164" fontId="6" fillId="0" borderId="8" xfId="0" quotePrefix="1" applyNumberFormat="1" applyFont="1" applyBorder="1" applyAlignment="1">
      <alignment horizontal="right"/>
    </xf>
    <xf numFmtId="169" fontId="6" fillId="0" borderId="6" xfId="0" applyNumberFormat="1" applyFont="1" applyBorder="1"/>
    <xf numFmtId="164" fontId="6" fillId="0" borderId="0" xfId="0" quotePrefix="1" applyNumberFormat="1" applyFont="1" applyAlignment="1">
      <alignment horizontal="right"/>
    </xf>
    <xf numFmtId="1" fontId="5" fillId="0" borderId="0" xfId="0" applyNumberFormat="1" applyFont="1"/>
    <xf numFmtId="164" fontId="6" fillId="0" borderId="0" xfId="0" applyNumberFormat="1" applyFont="1" applyAlignment="1">
      <alignment horizontal="right"/>
    </xf>
    <xf numFmtId="164" fontId="6" fillId="0" borderId="6" xfId="0" quotePrefix="1" applyNumberFormat="1" applyFont="1" applyBorder="1" applyAlignment="1">
      <alignment horizontal="right"/>
    </xf>
    <xf numFmtId="170" fontId="6" fillId="0" borderId="0" xfId="0" applyNumberFormat="1" applyFont="1"/>
    <xf numFmtId="169" fontId="6" fillId="0" borderId="0" xfId="0" applyNumberFormat="1" applyFont="1" applyAlignment="1">
      <alignment horizontal="center"/>
    </xf>
    <xf numFmtId="164" fontId="6" fillId="0" borderId="9" xfId="0" quotePrefix="1" applyNumberFormat="1" applyFont="1" applyBorder="1" applyAlignment="1">
      <alignment horizontal="right"/>
    </xf>
    <xf numFmtId="169" fontId="6" fillId="0" borderId="0" xfId="0" applyNumberFormat="1" applyFont="1"/>
    <xf numFmtId="0" fontId="13" fillId="0" borderId="0" xfId="0" applyFont="1" applyAlignment="1">
      <alignment vertical="center"/>
    </xf>
    <xf numFmtId="169" fontId="13" fillId="0" borderId="0" xfId="0" applyNumberFormat="1" applyFont="1" applyAlignment="1"/>
    <xf numFmtId="1" fontId="13" fillId="0" borderId="0" xfId="0" applyNumberFormat="1" applyFont="1" applyAlignment="1"/>
    <xf numFmtId="3" fontId="13" fillId="0" borderId="0" xfId="0" applyNumberFormat="1" applyFont="1" applyAlignment="1"/>
    <xf numFmtId="164" fontId="13" fillId="0" borderId="0" xfId="0" applyNumberFormat="1" applyFont="1" applyAlignment="1"/>
    <xf numFmtId="0" fontId="13" fillId="0" borderId="0" xfId="0" applyFont="1" applyAlignment="1"/>
    <xf numFmtId="0" fontId="6" fillId="0" borderId="0" xfId="0" applyFont="1" applyAlignment="1"/>
    <xf numFmtId="0" fontId="14" fillId="0" borderId="0" xfId="0" applyFont="1" applyAlignment="1">
      <alignment vertical="center"/>
    </xf>
    <xf numFmtId="164" fontId="14" fillId="0" borderId="0" xfId="0" applyNumberFormat="1" applyFont="1" applyAlignment="1"/>
    <xf numFmtId="1" fontId="14" fillId="0" borderId="0" xfId="0" applyNumberFormat="1" applyFont="1" applyAlignment="1"/>
    <xf numFmtId="0" fontId="0" fillId="0" borderId="0" xfId="0" applyAlignment="1">
      <alignment wrapText="1"/>
    </xf>
    <xf numFmtId="0" fontId="13" fillId="0" borderId="0" xfId="0" applyFont="1" applyAlignment="1">
      <alignment wrapText="1"/>
    </xf>
    <xf numFmtId="1" fontId="14" fillId="0" borderId="0" xfId="0" applyNumberFormat="1" applyFont="1" applyAlignment="1">
      <alignment horizontal="left" indent="1"/>
    </xf>
    <xf numFmtId="169" fontId="13" fillId="0" borderId="0" xfId="0" applyNumberFormat="1" applyFont="1"/>
    <xf numFmtId="1" fontId="13" fillId="0" borderId="0" xfId="0" applyNumberFormat="1" applyFont="1"/>
    <xf numFmtId="164" fontId="13" fillId="0" borderId="0" xfId="0" applyNumberFormat="1" applyFont="1"/>
    <xf numFmtId="164" fontId="13" fillId="0" borderId="0" xfId="0" applyNumberFormat="1" applyFont="1" applyAlignment="1">
      <alignment horizontal="right"/>
    </xf>
    <xf numFmtId="0" fontId="13" fillId="0" borderId="0" xfId="0" applyFont="1"/>
    <xf numFmtId="0" fontId="6" fillId="0" borderId="0" xfId="0" applyFont="1" applyBorder="1"/>
    <xf numFmtId="0" fontId="5" fillId="0" borderId="6" xfId="0" applyFont="1" applyBorder="1"/>
    <xf numFmtId="0" fontId="6" fillId="0" borderId="9" xfId="0" applyFont="1" applyBorder="1"/>
    <xf numFmtId="0" fontId="6" fillId="0" borderId="6" xfId="0" applyFont="1" applyBorder="1"/>
    <xf numFmtId="0" fontId="6" fillId="0" borderId="6" xfId="0" applyFont="1" applyBorder="1" applyAlignment="1">
      <alignment horizontal="center"/>
    </xf>
    <xf numFmtId="0" fontId="6" fillId="0" borderId="0" xfId="0" applyFont="1" applyBorder="1" applyAlignment="1">
      <alignment horizontal="right"/>
    </xf>
    <xf numFmtId="0" fontId="6" fillId="0" borderId="6" xfId="0" applyFont="1" applyBorder="1" applyAlignment="1">
      <alignment horizontal="right"/>
    </xf>
    <xf numFmtId="0" fontId="11" fillId="0" borderId="0" xfId="0" applyFont="1" applyAlignment="1">
      <alignment horizontal="center"/>
    </xf>
    <xf numFmtId="0" fontId="11" fillId="0" borderId="0" xfId="0" applyFont="1" applyBorder="1"/>
    <xf numFmtId="3" fontId="6" fillId="0" borderId="0" xfId="0" applyNumberFormat="1" applyFont="1" applyBorder="1" applyAlignment="1">
      <alignment horizontal="left"/>
    </xf>
    <xf numFmtId="3" fontId="6" fillId="0" borderId="0" xfId="0" applyNumberFormat="1" applyFont="1" applyAlignment="1">
      <alignment vertical="center" wrapText="1"/>
    </xf>
    <xf numFmtId="1" fontId="2" fillId="0" borderId="0" xfId="0" applyNumberFormat="1" applyFont="1" applyBorder="1" applyAlignment="1">
      <alignment horizontal="left" vertical="center" wrapText="1"/>
    </xf>
    <xf numFmtId="1" fontId="7" fillId="0" borderId="0" xfId="0" applyNumberFormat="1" applyFont="1" applyBorder="1" applyAlignment="1">
      <alignment horizontal="left" wrapText="1"/>
    </xf>
    <xf numFmtId="1" fontId="4" fillId="0" borderId="0" xfId="0" applyNumberFormat="1" applyFont="1" applyBorder="1" applyAlignment="1">
      <alignment horizontal="left" wrapText="1"/>
    </xf>
    <xf numFmtId="1" fontId="5" fillId="0" borderId="0" xfId="0" applyNumberFormat="1" applyFont="1" applyBorder="1" applyAlignment="1">
      <alignment horizontal="left" wrapText="1"/>
    </xf>
    <xf numFmtId="1" fontId="6" fillId="0" borderId="0" xfId="0" applyNumberFormat="1" applyFont="1" applyBorder="1" applyAlignment="1">
      <alignment horizontal="left" wrapText="1"/>
    </xf>
    <xf numFmtId="0" fontId="11" fillId="0" borderId="0" xfId="0" applyFont="1" applyAlignment="1">
      <alignment wrapText="1"/>
    </xf>
    <xf numFmtId="0" fontId="6" fillId="0" borderId="0" xfId="0" applyFont="1" applyAlignment="1">
      <alignment wrapText="1"/>
    </xf>
    <xf numFmtId="0" fontId="5" fillId="0" borderId="0" xfId="0" applyFont="1" applyAlignment="1">
      <alignment wrapText="1"/>
    </xf>
    <xf numFmtId="3" fontId="12" fillId="0" borderId="0" xfId="0" applyNumberFormat="1" applyFont="1" applyAlignment="1">
      <alignment vertical="top" wrapText="1"/>
    </xf>
    <xf numFmtId="3" fontId="13" fillId="0" borderId="0" xfId="0" applyNumberFormat="1" applyFont="1" applyAlignment="1">
      <alignment vertical="top" wrapText="1"/>
    </xf>
    <xf numFmtId="3" fontId="27" fillId="0" borderId="0" xfId="0" applyNumberFormat="1" applyFont="1" applyAlignment="1">
      <alignment horizontal="left" wrapText="1"/>
    </xf>
    <xf numFmtId="3" fontId="29" fillId="0" borderId="0" xfId="0" applyNumberFormat="1" applyFont="1" applyAlignment="1">
      <alignment horizontal="left" wrapText="1"/>
    </xf>
    <xf numFmtId="3" fontId="5" fillId="0" borderId="0" xfId="0" applyNumberFormat="1" applyFont="1" applyBorder="1" applyAlignment="1">
      <alignment horizontal="center"/>
    </xf>
    <xf numFmtId="3" fontId="5" fillId="0" borderId="19" xfId="0" applyNumberFormat="1" applyFont="1" applyBorder="1" applyAlignment="1">
      <alignment horizontal="center"/>
    </xf>
    <xf numFmtId="3" fontId="5" fillId="0" borderId="0" xfId="0" applyNumberFormat="1" applyFont="1" applyAlignment="1">
      <alignment horizontal="center"/>
    </xf>
    <xf numFmtId="3" fontId="6" fillId="0" borderId="9" xfId="0" applyNumberFormat="1" applyFont="1" applyBorder="1" applyAlignment="1">
      <alignment horizontal="center"/>
    </xf>
    <xf numFmtId="0" fontId="6" fillId="0" borderId="8" xfId="0" applyFont="1" applyBorder="1" applyAlignment="1">
      <alignment horizontal="center"/>
    </xf>
    <xf numFmtId="0" fontId="6" fillId="0" borderId="17" xfId="0" applyFont="1" applyBorder="1" applyAlignment="1">
      <alignment horizontal="center"/>
    </xf>
    <xf numFmtId="0" fontId="9" fillId="0" borderId="0" xfId="0" applyFont="1" applyFill="1" applyBorder="1" applyAlignment="1">
      <alignment horizontal="left" vertical="center" wrapText="1"/>
    </xf>
    <xf numFmtId="0" fontId="9" fillId="0" borderId="6" xfId="0" applyFont="1" applyFill="1" applyBorder="1" applyAlignment="1">
      <alignment horizontal="left" vertical="center" wrapText="1"/>
    </xf>
    <xf numFmtId="0" fontId="15" fillId="0" borderId="0" xfId="0" applyFont="1" applyAlignment="1">
      <alignment vertical="center" wrapText="1"/>
    </xf>
    <xf numFmtId="0" fontId="0" fillId="0" borderId="0" xfId="0" applyAlignment="1">
      <alignment vertical="center" wrapText="1"/>
    </xf>
    <xf numFmtId="0" fontId="5" fillId="0" borderId="0" xfId="0" applyFont="1" applyFill="1" applyBorder="1" applyAlignment="1">
      <alignment horizontal="center" vertical="center" wrapText="1"/>
    </xf>
    <xf numFmtId="0" fontId="0" fillId="0" borderId="8" xfId="0" applyBorder="1" applyAlignment="1">
      <alignment horizontal="center" vertical="center" wrapText="1"/>
    </xf>
    <xf numFmtId="0" fontId="11" fillId="0" borderId="0" xfId="0" applyFont="1" applyFill="1" applyBorder="1" applyAlignment="1">
      <alignment horizontal="left" vertical="center" wrapText="1"/>
    </xf>
    <xf numFmtId="0" fontId="1" fillId="0" borderId="0" xfId="0" applyFont="1" applyAlignment="1">
      <alignment horizontal="left" vertical="center" wrapText="1"/>
    </xf>
    <xf numFmtId="0" fontId="1" fillId="0" borderId="0" xfId="0" applyFont="1" applyAlignment="1">
      <alignment vertical="center" wrapText="1"/>
    </xf>
    <xf numFmtId="0" fontId="11" fillId="0" borderId="0" xfId="0" applyFont="1" applyAlignment="1">
      <alignment horizontal="left" vertical="center" wrapText="1"/>
    </xf>
    <xf numFmtId="0" fontId="12"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13" fillId="0" borderId="0" xfId="0" applyFont="1" applyAlignment="1">
      <alignment vertical="center" wrapText="1"/>
    </xf>
    <xf numFmtId="0" fontId="1" fillId="0" borderId="0"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0" xfId="0" applyFont="1" applyFill="1" applyBorder="1" applyAlignment="1">
      <alignment vertical="center" wrapText="1"/>
    </xf>
    <xf numFmtId="0" fontId="18" fillId="0" borderId="0" xfId="0" applyFont="1" applyFill="1" applyBorder="1" applyAlignment="1">
      <alignment vertical="center" wrapText="1"/>
    </xf>
    <xf numFmtId="0" fontId="1" fillId="0" borderId="0" xfId="0" applyFont="1" applyFill="1" applyAlignment="1">
      <alignment vertical="center" wrapText="1"/>
    </xf>
    <xf numFmtId="0" fontId="12" fillId="0" borderId="0" xfId="0" applyFont="1" applyAlignment="1">
      <alignment horizontal="left" vertical="center" wrapText="1"/>
    </xf>
    <xf numFmtId="0" fontId="11" fillId="0" borderId="0" xfId="0" applyFont="1" applyAlignment="1">
      <alignment horizontal="left" vertical="top" wrapText="1"/>
    </xf>
    <xf numFmtId="0" fontId="1" fillId="0" borderId="0" xfId="0" applyFont="1" applyAlignment="1">
      <alignment vertical="top" wrapText="1"/>
    </xf>
    <xf numFmtId="0" fontId="0" fillId="0" borderId="0" xfId="0" applyAlignment="1">
      <alignment wrapText="1"/>
    </xf>
    <xf numFmtId="0" fontId="5" fillId="0" borderId="0" xfId="0" applyFont="1" applyAlignment="1">
      <alignment horizontal="center" vertical="center"/>
    </xf>
    <xf numFmtId="0" fontId="5" fillId="0" borderId="5" xfId="0" applyFont="1" applyBorder="1" applyAlignment="1">
      <alignment horizontal="center" vertical="center"/>
    </xf>
    <xf numFmtId="0" fontId="5" fillId="0" borderId="18" xfId="0" applyFont="1" applyBorder="1" applyAlignment="1">
      <alignment horizontal="center" vertical="center"/>
    </xf>
    <xf numFmtId="0" fontId="11" fillId="0" borderId="0" xfId="0" applyFont="1" applyAlignment="1">
      <alignment vertical="center" wrapText="1"/>
    </xf>
    <xf numFmtId="0" fontId="6" fillId="0" borderId="0" xfId="0" applyFont="1" applyAlignment="1">
      <alignment vertical="center" wrapText="1"/>
    </xf>
    <xf numFmtId="0" fontId="1" fillId="0" borderId="0" xfId="0" applyFont="1" applyAlignment="1">
      <alignment horizontal="center" vertical="center"/>
    </xf>
    <xf numFmtId="0" fontId="5" fillId="0" borderId="20" xfId="0" applyFont="1" applyBorder="1" applyAlignment="1">
      <alignment horizontal="center" vertical="center"/>
    </xf>
    <xf numFmtId="0" fontId="5" fillId="0" borderId="1" xfId="0" applyFont="1" applyBorder="1" applyAlignment="1">
      <alignment horizontal="center" vertical="center"/>
    </xf>
    <xf numFmtId="164" fontId="6" fillId="0" borderId="0" xfId="0" applyNumberFormat="1" applyFont="1" applyAlignment="1">
      <alignment horizontal="center"/>
    </xf>
    <xf numFmtId="0" fontId="6" fillId="0" borderId="0" xfId="0" applyFont="1" applyAlignment="1">
      <alignment horizontal="center"/>
    </xf>
    <xf numFmtId="1" fontId="14" fillId="0" borderId="0" xfId="0" applyNumberFormat="1" applyFont="1" applyAlignment="1">
      <alignment wrapText="1"/>
    </xf>
    <xf numFmtId="169" fontId="5" fillId="0" borderId="6" xfId="0" applyNumberFormat="1"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838200</xdr:colOff>
      <xdr:row>0</xdr:row>
      <xdr:rowOff>0</xdr:rowOff>
    </xdr:to>
    <xdr:pic>
      <xdr:nvPicPr>
        <xdr:cNvPr id="1025" name="Picture 1">
          <a:extLst>
            <a:ext uri="{FF2B5EF4-FFF2-40B4-BE49-F238E27FC236}">
              <a16:creationId xmlns:a16="http://schemas.microsoft.com/office/drawing/2014/main" id="{0B619EB2-A044-BF1E-135D-BC373DB4F3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0782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xdr:row>
      <xdr:rowOff>0</xdr:rowOff>
    </xdr:from>
    <xdr:to>
      <xdr:col>0</xdr:col>
      <xdr:colOff>205740</xdr:colOff>
      <xdr:row>5</xdr:row>
      <xdr:rowOff>0</xdr:rowOff>
    </xdr:to>
    <xdr:pic>
      <xdr:nvPicPr>
        <xdr:cNvPr id="1026" name="Picture 2">
          <a:extLst>
            <a:ext uri="{FF2B5EF4-FFF2-40B4-BE49-F238E27FC236}">
              <a16:creationId xmlns:a16="http://schemas.microsoft.com/office/drawing/2014/main" id="{57EE8AD8-EDE1-DA54-4463-1A43769E851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830580"/>
          <a:ext cx="20574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822960</xdr:colOff>
      <xdr:row>0</xdr:row>
      <xdr:rowOff>0</xdr:rowOff>
    </xdr:to>
    <xdr:pic>
      <xdr:nvPicPr>
        <xdr:cNvPr id="2049" name="Picture 1">
          <a:extLst>
            <a:ext uri="{FF2B5EF4-FFF2-40B4-BE49-F238E27FC236}">
              <a16:creationId xmlns:a16="http://schemas.microsoft.com/office/drawing/2014/main" id="{2432FE81-F1F9-23A2-EA44-CC7AA8752D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42316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78"/>
  <sheetViews>
    <sheetView workbookViewId="0">
      <selection sqref="A1:IV1"/>
    </sheetView>
  </sheetViews>
  <sheetFormatPr defaultColWidth="12.44140625" defaultRowHeight="12.6" x14ac:dyDescent="0.25"/>
  <cols>
    <col min="1" max="1" width="34.33203125" style="37" customWidth="1"/>
    <col min="2" max="2" width="16" style="29" customWidth="1"/>
    <col min="3" max="3" width="13" style="49" customWidth="1"/>
    <col min="4" max="4" width="21.33203125" style="50" customWidth="1"/>
    <col min="5" max="5" width="11.6640625" style="51" customWidth="1"/>
    <col min="6" max="6" width="13.33203125" style="50" customWidth="1"/>
    <col min="7" max="7" width="15.33203125" style="52" customWidth="1"/>
    <col min="8" max="8" width="11.33203125" style="23" customWidth="1"/>
    <col min="9" max="10" width="2.109375" style="29" customWidth="1"/>
    <col min="11" max="16384" width="12.44140625" style="29"/>
  </cols>
  <sheetData>
    <row r="1" spans="1:11" s="2" customFormat="1" ht="24" customHeight="1" x14ac:dyDescent="0.25">
      <c r="A1" s="283" t="s">
        <v>0</v>
      </c>
      <c r="B1" s="283"/>
      <c r="C1" s="283"/>
      <c r="D1" s="283"/>
      <c r="E1" s="283"/>
      <c r="F1" s="283"/>
      <c r="G1" s="283"/>
      <c r="H1" s="283"/>
      <c r="I1" s="1"/>
    </row>
    <row r="2" spans="1:11" s="8" customFormat="1" ht="13.2" x14ac:dyDescent="0.25">
      <c r="A2" s="3"/>
      <c r="B2" s="3"/>
      <c r="C2" s="3"/>
      <c r="D2" s="4"/>
      <c r="E2" s="5" t="s">
        <v>1</v>
      </c>
      <c r="F2" s="4"/>
      <c r="G2" s="6" t="s">
        <v>2</v>
      </c>
      <c r="H2" s="6"/>
      <c r="I2" s="7"/>
    </row>
    <row r="3" spans="1:11" s="14" customFormat="1" ht="13.2" x14ac:dyDescent="0.25">
      <c r="A3" s="9"/>
      <c r="B3" s="9"/>
      <c r="C3" s="9"/>
      <c r="D3" s="10" t="s">
        <v>3</v>
      </c>
      <c r="E3" s="11" t="s">
        <v>4</v>
      </c>
      <c r="F3" s="10" t="s">
        <v>5</v>
      </c>
      <c r="G3" s="12" t="s">
        <v>6</v>
      </c>
      <c r="H3" s="12" t="s">
        <v>7</v>
      </c>
      <c r="I3" s="13"/>
      <c r="K3" s="14" t="s">
        <v>8</v>
      </c>
    </row>
    <row r="4" spans="1:11" s="8" customFormat="1" ht="13.2" x14ac:dyDescent="0.25">
      <c r="A4" s="15" t="s">
        <v>9</v>
      </c>
      <c r="B4" s="15" t="s">
        <v>10</v>
      </c>
      <c r="C4" s="15" t="s">
        <v>11</v>
      </c>
      <c r="D4" s="16" t="s">
        <v>12</v>
      </c>
      <c r="E4" s="17" t="s">
        <v>13</v>
      </c>
      <c r="F4" s="16" t="s">
        <v>14</v>
      </c>
      <c r="G4" s="18" t="s">
        <v>15</v>
      </c>
      <c r="H4" s="18" t="s">
        <v>15</v>
      </c>
      <c r="I4" s="19"/>
    </row>
    <row r="5" spans="1:11" s="25" customFormat="1" ht="10.5" customHeight="1" x14ac:dyDescent="0.25">
      <c r="A5" s="20"/>
      <c r="B5" s="20"/>
      <c r="C5" s="20"/>
      <c r="D5" s="21"/>
      <c r="E5" s="22"/>
      <c r="F5" s="21"/>
      <c r="G5" s="23"/>
      <c r="H5" s="23"/>
      <c r="I5" s="24"/>
    </row>
    <row r="6" spans="1:11" x14ac:dyDescent="0.25">
      <c r="A6" s="20" t="s">
        <v>16</v>
      </c>
      <c r="B6" s="20" t="s">
        <v>17</v>
      </c>
      <c r="C6" s="20" t="s">
        <v>18</v>
      </c>
      <c r="D6" s="21" t="s">
        <v>19</v>
      </c>
      <c r="E6" s="22" t="s">
        <v>20</v>
      </c>
      <c r="F6" s="26">
        <v>466.2</v>
      </c>
      <c r="G6" s="27">
        <v>556</v>
      </c>
      <c r="H6" s="27">
        <v>513</v>
      </c>
      <c r="I6" s="28"/>
      <c r="K6" s="29" t="s">
        <v>21</v>
      </c>
    </row>
    <row r="7" spans="1:11" ht="9.75" customHeight="1" x14ac:dyDescent="0.25">
      <c r="A7" s="20"/>
      <c r="B7" s="20"/>
      <c r="C7" s="20"/>
      <c r="D7" s="21"/>
      <c r="E7" s="22"/>
      <c r="F7" s="26"/>
      <c r="G7" s="30"/>
      <c r="H7" s="30"/>
      <c r="I7" s="24"/>
    </row>
    <row r="8" spans="1:11" x14ac:dyDescent="0.25">
      <c r="A8" s="20" t="s">
        <v>22</v>
      </c>
      <c r="B8" s="20" t="s">
        <v>23</v>
      </c>
      <c r="C8" s="20" t="s">
        <v>24</v>
      </c>
      <c r="D8" s="21" t="s">
        <v>19</v>
      </c>
      <c r="E8" s="22" t="s">
        <v>25</v>
      </c>
      <c r="F8" s="26">
        <v>0.4</v>
      </c>
      <c r="G8" s="30">
        <v>0.4</v>
      </c>
      <c r="H8" s="30">
        <v>0.4</v>
      </c>
      <c r="I8" s="24"/>
      <c r="K8" s="29" t="s">
        <v>26</v>
      </c>
    </row>
    <row r="9" spans="1:11" ht="9.75" customHeight="1" x14ac:dyDescent="0.25">
      <c r="A9" s="20"/>
      <c r="B9" s="20"/>
      <c r="C9" s="20"/>
      <c r="D9" s="21"/>
      <c r="E9" s="22"/>
      <c r="F9" s="26"/>
      <c r="G9" s="30"/>
      <c r="H9" s="30"/>
      <c r="I9" s="24"/>
    </row>
    <row r="10" spans="1:11" x14ac:dyDescent="0.25">
      <c r="A10" s="20" t="s">
        <v>27</v>
      </c>
      <c r="B10" s="20" t="s">
        <v>28</v>
      </c>
      <c r="C10" s="20" t="s">
        <v>29</v>
      </c>
      <c r="D10" s="21" t="s">
        <v>30</v>
      </c>
      <c r="E10" s="22" t="s">
        <v>31</v>
      </c>
      <c r="F10" s="26">
        <v>40.5</v>
      </c>
      <c r="G10" s="30">
        <v>33.5</v>
      </c>
      <c r="H10" s="30">
        <v>42.3</v>
      </c>
      <c r="I10" s="24"/>
      <c r="K10" s="29" t="s">
        <v>32</v>
      </c>
    </row>
    <row r="11" spans="1:11" x14ac:dyDescent="0.25">
      <c r="A11" s="20" t="s">
        <v>27</v>
      </c>
      <c r="B11" s="20" t="s">
        <v>33</v>
      </c>
      <c r="C11" s="20" t="s">
        <v>34</v>
      </c>
      <c r="D11" s="21" t="s">
        <v>35</v>
      </c>
      <c r="E11" s="22" t="s">
        <v>36</v>
      </c>
      <c r="F11" s="26">
        <v>70</v>
      </c>
      <c r="G11" s="30">
        <v>52.3</v>
      </c>
      <c r="H11" s="30">
        <v>49.2</v>
      </c>
      <c r="I11" s="24"/>
      <c r="K11" s="29" t="s">
        <v>32</v>
      </c>
    </row>
    <row r="12" spans="1:11" x14ac:dyDescent="0.25">
      <c r="A12" s="20" t="s">
        <v>27</v>
      </c>
      <c r="B12" s="20" t="s">
        <v>37</v>
      </c>
      <c r="C12" s="20" t="s">
        <v>38</v>
      </c>
      <c r="D12" s="21" t="s">
        <v>30</v>
      </c>
      <c r="E12" s="22" t="s">
        <v>39</v>
      </c>
      <c r="F12" s="26">
        <v>24.5</v>
      </c>
      <c r="G12" s="30">
        <v>24.4</v>
      </c>
      <c r="H12" s="30">
        <v>28.9</v>
      </c>
      <c r="I12" s="24"/>
      <c r="K12" s="29" t="s">
        <v>32</v>
      </c>
    </row>
    <row r="13" spans="1:11" ht="9.75" customHeight="1" x14ac:dyDescent="0.25">
      <c r="A13" s="20"/>
      <c r="B13" s="20"/>
      <c r="C13" s="20"/>
      <c r="D13" s="21"/>
      <c r="E13" s="22"/>
      <c r="F13" s="26"/>
      <c r="G13" s="30"/>
      <c r="H13" s="30"/>
      <c r="I13" s="24"/>
    </row>
    <row r="14" spans="1:11" ht="14.4" x14ac:dyDescent="0.25">
      <c r="A14" s="20" t="s">
        <v>40</v>
      </c>
      <c r="B14" s="20" t="s">
        <v>41</v>
      </c>
      <c r="C14" s="20" t="s">
        <v>42</v>
      </c>
      <c r="D14" s="21" t="s">
        <v>19</v>
      </c>
      <c r="E14" s="22" t="s">
        <v>43</v>
      </c>
      <c r="F14" s="26">
        <v>3.2</v>
      </c>
      <c r="G14" s="30">
        <v>2.6</v>
      </c>
      <c r="H14" s="30">
        <v>2.2000000000000002</v>
      </c>
      <c r="I14" s="24"/>
      <c r="K14" s="29" t="s">
        <v>44</v>
      </c>
    </row>
    <row r="15" spans="1:11" ht="14.4" x14ac:dyDescent="0.25">
      <c r="A15" s="20" t="s">
        <v>45</v>
      </c>
      <c r="B15" s="20" t="s">
        <v>46</v>
      </c>
      <c r="C15" s="20" t="s">
        <v>47</v>
      </c>
      <c r="D15" s="21" t="s">
        <v>48</v>
      </c>
      <c r="E15" s="22" t="s">
        <v>49</v>
      </c>
      <c r="F15" s="26">
        <v>41.5</v>
      </c>
      <c r="G15" s="27">
        <v>39</v>
      </c>
      <c r="H15" s="27">
        <v>39</v>
      </c>
      <c r="I15" s="24"/>
      <c r="K15" s="29" t="s">
        <v>50</v>
      </c>
    </row>
    <row r="16" spans="1:11" ht="14.4" x14ac:dyDescent="0.25">
      <c r="A16" s="20" t="s">
        <v>51</v>
      </c>
      <c r="B16" s="20" t="s">
        <v>52</v>
      </c>
      <c r="C16" s="20" t="s">
        <v>53</v>
      </c>
      <c r="D16" s="21" t="s">
        <v>19</v>
      </c>
      <c r="E16" s="27">
        <v>1985</v>
      </c>
      <c r="F16" s="26">
        <v>2</v>
      </c>
      <c r="G16" s="31">
        <v>2.1</v>
      </c>
      <c r="H16" s="30" t="s">
        <v>54</v>
      </c>
      <c r="I16" s="24"/>
      <c r="K16" s="29" t="s">
        <v>55</v>
      </c>
    </row>
    <row r="17" spans="1:11" ht="14.4" x14ac:dyDescent="0.25">
      <c r="A17" s="20" t="s">
        <v>56</v>
      </c>
      <c r="B17" s="20" t="s">
        <v>57</v>
      </c>
      <c r="C17" s="20" t="s">
        <v>57</v>
      </c>
      <c r="D17" s="21" t="s">
        <v>19</v>
      </c>
      <c r="E17" s="22" t="s">
        <v>58</v>
      </c>
      <c r="F17" s="26">
        <v>9.6999999999999993</v>
      </c>
      <c r="G17" s="27">
        <v>6</v>
      </c>
      <c r="H17" s="27">
        <v>8</v>
      </c>
      <c r="I17" s="24"/>
      <c r="K17" s="29" t="s">
        <v>50</v>
      </c>
    </row>
    <row r="18" spans="1:11" ht="14.4" x14ac:dyDescent="0.25">
      <c r="A18" s="20" t="s">
        <v>389</v>
      </c>
      <c r="B18" s="20" t="s">
        <v>59</v>
      </c>
      <c r="C18" s="20" t="s">
        <v>59</v>
      </c>
      <c r="D18" s="21" t="s">
        <v>19</v>
      </c>
      <c r="E18" s="22" t="s">
        <v>59</v>
      </c>
      <c r="F18" s="21">
        <v>2.4</v>
      </c>
      <c r="G18" s="30" t="s">
        <v>54</v>
      </c>
      <c r="H18" s="30" t="s">
        <v>54</v>
      </c>
      <c r="I18" s="24"/>
      <c r="K18" s="29" t="s">
        <v>62</v>
      </c>
    </row>
    <row r="19" spans="1:11" ht="14.4" x14ac:dyDescent="0.25">
      <c r="A19" s="20" t="s">
        <v>388</v>
      </c>
      <c r="B19" s="20" t="s">
        <v>59</v>
      </c>
      <c r="C19" s="20" t="s">
        <v>60</v>
      </c>
      <c r="D19" s="21" t="s">
        <v>61</v>
      </c>
      <c r="E19" s="22" t="s">
        <v>59</v>
      </c>
      <c r="F19" s="21">
        <v>0.3</v>
      </c>
      <c r="G19" s="30" t="s">
        <v>54</v>
      </c>
      <c r="H19" s="30" t="s">
        <v>54</v>
      </c>
      <c r="I19" s="24"/>
      <c r="K19" s="29" t="s">
        <v>62</v>
      </c>
    </row>
    <row r="20" spans="1:11" ht="14.4" x14ac:dyDescent="0.25">
      <c r="A20" s="20" t="s">
        <v>63</v>
      </c>
      <c r="B20" s="20" t="s">
        <v>64</v>
      </c>
      <c r="C20" s="20" t="s">
        <v>65</v>
      </c>
      <c r="D20" s="21" t="s">
        <v>66</v>
      </c>
      <c r="E20" s="22">
        <v>1995</v>
      </c>
      <c r="F20" s="26">
        <v>65</v>
      </c>
      <c r="G20" s="27">
        <v>57</v>
      </c>
      <c r="H20" s="27">
        <v>57</v>
      </c>
      <c r="I20" s="24"/>
      <c r="K20" s="29" t="s">
        <v>50</v>
      </c>
    </row>
    <row r="21" spans="1:11" ht="9.75" customHeight="1" x14ac:dyDescent="0.25">
      <c r="A21" s="20"/>
      <c r="B21" s="20"/>
      <c r="C21" s="20"/>
      <c r="D21" s="21"/>
      <c r="E21" s="22"/>
      <c r="F21" s="26"/>
      <c r="G21" s="30"/>
      <c r="H21" s="30"/>
      <c r="I21" s="24"/>
    </row>
    <row r="22" spans="1:11" x14ac:dyDescent="0.25">
      <c r="A22" s="20" t="s">
        <v>67</v>
      </c>
      <c r="B22" s="20" t="s">
        <v>68</v>
      </c>
      <c r="C22" s="20" t="s">
        <v>69</v>
      </c>
      <c r="D22" s="21" t="s">
        <v>19</v>
      </c>
      <c r="E22" s="22" t="s">
        <v>70</v>
      </c>
      <c r="F22" s="26">
        <v>4.5</v>
      </c>
      <c r="G22" s="30">
        <v>4.7</v>
      </c>
      <c r="H22" s="30">
        <v>4.4000000000000004</v>
      </c>
      <c r="I22" s="24"/>
      <c r="K22" s="29" t="s">
        <v>71</v>
      </c>
    </row>
    <row r="23" spans="1:11" ht="9.75" customHeight="1" x14ac:dyDescent="0.25">
      <c r="A23" s="20"/>
      <c r="B23" s="20"/>
      <c r="C23" s="20"/>
      <c r="D23" s="21"/>
      <c r="E23" s="22"/>
      <c r="F23" s="26"/>
      <c r="G23" s="30"/>
      <c r="H23" s="30"/>
      <c r="I23" s="24"/>
    </row>
    <row r="24" spans="1:11" x14ac:dyDescent="0.25">
      <c r="A24" s="20" t="s">
        <v>72</v>
      </c>
      <c r="B24" s="20" t="s">
        <v>73</v>
      </c>
      <c r="C24" s="20" t="s">
        <v>74</v>
      </c>
      <c r="D24" s="21" t="s">
        <v>19</v>
      </c>
      <c r="E24" s="22" t="s">
        <v>75</v>
      </c>
      <c r="F24" s="26">
        <v>4.2</v>
      </c>
      <c r="G24" s="30">
        <v>4.2</v>
      </c>
      <c r="H24" s="30">
        <v>4.2</v>
      </c>
      <c r="I24" s="24"/>
      <c r="K24" s="29" t="s">
        <v>26</v>
      </c>
    </row>
    <row r="25" spans="1:11" ht="9.75" customHeight="1" x14ac:dyDescent="0.25">
      <c r="A25" s="20"/>
      <c r="B25" s="20"/>
      <c r="C25" s="20"/>
      <c r="D25" s="21"/>
      <c r="E25" s="22"/>
      <c r="F25" s="26"/>
      <c r="G25" s="30"/>
      <c r="H25" s="30"/>
      <c r="I25" s="24"/>
    </row>
    <row r="26" spans="1:11" x14ac:dyDescent="0.25">
      <c r="A26" s="20" t="s">
        <v>76</v>
      </c>
      <c r="B26" s="20" t="s">
        <v>77</v>
      </c>
      <c r="C26" s="20" t="s">
        <v>78</v>
      </c>
      <c r="D26" s="21" t="s">
        <v>19</v>
      </c>
      <c r="E26" s="22" t="s">
        <v>79</v>
      </c>
      <c r="F26" s="26">
        <v>21.3</v>
      </c>
      <c r="G26" s="27">
        <v>19</v>
      </c>
      <c r="H26" s="27">
        <v>17</v>
      </c>
      <c r="I26" s="24"/>
      <c r="K26" s="29" t="s">
        <v>80</v>
      </c>
    </row>
    <row r="27" spans="1:11" x14ac:dyDescent="0.25">
      <c r="A27" s="20" t="s">
        <v>76</v>
      </c>
      <c r="B27" s="20" t="s">
        <v>81</v>
      </c>
      <c r="C27" s="20" t="s">
        <v>78</v>
      </c>
      <c r="D27" s="21" t="s">
        <v>19</v>
      </c>
      <c r="E27" s="22" t="s">
        <v>36</v>
      </c>
      <c r="F27" s="26">
        <v>48</v>
      </c>
      <c r="G27" s="27">
        <v>52</v>
      </c>
      <c r="H27" s="27">
        <v>32</v>
      </c>
      <c r="I27" s="24"/>
      <c r="K27" s="29" t="s">
        <v>80</v>
      </c>
    </row>
    <row r="28" spans="1:11" x14ac:dyDescent="0.25">
      <c r="A28" s="20" t="s">
        <v>76</v>
      </c>
      <c r="B28" s="20" t="s">
        <v>82</v>
      </c>
      <c r="C28" s="20" t="s">
        <v>33</v>
      </c>
      <c r="D28" s="21" t="s">
        <v>19</v>
      </c>
      <c r="E28" s="22" t="s">
        <v>83</v>
      </c>
      <c r="F28" s="26">
        <v>17</v>
      </c>
      <c r="G28" s="27">
        <v>16</v>
      </c>
      <c r="H28" s="27">
        <v>17</v>
      </c>
      <c r="I28" s="24"/>
      <c r="K28" s="29" t="s">
        <v>80</v>
      </c>
    </row>
    <row r="29" spans="1:11" x14ac:dyDescent="0.25">
      <c r="A29" s="20" t="s">
        <v>76</v>
      </c>
      <c r="B29" s="20" t="s">
        <v>84</v>
      </c>
      <c r="C29" s="20" t="s">
        <v>33</v>
      </c>
      <c r="D29" s="21" t="s">
        <v>19</v>
      </c>
      <c r="E29" s="22" t="s">
        <v>85</v>
      </c>
      <c r="F29" s="26">
        <v>38.4</v>
      </c>
      <c r="G29" s="27">
        <v>36</v>
      </c>
      <c r="H29" s="27">
        <v>48</v>
      </c>
      <c r="I29" s="24"/>
      <c r="K29" s="29" t="s">
        <v>80</v>
      </c>
    </row>
    <row r="30" spans="1:11" x14ac:dyDescent="0.25">
      <c r="A30" s="20" t="s">
        <v>76</v>
      </c>
      <c r="B30" s="20" t="s">
        <v>86</v>
      </c>
      <c r="C30" s="20" t="s">
        <v>65</v>
      </c>
      <c r="D30" s="21" t="s">
        <v>87</v>
      </c>
      <c r="E30" s="22" t="s">
        <v>88</v>
      </c>
      <c r="F30" s="26">
        <v>163</v>
      </c>
      <c r="G30" s="27">
        <v>160</v>
      </c>
      <c r="H30" s="27">
        <v>160</v>
      </c>
      <c r="I30" s="24"/>
      <c r="K30" s="29" t="s">
        <v>80</v>
      </c>
    </row>
    <row r="31" spans="1:11" x14ac:dyDescent="0.25">
      <c r="A31" s="20" t="s">
        <v>76</v>
      </c>
      <c r="B31" s="20" t="s">
        <v>89</v>
      </c>
      <c r="C31" s="20" t="s">
        <v>24</v>
      </c>
      <c r="D31" s="21" t="s">
        <v>19</v>
      </c>
      <c r="E31" s="22" t="s">
        <v>90</v>
      </c>
      <c r="F31" s="26">
        <v>211.7</v>
      </c>
      <c r="G31" s="27">
        <v>180</v>
      </c>
      <c r="H31" s="27">
        <v>165</v>
      </c>
      <c r="I31" s="24"/>
      <c r="K31" s="29" t="s">
        <v>80</v>
      </c>
    </row>
    <row r="32" spans="1:11" x14ac:dyDescent="0.25">
      <c r="A32" s="20" t="s">
        <v>76</v>
      </c>
      <c r="B32" s="20" t="s">
        <v>91</v>
      </c>
      <c r="C32" s="20" t="s">
        <v>91</v>
      </c>
      <c r="D32" s="21" t="s">
        <v>19</v>
      </c>
      <c r="E32" s="22" t="s">
        <v>43</v>
      </c>
      <c r="F32" s="26">
        <v>9</v>
      </c>
      <c r="G32" s="30">
        <v>9</v>
      </c>
      <c r="H32" s="30">
        <v>9</v>
      </c>
      <c r="I32" s="24"/>
      <c r="K32" s="29" t="s">
        <v>92</v>
      </c>
    </row>
    <row r="33" spans="1:11" x14ac:dyDescent="0.25">
      <c r="A33" s="20" t="s">
        <v>76</v>
      </c>
      <c r="B33" s="20" t="s">
        <v>93</v>
      </c>
      <c r="C33" s="20" t="s">
        <v>78</v>
      </c>
      <c r="D33" s="21" t="s">
        <v>19</v>
      </c>
      <c r="E33" s="22" t="s">
        <v>94</v>
      </c>
      <c r="F33" s="26">
        <v>45</v>
      </c>
      <c r="G33" s="27">
        <v>48</v>
      </c>
      <c r="H33" s="27">
        <v>48</v>
      </c>
      <c r="I33" s="24"/>
      <c r="K33" s="29" t="s">
        <v>95</v>
      </c>
    </row>
    <row r="34" spans="1:11" x14ac:dyDescent="0.25">
      <c r="A34" s="20" t="s">
        <v>76</v>
      </c>
      <c r="B34" s="20" t="s">
        <v>96</v>
      </c>
      <c r="C34" s="20" t="s">
        <v>97</v>
      </c>
      <c r="D34" s="21" t="s">
        <v>19</v>
      </c>
      <c r="E34" s="22" t="s">
        <v>98</v>
      </c>
      <c r="F34" s="26">
        <v>10</v>
      </c>
      <c r="G34" s="30">
        <v>11</v>
      </c>
      <c r="H34" s="30">
        <v>11</v>
      </c>
      <c r="I34" s="24"/>
      <c r="K34" s="29" t="s">
        <v>92</v>
      </c>
    </row>
    <row r="35" spans="1:11" x14ac:dyDescent="0.25">
      <c r="A35" s="20" t="s">
        <v>76</v>
      </c>
      <c r="B35" s="20" t="s">
        <v>99</v>
      </c>
      <c r="C35" s="20" t="s">
        <v>78</v>
      </c>
      <c r="D35" s="21" t="s">
        <v>19</v>
      </c>
      <c r="E35" s="22" t="s">
        <v>75</v>
      </c>
      <c r="F35" s="26">
        <v>35.6</v>
      </c>
      <c r="G35" s="30">
        <v>37</v>
      </c>
      <c r="H35" s="30">
        <v>37</v>
      </c>
      <c r="I35" s="24"/>
      <c r="K35" s="29" t="s">
        <v>92</v>
      </c>
    </row>
    <row r="36" spans="1:11" x14ac:dyDescent="0.25">
      <c r="A36" s="20" t="s">
        <v>76</v>
      </c>
      <c r="B36" s="20" t="s">
        <v>100</v>
      </c>
      <c r="C36" s="20" t="s">
        <v>78</v>
      </c>
      <c r="D36" s="21" t="s">
        <v>19</v>
      </c>
      <c r="E36" s="22" t="s">
        <v>101</v>
      </c>
      <c r="F36" s="26">
        <v>48</v>
      </c>
      <c r="G36" s="27">
        <v>60</v>
      </c>
      <c r="H36" s="27">
        <v>60</v>
      </c>
      <c r="I36" s="24"/>
      <c r="K36" s="29" t="s">
        <v>80</v>
      </c>
    </row>
    <row r="37" spans="1:11" x14ac:dyDescent="0.25">
      <c r="A37" s="20" t="s">
        <v>76</v>
      </c>
      <c r="B37" s="20" t="s">
        <v>102</v>
      </c>
      <c r="C37" s="20" t="s">
        <v>18</v>
      </c>
      <c r="D37" s="21" t="s">
        <v>19</v>
      </c>
      <c r="E37" s="22" t="s">
        <v>101</v>
      </c>
      <c r="F37" s="26">
        <v>91</v>
      </c>
      <c r="G37" s="30">
        <v>90</v>
      </c>
      <c r="H37" s="30">
        <v>90</v>
      </c>
      <c r="I37" s="24"/>
      <c r="K37" s="29" t="s">
        <v>92</v>
      </c>
    </row>
    <row r="38" spans="1:11" ht="9.75" customHeight="1" x14ac:dyDescent="0.25">
      <c r="A38" s="20"/>
      <c r="B38" s="20"/>
      <c r="C38" s="20"/>
      <c r="D38" s="21"/>
      <c r="E38" s="22" t="s">
        <v>103</v>
      </c>
      <c r="F38" s="26"/>
      <c r="G38" s="30"/>
      <c r="H38" s="30"/>
      <c r="I38" s="24"/>
    </row>
    <row r="39" spans="1:11" x14ac:dyDescent="0.25">
      <c r="A39" s="20" t="s">
        <v>104</v>
      </c>
      <c r="B39" s="20" t="s">
        <v>105</v>
      </c>
      <c r="C39" s="20" t="s">
        <v>47</v>
      </c>
      <c r="D39" s="21" t="s">
        <v>87</v>
      </c>
      <c r="E39" s="22" t="s">
        <v>106</v>
      </c>
      <c r="F39" s="26">
        <v>333</v>
      </c>
      <c r="G39" s="27">
        <v>307</v>
      </c>
      <c r="H39" s="27">
        <v>307</v>
      </c>
      <c r="I39" s="24"/>
      <c r="K39" s="29" t="s">
        <v>80</v>
      </c>
    </row>
    <row r="40" spans="1:11" x14ac:dyDescent="0.25">
      <c r="A40" s="20" t="s">
        <v>107</v>
      </c>
      <c r="B40" s="20"/>
      <c r="C40" s="20"/>
      <c r="D40" s="21"/>
      <c r="E40" s="22"/>
      <c r="F40" s="26"/>
      <c r="G40" s="27"/>
      <c r="H40" s="27"/>
      <c r="I40" s="24"/>
    </row>
    <row r="41" spans="1:11" ht="9.75" customHeight="1" x14ac:dyDescent="0.25">
      <c r="A41" s="20"/>
      <c r="B41" s="20"/>
      <c r="C41" s="20"/>
      <c r="D41" s="21"/>
      <c r="E41" s="22"/>
      <c r="F41" s="26"/>
      <c r="G41" s="30"/>
      <c r="H41" s="30"/>
      <c r="I41" s="24"/>
    </row>
    <row r="42" spans="1:11" x14ac:dyDescent="0.25">
      <c r="A42" s="20" t="s">
        <v>104</v>
      </c>
      <c r="B42" s="20" t="s">
        <v>108</v>
      </c>
      <c r="C42" s="20" t="s">
        <v>47</v>
      </c>
      <c r="D42" s="21" t="s">
        <v>87</v>
      </c>
      <c r="E42" s="22" t="s">
        <v>109</v>
      </c>
      <c r="F42" s="26">
        <v>333</v>
      </c>
      <c r="G42" s="27">
        <v>307</v>
      </c>
      <c r="H42" s="27">
        <v>307</v>
      </c>
      <c r="I42" s="24"/>
      <c r="K42" s="29" t="s">
        <v>80</v>
      </c>
    </row>
    <row r="43" spans="1:11" x14ac:dyDescent="0.25">
      <c r="A43" s="20" t="s">
        <v>107</v>
      </c>
      <c r="B43" s="20"/>
      <c r="C43" s="20"/>
      <c r="D43" s="21"/>
      <c r="E43" s="22"/>
      <c r="F43" s="26"/>
      <c r="G43" s="30"/>
      <c r="H43" s="30"/>
      <c r="I43" s="24"/>
    </row>
    <row r="44" spans="1:11" ht="9.75" customHeight="1" x14ac:dyDescent="0.25">
      <c r="A44" s="20"/>
      <c r="B44" s="20"/>
      <c r="C44" s="20"/>
      <c r="D44" s="21"/>
      <c r="E44" s="22"/>
      <c r="F44" s="26"/>
      <c r="G44" s="30"/>
      <c r="H44" s="30"/>
      <c r="I44" s="24"/>
    </row>
    <row r="45" spans="1:11" x14ac:dyDescent="0.25">
      <c r="A45" s="20" t="s">
        <v>110</v>
      </c>
      <c r="B45" s="20" t="s">
        <v>111</v>
      </c>
      <c r="C45" s="20" t="s">
        <v>47</v>
      </c>
      <c r="D45" s="21" t="s">
        <v>87</v>
      </c>
      <c r="E45" s="22" t="s">
        <v>112</v>
      </c>
      <c r="F45" s="26">
        <v>776</v>
      </c>
      <c r="G45" s="27">
        <v>740</v>
      </c>
      <c r="H45" s="27">
        <v>740</v>
      </c>
      <c r="I45" s="24"/>
      <c r="K45" s="29" t="s">
        <v>80</v>
      </c>
    </row>
    <row r="46" spans="1:11" x14ac:dyDescent="0.25">
      <c r="A46" s="20" t="s">
        <v>113</v>
      </c>
      <c r="B46" s="20"/>
      <c r="C46" s="20"/>
      <c r="D46" s="21"/>
      <c r="E46" s="22"/>
      <c r="F46" s="26"/>
      <c r="G46" s="30"/>
      <c r="H46" s="30"/>
      <c r="I46" s="24"/>
    </row>
    <row r="47" spans="1:11" x14ac:dyDescent="0.25">
      <c r="A47" s="20" t="s">
        <v>114</v>
      </c>
      <c r="B47" s="20"/>
      <c r="C47" s="20"/>
      <c r="D47" s="21"/>
      <c r="E47" s="22"/>
      <c r="F47" s="21"/>
      <c r="G47" s="23"/>
      <c r="I47" s="24"/>
    </row>
    <row r="48" spans="1:11" x14ac:dyDescent="0.25">
      <c r="A48" s="20" t="s">
        <v>115</v>
      </c>
      <c r="B48" s="20"/>
      <c r="C48" s="20"/>
      <c r="D48" s="21"/>
      <c r="E48" s="22"/>
      <c r="F48" s="26"/>
      <c r="G48" s="30"/>
      <c r="H48" s="30"/>
      <c r="I48" s="24"/>
    </row>
    <row r="49" spans="1:11" x14ac:dyDescent="0.25">
      <c r="A49" s="20" t="s">
        <v>116</v>
      </c>
      <c r="B49" s="20"/>
      <c r="C49" s="20"/>
      <c r="D49" s="21"/>
      <c r="E49" s="22"/>
      <c r="F49" s="26"/>
      <c r="G49" s="30"/>
      <c r="H49" s="30"/>
      <c r="I49" s="24"/>
    </row>
    <row r="50" spans="1:11" ht="9.75" customHeight="1" x14ac:dyDescent="0.25">
      <c r="A50" s="20"/>
      <c r="B50" s="20"/>
      <c r="C50" s="20"/>
      <c r="D50" s="21"/>
      <c r="E50" s="22"/>
      <c r="F50" s="26"/>
      <c r="G50" s="30"/>
      <c r="H50" s="30"/>
      <c r="I50" s="24"/>
    </row>
    <row r="51" spans="1:11" ht="16.5" customHeight="1" x14ac:dyDescent="0.25">
      <c r="A51" s="20" t="s">
        <v>117</v>
      </c>
      <c r="B51" s="20" t="s">
        <v>118</v>
      </c>
      <c r="C51" s="20" t="s">
        <v>47</v>
      </c>
      <c r="D51" s="21" t="s">
        <v>87</v>
      </c>
      <c r="E51" s="22" t="s">
        <v>119</v>
      </c>
      <c r="F51" s="26">
        <v>776</v>
      </c>
      <c r="G51" s="30">
        <v>740</v>
      </c>
      <c r="H51" s="30">
        <v>740</v>
      </c>
      <c r="I51" s="24"/>
      <c r="K51" s="29" t="s">
        <v>80</v>
      </c>
    </row>
    <row r="52" spans="1:11" x14ac:dyDescent="0.25">
      <c r="A52" s="20" t="s">
        <v>113</v>
      </c>
      <c r="B52" s="20"/>
      <c r="C52" s="20"/>
      <c r="D52" s="21"/>
      <c r="E52" s="22"/>
      <c r="F52" s="26"/>
      <c r="G52" s="30"/>
      <c r="H52" s="30"/>
      <c r="I52" s="24"/>
    </row>
    <row r="53" spans="1:11" x14ac:dyDescent="0.25">
      <c r="A53" s="20" t="s">
        <v>114</v>
      </c>
      <c r="B53" s="20"/>
      <c r="C53" s="20"/>
      <c r="D53" s="21"/>
      <c r="E53" s="22"/>
      <c r="F53" s="21"/>
      <c r="G53" s="23"/>
      <c r="I53" s="24"/>
    </row>
    <row r="54" spans="1:11" x14ac:dyDescent="0.25">
      <c r="A54" s="20" t="s">
        <v>115</v>
      </c>
      <c r="B54" s="20"/>
      <c r="C54" s="20"/>
      <c r="D54" s="21"/>
      <c r="E54" s="22"/>
      <c r="F54" s="26"/>
      <c r="G54" s="30"/>
      <c r="H54" s="30"/>
      <c r="I54" s="24"/>
    </row>
    <row r="55" spans="1:11" x14ac:dyDescent="0.25">
      <c r="A55" s="20" t="s">
        <v>116</v>
      </c>
      <c r="B55" s="20"/>
      <c r="C55" s="20"/>
      <c r="D55" s="21"/>
      <c r="E55" s="22"/>
      <c r="F55" s="26"/>
      <c r="G55" s="30"/>
      <c r="H55" s="30"/>
      <c r="I55" s="24"/>
    </row>
    <row r="56" spans="1:11" ht="9.75" customHeight="1" x14ac:dyDescent="0.25">
      <c r="A56" s="20"/>
      <c r="B56" s="20"/>
      <c r="C56" s="20"/>
      <c r="D56" s="21"/>
      <c r="E56" s="22"/>
      <c r="F56" s="26"/>
      <c r="G56" s="30"/>
      <c r="H56" s="30"/>
      <c r="I56" s="24"/>
    </row>
    <row r="57" spans="1:11" x14ac:dyDescent="0.25">
      <c r="A57" s="20" t="s">
        <v>120</v>
      </c>
      <c r="B57" s="20" t="s">
        <v>121</v>
      </c>
      <c r="C57" s="20" t="s">
        <v>24</v>
      </c>
      <c r="D57" s="21" t="s">
        <v>19</v>
      </c>
      <c r="E57" s="22">
        <v>1984</v>
      </c>
      <c r="F57" s="26">
        <v>0.4</v>
      </c>
      <c r="G57" s="30">
        <v>0.4</v>
      </c>
      <c r="H57" s="30">
        <v>0.4</v>
      </c>
      <c r="I57" s="24"/>
    </row>
    <row r="58" spans="1:11" ht="9.75" customHeight="1" x14ac:dyDescent="0.25">
      <c r="A58" s="20"/>
      <c r="B58" s="20"/>
      <c r="C58" s="20"/>
      <c r="D58" s="21"/>
      <c r="E58" s="22"/>
      <c r="F58" s="26"/>
      <c r="G58" s="30"/>
      <c r="H58" s="30"/>
      <c r="I58" s="24"/>
    </row>
    <row r="59" spans="1:11" x14ac:dyDescent="0.25">
      <c r="A59" s="20" t="s">
        <v>122</v>
      </c>
      <c r="B59" s="20" t="s">
        <v>123</v>
      </c>
      <c r="C59" s="20" t="s">
        <v>69</v>
      </c>
      <c r="D59" s="21" t="s">
        <v>19</v>
      </c>
      <c r="E59" s="22" t="s">
        <v>106</v>
      </c>
      <c r="F59" s="26">
        <v>525</v>
      </c>
      <c r="G59" s="27">
        <v>600</v>
      </c>
      <c r="H59" s="27">
        <v>575</v>
      </c>
      <c r="I59" s="24"/>
      <c r="K59" s="29" t="s">
        <v>21</v>
      </c>
    </row>
    <row r="60" spans="1:11" x14ac:dyDescent="0.25">
      <c r="A60" s="20" t="s">
        <v>124</v>
      </c>
      <c r="B60" s="20" t="s">
        <v>125</v>
      </c>
      <c r="C60" s="20" t="s">
        <v>126</v>
      </c>
      <c r="D60" s="21" t="s">
        <v>19</v>
      </c>
      <c r="E60" s="22" t="s">
        <v>127</v>
      </c>
      <c r="F60" s="26">
        <v>185.3</v>
      </c>
      <c r="G60" s="30">
        <v>209</v>
      </c>
      <c r="H60" s="30">
        <v>209</v>
      </c>
      <c r="I60" s="24"/>
      <c r="K60" s="29" t="s">
        <v>26</v>
      </c>
    </row>
    <row r="61" spans="1:11" ht="9.75" customHeight="1" x14ac:dyDescent="0.25">
      <c r="A61" s="20"/>
      <c r="B61" s="20"/>
      <c r="C61" s="20"/>
      <c r="D61" s="21"/>
      <c r="E61" s="22"/>
      <c r="F61" s="26"/>
      <c r="G61" s="30"/>
      <c r="H61" s="30"/>
      <c r="I61" s="24"/>
    </row>
    <row r="62" spans="1:11" x14ac:dyDescent="0.25">
      <c r="A62" s="20" t="s">
        <v>128</v>
      </c>
      <c r="B62" s="20" t="s">
        <v>129</v>
      </c>
      <c r="C62" s="20" t="s">
        <v>33</v>
      </c>
      <c r="D62" s="21" t="s">
        <v>19</v>
      </c>
      <c r="E62" s="22" t="s">
        <v>130</v>
      </c>
      <c r="F62" s="26">
        <v>50.1</v>
      </c>
      <c r="G62" s="30">
        <v>57.6</v>
      </c>
      <c r="H62" s="30">
        <v>57.6</v>
      </c>
      <c r="I62" s="24"/>
      <c r="K62" s="29" t="s">
        <v>26</v>
      </c>
    </row>
    <row r="63" spans="1:11" x14ac:dyDescent="0.25">
      <c r="A63" s="20" t="s">
        <v>128</v>
      </c>
      <c r="B63" s="20" t="s">
        <v>131</v>
      </c>
      <c r="C63" s="20" t="s">
        <v>132</v>
      </c>
      <c r="D63" s="21" t="s">
        <v>19</v>
      </c>
      <c r="E63" s="22" t="s">
        <v>133</v>
      </c>
      <c r="F63" s="26">
        <v>250</v>
      </c>
      <c r="G63" s="27">
        <v>288</v>
      </c>
      <c r="H63" s="27">
        <v>252</v>
      </c>
      <c r="I63" s="24"/>
      <c r="K63" s="29" t="s">
        <v>134</v>
      </c>
    </row>
    <row r="64" spans="1:11" x14ac:dyDescent="0.25">
      <c r="A64" s="20" t="s">
        <v>135</v>
      </c>
      <c r="B64" s="20" t="s">
        <v>136</v>
      </c>
      <c r="C64" s="20" t="s">
        <v>74</v>
      </c>
      <c r="D64" s="21" t="s">
        <v>19</v>
      </c>
      <c r="E64" s="22" t="s">
        <v>137</v>
      </c>
      <c r="F64" s="26">
        <v>428</v>
      </c>
      <c r="G64" s="27">
        <v>424</v>
      </c>
      <c r="H64" s="27">
        <v>368</v>
      </c>
      <c r="I64" s="24"/>
      <c r="K64" s="29" t="s">
        <v>21</v>
      </c>
    </row>
    <row r="65" spans="1:17" ht="9.75" customHeight="1" x14ac:dyDescent="0.25">
      <c r="A65" s="20"/>
      <c r="B65" s="20"/>
      <c r="C65" s="20"/>
      <c r="D65" s="21"/>
      <c r="E65" s="22"/>
      <c r="F65" s="26"/>
      <c r="G65" s="30"/>
      <c r="H65" s="30"/>
      <c r="I65" s="24"/>
    </row>
    <row r="66" spans="1:17" s="37" customFormat="1" x14ac:dyDescent="0.25">
      <c r="A66" s="32" t="s">
        <v>138</v>
      </c>
      <c r="B66" s="32"/>
      <c r="C66" s="32"/>
      <c r="D66" s="33"/>
      <c r="E66" s="34"/>
      <c r="F66" s="35">
        <f>SUM(F6:F64)</f>
        <v>5129.2</v>
      </c>
      <c r="G66" s="35">
        <f>SUM(G6:G64)</f>
        <v>5173.2000000000007</v>
      </c>
      <c r="H66" s="35">
        <f>SUM(H6:H64)</f>
        <v>4998.6000000000004</v>
      </c>
      <c r="I66" s="36"/>
    </row>
    <row r="67" spans="1:17" ht="12.75" customHeight="1" x14ac:dyDescent="0.25">
      <c r="A67" s="38"/>
      <c r="B67" s="38"/>
      <c r="C67" s="38"/>
      <c r="D67" s="38"/>
      <c r="E67" s="39"/>
      <c r="F67" s="38"/>
      <c r="G67" s="38"/>
      <c r="H67" s="38"/>
      <c r="I67" s="40"/>
    </row>
    <row r="68" spans="1:17" s="43" customFormat="1" ht="30" customHeight="1" x14ac:dyDescent="0.25">
      <c r="A68" s="284" t="s">
        <v>139</v>
      </c>
      <c r="B68" s="285"/>
      <c r="C68" s="285"/>
      <c r="D68" s="285"/>
      <c r="E68" s="285"/>
      <c r="F68" s="285"/>
      <c r="G68" s="285"/>
      <c r="H68" s="285"/>
      <c r="I68" s="41"/>
      <c r="J68" s="41"/>
      <c r="K68" s="41"/>
      <c r="L68" s="41"/>
      <c r="M68" s="41"/>
      <c r="N68" s="41"/>
      <c r="O68" s="41"/>
      <c r="P68" s="41"/>
      <c r="Q68" s="42"/>
    </row>
    <row r="69" spans="1:17" s="20" customFormat="1" ht="17.25" customHeight="1" x14ac:dyDescent="0.25">
      <c r="A69" s="44" t="s">
        <v>140</v>
      </c>
      <c r="B69" s="38"/>
      <c r="C69" s="38"/>
      <c r="D69" s="38"/>
      <c r="E69" s="39"/>
      <c r="F69" s="38"/>
      <c r="G69" s="38"/>
      <c r="H69" s="38"/>
    </row>
    <row r="70" spans="1:17" s="20" customFormat="1" ht="59.25" customHeight="1" x14ac:dyDescent="0.25">
      <c r="A70" s="286" t="s">
        <v>141</v>
      </c>
      <c r="B70" s="287"/>
      <c r="C70" s="287"/>
      <c r="D70" s="287"/>
      <c r="E70" s="287"/>
      <c r="F70" s="287"/>
      <c r="G70" s="287"/>
      <c r="H70" s="287"/>
    </row>
    <row r="71" spans="1:17" s="25" customFormat="1" ht="13.5" customHeight="1" x14ac:dyDescent="0.25">
      <c r="C71" s="45"/>
      <c r="D71" s="46"/>
      <c r="E71" s="47"/>
      <c r="F71" s="46"/>
      <c r="G71" s="48"/>
      <c r="H71" s="23"/>
    </row>
    <row r="78" spans="1:17" ht="13.5" customHeight="1" x14ac:dyDescent="0.25"/>
  </sheetData>
  <mergeCells count="3">
    <mergeCell ref="A1:H1"/>
    <mergeCell ref="A68:H68"/>
    <mergeCell ref="A70:H70"/>
  </mergeCells>
  <phoneticPr fontId="0" type="noConversion"/>
  <pageMargins left="1" right="0.1" top="1" bottom="0.73" header="0.5" footer="0.5"/>
  <pageSetup scale="7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7"/>
  <sheetViews>
    <sheetView workbookViewId="0">
      <selection sqref="A1:IV1"/>
    </sheetView>
  </sheetViews>
  <sheetFormatPr defaultColWidth="7.88671875" defaultRowHeight="13.2" x14ac:dyDescent="0.25"/>
  <cols>
    <col min="1" max="1" width="40.88671875" style="14" customWidth="1"/>
    <col min="2" max="2" width="7.88671875" style="54" customWidth="1"/>
    <col min="3" max="4" width="7.88671875" style="14" customWidth="1"/>
    <col min="5" max="5" width="13.6640625" style="14" customWidth="1"/>
    <col min="6" max="6" width="2" style="14" customWidth="1"/>
    <col min="7" max="16384" width="7.88671875" style="14"/>
  </cols>
  <sheetData>
    <row r="1" spans="1:4" ht="15.6" x14ac:dyDescent="0.3">
      <c r="A1" s="53" t="s">
        <v>142</v>
      </c>
    </row>
    <row r="3" spans="1:4" ht="15.6" x14ac:dyDescent="0.25">
      <c r="A3" s="15" t="s">
        <v>143</v>
      </c>
      <c r="B3" s="55" t="s">
        <v>144</v>
      </c>
      <c r="C3" s="56"/>
    </row>
    <row r="4" spans="1:4" x14ac:dyDescent="0.25">
      <c r="A4" s="57"/>
      <c r="B4" s="58"/>
    </row>
    <row r="5" spans="1:4" ht="15.6" x14ac:dyDescent="0.25">
      <c r="A5" s="59" t="s">
        <v>145</v>
      </c>
      <c r="B5" s="54">
        <v>403.11816752201332</v>
      </c>
    </row>
    <row r="6" spans="1:4" ht="15.6" x14ac:dyDescent="0.25">
      <c r="A6" s="59" t="s">
        <v>146</v>
      </c>
      <c r="B6" s="54">
        <v>381.70255707762556</v>
      </c>
      <c r="D6" s="59"/>
    </row>
    <row r="7" spans="1:4" x14ac:dyDescent="0.25">
      <c r="A7" s="59" t="s">
        <v>170</v>
      </c>
      <c r="B7" s="54">
        <v>29.880424748858449</v>
      </c>
    </row>
    <row r="8" spans="1:4" x14ac:dyDescent="0.25">
      <c r="A8" s="59" t="s">
        <v>171</v>
      </c>
      <c r="B8" s="54">
        <v>0.89185429223744295</v>
      </c>
    </row>
    <row r="9" spans="1:4" x14ac:dyDescent="0.25">
      <c r="A9" s="59" t="s">
        <v>147</v>
      </c>
      <c r="B9" s="54">
        <v>0.2369178082191781</v>
      </c>
    </row>
    <row r="10" spans="1:4" x14ac:dyDescent="0.25">
      <c r="A10" s="59" t="s">
        <v>27</v>
      </c>
      <c r="B10" s="54">
        <v>27.850251141552512</v>
      </c>
    </row>
    <row r="11" spans="1:4" x14ac:dyDescent="0.25">
      <c r="A11" s="59" t="s">
        <v>429</v>
      </c>
      <c r="B11" s="54">
        <v>5.8809023744292235</v>
      </c>
    </row>
    <row r="12" spans="1:4" ht="15.6" x14ac:dyDescent="0.25">
      <c r="A12" s="59" t="s">
        <v>430</v>
      </c>
      <c r="B12" s="54">
        <v>3.4665144596651447</v>
      </c>
    </row>
    <row r="13" spans="1:4" ht="15.6" x14ac:dyDescent="0.25">
      <c r="A13" s="59" t="s">
        <v>428</v>
      </c>
      <c r="B13" s="54">
        <v>168.97987985078046</v>
      </c>
    </row>
    <row r="14" spans="1:4" ht="15.6" x14ac:dyDescent="0.25">
      <c r="A14" s="59" t="s">
        <v>431</v>
      </c>
      <c r="B14" s="54">
        <v>0.87257593607305939</v>
      </c>
    </row>
    <row r="15" spans="1:4" ht="15.6" x14ac:dyDescent="0.25">
      <c r="A15" s="59" t="s">
        <v>427</v>
      </c>
      <c r="B15" s="54">
        <v>7.4656598173515984E-2</v>
      </c>
    </row>
    <row r="16" spans="1:4" ht="15.6" x14ac:dyDescent="0.25">
      <c r="A16" s="59" t="s">
        <v>148</v>
      </c>
      <c r="B16" s="54">
        <v>113.52238565394495</v>
      </c>
    </row>
    <row r="17" spans="1:5" ht="15.6" x14ac:dyDescent="0.25">
      <c r="A17" s="59" t="s">
        <v>149</v>
      </c>
      <c r="B17" s="54">
        <v>222.52650646770726</v>
      </c>
    </row>
    <row r="18" spans="1:5" ht="15.6" x14ac:dyDescent="0.25">
      <c r="A18" s="59" t="s">
        <v>426</v>
      </c>
      <c r="B18" s="54">
        <v>939.51206924087251</v>
      </c>
    </row>
    <row r="19" spans="1:5" ht="15.6" x14ac:dyDescent="0.25">
      <c r="A19" s="59" t="s">
        <v>150</v>
      </c>
      <c r="B19" s="54">
        <v>508.95420567107374</v>
      </c>
    </row>
    <row r="20" spans="1:5" x14ac:dyDescent="0.25">
      <c r="A20" s="59" t="s">
        <v>151</v>
      </c>
      <c r="B20" s="54">
        <v>0.2</v>
      </c>
    </row>
    <row r="21" spans="1:5" ht="15.6" x14ac:dyDescent="0.25">
      <c r="A21" s="59" t="s">
        <v>152</v>
      </c>
      <c r="B21" s="54">
        <v>322.69075342465754</v>
      </c>
    </row>
    <row r="22" spans="1:5" ht="15.6" x14ac:dyDescent="0.25">
      <c r="A22" s="60" t="s">
        <v>425</v>
      </c>
      <c r="B22" s="61">
        <v>46.903774429223745</v>
      </c>
      <c r="C22" s="56"/>
    </row>
    <row r="23" spans="1:5" ht="8.25" customHeight="1" x14ac:dyDescent="0.25">
      <c r="A23" s="59"/>
    </row>
    <row r="24" spans="1:5" x14ac:dyDescent="0.25">
      <c r="A24" s="62" t="s">
        <v>153</v>
      </c>
      <c r="B24" s="54">
        <v>3177.2643966971077</v>
      </c>
    </row>
    <row r="25" spans="1:5" x14ac:dyDescent="0.25">
      <c r="A25" s="62"/>
    </row>
    <row r="26" spans="1:5" ht="19.5" customHeight="1" x14ac:dyDescent="0.25">
      <c r="A26" s="63"/>
      <c r="B26" s="63"/>
      <c r="C26" s="63"/>
      <c r="D26" s="63"/>
      <c r="E26" s="63"/>
    </row>
    <row r="27" spans="1:5" ht="15.6" x14ac:dyDescent="0.25">
      <c r="A27" s="64" t="s">
        <v>390</v>
      </c>
    </row>
    <row r="28" spans="1:5" ht="26.25" customHeight="1" x14ac:dyDescent="0.25">
      <c r="A28" s="288" t="s">
        <v>154</v>
      </c>
      <c r="B28" s="289"/>
      <c r="C28" s="289"/>
      <c r="D28" s="289"/>
      <c r="E28" s="289"/>
    </row>
    <row r="29" spans="1:5" ht="14.25" customHeight="1" x14ac:dyDescent="0.25">
      <c r="A29" s="288" t="s">
        <v>155</v>
      </c>
      <c r="B29" s="289"/>
      <c r="C29" s="289"/>
      <c r="D29" s="289"/>
      <c r="E29" s="289"/>
    </row>
    <row r="30" spans="1:5" ht="15.6" x14ac:dyDescent="0.25">
      <c r="A30" s="64" t="s">
        <v>418</v>
      </c>
    </row>
    <row r="31" spans="1:5" ht="15.6" x14ac:dyDescent="0.25">
      <c r="A31" s="64" t="s">
        <v>419</v>
      </c>
    </row>
    <row r="32" spans="1:5" ht="15.6" x14ac:dyDescent="0.25">
      <c r="A32" s="64" t="s">
        <v>420</v>
      </c>
    </row>
    <row r="33" spans="1:11" ht="15.6" x14ac:dyDescent="0.25">
      <c r="A33" s="64" t="s">
        <v>421</v>
      </c>
    </row>
    <row r="34" spans="1:11" ht="15.6" x14ac:dyDescent="0.25">
      <c r="A34" s="64" t="s">
        <v>422</v>
      </c>
    </row>
    <row r="35" spans="1:11" ht="15.6" x14ac:dyDescent="0.25">
      <c r="A35" s="64" t="s">
        <v>423</v>
      </c>
    </row>
    <row r="37" spans="1:11" ht="50.25" customHeight="1" x14ac:dyDescent="0.25">
      <c r="A37" s="290" t="s">
        <v>424</v>
      </c>
      <c r="B37" s="289"/>
      <c r="C37" s="289"/>
      <c r="D37" s="289"/>
      <c r="E37" s="289"/>
      <c r="F37" s="63"/>
      <c r="G37" s="63"/>
      <c r="H37" s="63"/>
      <c r="I37" s="63"/>
      <c r="J37" s="63"/>
      <c r="K37" s="63"/>
    </row>
  </sheetData>
  <mergeCells count="3">
    <mergeCell ref="A28:E28"/>
    <mergeCell ref="A29:E29"/>
    <mergeCell ref="A37:E37"/>
  </mergeCells>
  <phoneticPr fontId="0" type="noConversion"/>
  <pageMargins left="1"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82"/>
  <sheetViews>
    <sheetView workbookViewId="0">
      <selection sqref="A1:IV1"/>
    </sheetView>
  </sheetViews>
  <sheetFormatPr defaultColWidth="7.88671875" defaultRowHeight="13.2" x14ac:dyDescent="0.25"/>
  <cols>
    <col min="1" max="1" width="3" style="68" customWidth="1"/>
    <col min="2" max="2" width="32.44140625" style="98" customWidth="1"/>
    <col min="3" max="3" width="9.88671875" style="73" customWidth="1"/>
    <col min="4" max="4" width="11.6640625" style="73" customWidth="1"/>
    <col min="5" max="5" width="7.5546875" style="73" customWidth="1"/>
    <col min="6" max="6" width="9.88671875" style="73" customWidth="1"/>
    <col min="7" max="7" width="5.5546875" style="73" customWidth="1"/>
    <col min="8" max="8" width="9.88671875" style="73" customWidth="1"/>
    <col min="9" max="9" width="6.88671875" style="73" customWidth="1"/>
    <col min="10" max="10" width="12.44140625" style="73" customWidth="1"/>
    <col min="11" max="11" width="9.6640625" style="73" customWidth="1"/>
    <col min="12" max="13" width="8" style="65" customWidth="1"/>
    <col min="14" max="14" width="8.33203125" style="65" customWidth="1"/>
    <col min="15" max="16384" width="7.88671875" style="14"/>
  </cols>
  <sheetData>
    <row r="1" spans="1:11" ht="19.5" customHeight="1" x14ac:dyDescent="0.3">
      <c r="A1" s="293" t="s">
        <v>380</v>
      </c>
      <c r="B1" s="294"/>
      <c r="C1" s="294"/>
      <c r="D1" s="294"/>
      <c r="E1" s="294"/>
      <c r="F1" s="294"/>
      <c r="G1" s="294"/>
      <c r="H1" s="294"/>
      <c r="I1" s="294"/>
      <c r="J1" s="294"/>
      <c r="K1" s="294"/>
    </row>
    <row r="2" spans="1:11" ht="6" customHeight="1" x14ac:dyDescent="0.25">
      <c r="A2" s="66"/>
      <c r="B2" s="67"/>
      <c r="C2" s="67"/>
      <c r="D2" s="67"/>
      <c r="E2" s="67"/>
      <c r="F2" s="67"/>
      <c r="G2" s="67"/>
      <c r="H2" s="67"/>
      <c r="I2" s="67"/>
      <c r="J2" s="67"/>
      <c r="K2" s="67"/>
    </row>
    <row r="3" spans="1:11" ht="12.75" customHeight="1" x14ac:dyDescent="0.25">
      <c r="B3" s="69"/>
      <c r="C3" s="295" t="s">
        <v>156</v>
      </c>
      <c r="D3" s="295"/>
      <c r="E3" s="295"/>
      <c r="F3" s="295"/>
      <c r="G3" s="295"/>
      <c r="H3" s="296"/>
      <c r="I3" s="297" t="s">
        <v>157</v>
      </c>
      <c r="J3" s="297"/>
      <c r="K3" s="297"/>
    </row>
    <row r="4" spans="1:11" ht="12.75" customHeight="1" x14ac:dyDescent="0.25">
      <c r="A4" s="68" t="s">
        <v>9</v>
      </c>
      <c r="B4" s="70"/>
      <c r="C4" s="71"/>
      <c r="D4" s="71"/>
      <c r="E4" s="281" t="s">
        <v>158</v>
      </c>
      <c r="F4" s="71"/>
      <c r="G4" s="71"/>
      <c r="H4" s="72"/>
      <c r="K4" s="73" t="s">
        <v>158</v>
      </c>
    </row>
    <row r="5" spans="1:11" ht="14.25" customHeight="1" x14ac:dyDescent="0.25">
      <c r="A5" s="74"/>
      <c r="B5" s="70" t="s">
        <v>10</v>
      </c>
      <c r="C5" s="71" t="s">
        <v>159</v>
      </c>
      <c r="D5" s="71" t="s">
        <v>160</v>
      </c>
      <c r="E5" s="71" t="s">
        <v>161</v>
      </c>
      <c r="F5" s="71" t="s">
        <v>162</v>
      </c>
      <c r="G5" s="71" t="s">
        <v>163</v>
      </c>
      <c r="H5" s="72" t="s">
        <v>153</v>
      </c>
      <c r="I5" s="71" t="s">
        <v>159</v>
      </c>
      <c r="J5" s="71" t="s">
        <v>160</v>
      </c>
      <c r="K5" s="71" t="s">
        <v>161</v>
      </c>
    </row>
    <row r="6" spans="1:11" ht="12.75" customHeight="1" x14ac:dyDescent="0.25">
      <c r="A6" s="75"/>
      <c r="B6" s="76"/>
      <c r="C6" s="298" t="s">
        <v>164</v>
      </c>
      <c r="D6" s="299"/>
      <c r="E6" s="299"/>
      <c r="F6" s="299"/>
      <c r="G6" s="299"/>
      <c r="H6" s="300"/>
      <c r="I6" s="78" t="s">
        <v>165</v>
      </c>
      <c r="J6" s="78" t="s">
        <v>166</v>
      </c>
      <c r="K6" s="78" t="s">
        <v>167</v>
      </c>
    </row>
    <row r="7" spans="1:11" ht="3.75" customHeight="1" x14ac:dyDescent="0.25">
      <c r="A7" s="74"/>
      <c r="B7" s="70"/>
      <c r="C7" s="71"/>
      <c r="D7" s="71"/>
      <c r="E7" s="71"/>
      <c r="F7" s="71"/>
      <c r="G7" s="71"/>
      <c r="H7" s="72"/>
      <c r="I7" s="71"/>
      <c r="J7" s="71"/>
      <c r="K7" s="71"/>
    </row>
    <row r="8" spans="1:11" x14ac:dyDescent="0.25">
      <c r="A8" s="68" t="s">
        <v>16</v>
      </c>
      <c r="B8" s="70"/>
      <c r="C8" s="79"/>
      <c r="D8" s="79"/>
      <c r="E8" s="79"/>
      <c r="F8" s="79"/>
      <c r="G8" s="79"/>
      <c r="H8" s="80"/>
      <c r="I8" s="81"/>
      <c r="J8" s="81"/>
      <c r="K8" s="81"/>
    </row>
    <row r="9" spans="1:11" x14ac:dyDescent="0.25">
      <c r="B9" s="70" t="s">
        <v>168</v>
      </c>
      <c r="C9" s="79"/>
      <c r="D9" s="79"/>
      <c r="E9" s="79"/>
      <c r="F9" s="79">
        <v>2069316</v>
      </c>
      <c r="G9" s="79"/>
      <c r="H9" s="80">
        <v>2069316</v>
      </c>
      <c r="I9" s="81"/>
      <c r="J9" s="81"/>
      <c r="K9" s="81"/>
    </row>
    <row r="10" spans="1:11" ht="8.1" customHeight="1" x14ac:dyDescent="0.25">
      <c r="A10" s="74"/>
      <c r="B10" s="70"/>
      <c r="C10" s="79"/>
      <c r="D10" s="79"/>
      <c r="E10" s="79"/>
      <c r="F10" s="79"/>
      <c r="G10" s="79"/>
      <c r="H10" s="80"/>
      <c r="I10" s="79"/>
      <c r="J10" s="79"/>
      <c r="K10" s="79"/>
    </row>
    <row r="11" spans="1:11" x14ac:dyDescent="0.25">
      <c r="A11" s="68" t="s">
        <v>169</v>
      </c>
      <c r="B11" s="70"/>
      <c r="C11" s="79"/>
      <c r="D11" s="79"/>
      <c r="E11" s="79"/>
      <c r="F11" s="79"/>
      <c r="G11" s="79"/>
      <c r="H11" s="80"/>
      <c r="I11" s="81"/>
      <c r="J11" s="81"/>
      <c r="K11" s="81"/>
    </row>
    <row r="12" spans="1:11" x14ac:dyDescent="0.25">
      <c r="B12" s="70" t="s">
        <v>136</v>
      </c>
      <c r="C12" s="79"/>
      <c r="D12" s="79"/>
      <c r="E12" s="79"/>
      <c r="F12" s="79">
        <v>904619.6</v>
      </c>
      <c r="G12" s="79"/>
      <c r="H12" s="80">
        <v>904619.6</v>
      </c>
      <c r="I12" s="81"/>
      <c r="J12" s="81"/>
      <c r="K12" s="81"/>
    </row>
    <row r="13" spans="1:11" x14ac:dyDescent="0.25">
      <c r="B13" s="70" t="s">
        <v>123</v>
      </c>
      <c r="C13" s="79"/>
      <c r="D13" s="79"/>
      <c r="E13" s="79"/>
      <c r="F13" s="79">
        <v>2439094.7999999998</v>
      </c>
      <c r="G13" s="79"/>
      <c r="H13" s="80">
        <v>2439094.7999999998</v>
      </c>
      <c r="I13" s="81"/>
      <c r="J13" s="81"/>
      <c r="K13" s="81"/>
    </row>
    <row r="14" spans="1:11" ht="8.1" customHeight="1" x14ac:dyDescent="0.25">
      <c r="A14" s="74"/>
      <c r="B14" s="70"/>
      <c r="C14" s="79"/>
      <c r="D14" s="79"/>
      <c r="E14" s="79"/>
      <c r="F14" s="79"/>
      <c r="G14" s="79"/>
      <c r="H14" s="80"/>
      <c r="I14" s="79"/>
      <c r="J14" s="79"/>
      <c r="K14" s="79"/>
    </row>
    <row r="15" spans="1:11" x14ac:dyDescent="0.25">
      <c r="A15" s="68" t="s">
        <v>170</v>
      </c>
      <c r="B15" s="70"/>
      <c r="C15" s="79"/>
      <c r="D15" s="79"/>
      <c r="E15" s="79"/>
      <c r="F15" s="79"/>
      <c r="G15" s="79"/>
      <c r="H15" s="80"/>
      <c r="I15" s="81"/>
      <c r="J15" s="81"/>
      <c r="K15" s="81"/>
    </row>
    <row r="16" spans="1:11" ht="15.6" x14ac:dyDescent="0.25">
      <c r="B16" s="70" t="s">
        <v>417</v>
      </c>
      <c r="C16" s="79">
        <v>261752.5208</v>
      </c>
      <c r="D16" s="82" t="s">
        <v>416</v>
      </c>
      <c r="E16" s="79"/>
      <c r="F16" s="79"/>
      <c r="G16" s="79"/>
      <c r="H16" s="80">
        <v>261752.5208</v>
      </c>
      <c r="I16" s="81">
        <v>269.95999999999998</v>
      </c>
      <c r="J16" s="81">
        <v>0.95</v>
      </c>
      <c r="K16" s="81"/>
    </row>
    <row r="17" spans="1:14" ht="8.1" customHeight="1" x14ac:dyDescent="0.25">
      <c r="A17" s="74"/>
      <c r="B17" s="70"/>
      <c r="C17" s="79"/>
      <c r="D17" s="79"/>
      <c r="E17" s="79"/>
      <c r="F17" s="79"/>
      <c r="G17" s="79"/>
      <c r="H17" s="80"/>
      <c r="I17" s="79"/>
      <c r="J17" s="79"/>
      <c r="K17" s="79"/>
    </row>
    <row r="18" spans="1:14" x14ac:dyDescent="0.25">
      <c r="A18" s="68" t="s">
        <v>171</v>
      </c>
      <c r="B18" s="70"/>
      <c r="C18" s="79"/>
      <c r="D18" s="79"/>
      <c r="E18" s="79"/>
      <c r="F18" s="79"/>
      <c r="G18" s="79"/>
      <c r="H18" s="80"/>
      <c r="I18" s="81"/>
      <c r="J18" s="81"/>
      <c r="K18" s="81"/>
    </row>
    <row r="19" spans="1:14" x14ac:dyDescent="0.25">
      <c r="B19" s="70" t="s">
        <v>52</v>
      </c>
      <c r="C19" s="79"/>
      <c r="D19" s="79"/>
      <c r="E19" s="79"/>
      <c r="F19" s="79">
        <v>6470.2698</v>
      </c>
      <c r="G19" s="79"/>
      <c r="H19" s="80">
        <v>6470.2698</v>
      </c>
      <c r="I19" s="81"/>
      <c r="J19" s="81"/>
      <c r="K19" s="81"/>
    </row>
    <row r="20" spans="1:14" x14ac:dyDescent="0.25">
      <c r="B20" s="70" t="s">
        <v>172</v>
      </c>
      <c r="C20" s="79"/>
      <c r="D20" s="79"/>
      <c r="E20" s="79"/>
      <c r="F20" s="79">
        <v>1342.3738000000001</v>
      </c>
      <c r="G20" s="79"/>
      <c r="H20" s="80">
        <v>1342.3738000000001</v>
      </c>
      <c r="I20" s="81"/>
      <c r="J20" s="81"/>
      <c r="K20" s="81"/>
    </row>
    <row r="21" spans="1:14" ht="8.1" customHeight="1" x14ac:dyDescent="0.25">
      <c r="A21" s="74"/>
      <c r="B21" s="70"/>
      <c r="C21" s="79"/>
      <c r="D21" s="79"/>
      <c r="E21" s="79"/>
      <c r="F21" s="79"/>
      <c r="G21" s="79"/>
      <c r="H21" s="80"/>
      <c r="I21" s="79"/>
      <c r="J21" s="79"/>
      <c r="K21" s="79"/>
    </row>
    <row r="22" spans="1:14" x14ac:dyDescent="0.25">
      <c r="A22" s="68" t="s">
        <v>147</v>
      </c>
      <c r="B22" s="70"/>
      <c r="C22" s="79"/>
      <c r="D22" s="79"/>
      <c r="E22" s="79"/>
      <c r="F22" s="79"/>
      <c r="G22" s="79"/>
      <c r="H22" s="80"/>
      <c r="I22" s="81"/>
      <c r="J22" s="81"/>
      <c r="K22" s="81"/>
    </row>
    <row r="23" spans="1:14" x14ac:dyDescent="0.25">
      <c r="B23" s="70" t="s">
        <v>173</v>
      </c>
      <c r="C23" s="79"/>
      <c r="D23" s="79"/>
      <c r="E23" s="79"/>
      <c r="F23" s="79">
        <v>2075.4</v>
      </c>
      <c r="G23" s="79"/>
      <c r="H23" s="80">
        <v>2075.4</v>
      </c>
      <c r="I23" s="81"/>
      <c r="J23" s="81"/>
      <c r="K23" s="81"/>
    </row>
    <row r="24" spans="1:14" ht="8.1" customHeight="1" x14ac:dyDescent="0.25">
      <c r="A24" s="74"/>
      <c r="B24" s="70"/>
      <c r="C24" s="79"/>
      <c r="D24" s="79"/>
      <c r="E24" s="79"/>
      <c r="F24" s="79"/>
      <c r="G24" s="79"/>
      <c r="H24" s="80"/>
      <c r="I24" s="79"/>
      <c r="J24" s="79"/>
      <c r="K24" s="79"/>
    </row>
    <row r="25" spans="1:14" x14ac:dyDescent="0.25">
      <c r="A25" s="68" t="s">
        <v>27</v>
      </c>
      <c r="B25" s="70"/>
      <c r="C25" s="79"/>
      <c r="D25" s="79"/>
      <c r="E25" s="79"/>
      <c r="F25" s="79"/>
      <c r="G25" s="79"/>
      <c r="H25" s="80"/>
      <c r="I25" s="81"/>
      <c r="J25" s="81"/>
      <c r="K25" s="81"/>
    </row>
    <row r="26" spans="1:14" x14ac:dyDescent="0.25">
      <c r="B26" s="70" t="s">
        <v>28</v>
      </c>
      <c r="C26" s="79"/>
      <c r="D26" s="79">
        <v>46</v>
      </c>
      <c r="E26" s="79">
        <v>13604.6</v>
      </c>
      <c r="F26" s="79"/>
      <c r="G26" s="79"/>
      <c r="H26" s="80">
        <v>13650.6</v>
      </c>
      <c r="I26" s="81"/>
      <c r="J26" s="73" t="s">
        <v>174</v>
      </c>
      <c r="K26" s="81">
        <v>183.4906</v>
      </c>
      <c r="L26" s="14"/>
      <c r="M26" s="83">
        <v>231.4</v>
      </c>
      <c r="N26" s="83">
        <v>183490.6</v>
      </c>
    </row>
    <row r="27" spans="1:14" x14ac:dyDescent="0.25">
      <c r="B27" s="70" t="s">
        <v>175</v>
      </c>
      <c r="C27" s="79">
        <v>222196.2</v>
      </c>
      <c r="D27" s="79"/>
      <c r="E27" s="79">
        <v>566.79999999999995</v>
      </c>
      <c r="F27" s="79"/>
      <c r="G27" s="79"/>
      <c r="H27" s="80">
        <v>222763</v>
      </c>
      <c r="I27" s="81">
        <v>217.44200000000001</v>
      </c>
      <c r="K27" s="81">
        <v>12.391999999999999</v>
      </c>
      <c r="L27" s="83">
        <v>217442</v>
      </c>
      <c r="M27" s="14"/>
      <c r="N27" s="83">
        <v>12392</v>
      </c>
    </row>
    <row r="28" spans="1:14" x14ac:dyDescent="0.25">
      <c r="B28" s="70" t="s">
        <v>37</v>
      </c>
      <c r="C28" s="79">
        <v>0.8</v>
      </c>
      <c r="D28" s="79"/>
      <c r="E28" s="79">
        <v>7553.8</v>
      </c>
      <c r="F28" s="79"/>
      <c r="G28" s="79"/>
      <c r="H28" s="80">
        <v>7554.6</v>
      </c>
      <c r="I28" s="81"/>
      <c r="J28" s="73" t="s">
        <v>174</v>
      </c>
      <c r="K28" s="81">
        <v>112.09660000000001</v>
      </c>
      <c r="L28" s="14"/>
      <c r="M28" s="83">
        <v>0.6</v>
      </c>
      <c r="N28" s="83">
        <v>112096.6</v>
      </c>
    </row>
    <row r="29" spans="1:14" ht="8.1" customHeight="1" x14ac:dyDescent="0.25">
      <c r="A29" s="74"/>
      <c r="B29" s="70"/>
      <c r="C29" s="79"/>
      <c r="D29" s="79"/>
      <c r="E29" s="79"/>
      <c r="F29" s="79"/>
      <c r="G29" s="79"/>
      <c r="H29" s="80"/>
      <c r="I29" s="79"/>
      <c r="J29" s="79"/>
      <c r="K29" s="79"/>
    </row>
    <row r="30" spans="1:14" x14ac:dyDescent="0.25">
      <c r="A30" s="68" t="s">
        <v>176</v>
      </c>
      <c r="B30" s="70"/>
      <c r="C30" s="79"/>
      <c r="D30" s="79"/>
      <c r="E30" s="79"/>
      <c r="F30" s="79"/>
      <c r="G30" s="79"/>
      <c r="H30" s="80"/>
      <c r="I30" s="81"/>
      <c r="J30" s="81"/>
      <c r="K30" s="81"/>
      <c r="L30" s="14"/>
      <c r="M30" s="83"/>
      <c r="N30" s="83"/>
    </row>
    <row r="31" spans="1:14" x14ac:dyDescent="0.25">
      <c r="B31" s="70" t="s">
        <v>384</v>
      </c>
      <c r="C31" s="79"/>
      <c r="D31" s="79"/>
      <c r="E31" s="79"/>
      <c r="F31" s="79">
        <v>51516.7048</v>
      </c>
      <c r="G31" s="79"/>
      <c r="H31" s="80">
        <v>51516.7048</v>
      </c>
      <c r="I31" s="81"/>
      <c r="J31" s="81"/>
      <c r="K31" s="81"/>
      <c r="L31" s="14"/>
      <c r="M31" s="14"/>
      <c r="N31" s="14"/>
    </row>
    <row r="32" spans="1:14" ht="8.1" customHeight="1" x14ac:dyDescent="0.25">
      <c r="A32" s="74"/>
      <c r="B32" s="70"/>
      <c r="C32" s="79"/>
      <c r="D32" s="79"/>
      <c r="E32" s="79"/>
      <c r="F32" s="79"/>
      <c r="G32" s="79"/>
      <c r="H32" s="80"/>
      <c r="I32" s="79"/>
      <c r="J32" s="79"/>
      <c r="K32" s="79"/>
    </row>
    <row r="33" spans="1:14" x14ac:dyDescent="0.25">
      <c r="A33" s="68" t="s">
        <v>67</v>
      </c>
      <c r="B33" s="70"/>
      <c r="C33" s="79"/>
      <c r="D33" s="79"/>
      <c r="E33" s="79"/>
      <c r="F33" s="79"/>
      <c r="G33" s="79"/>
      <c r="H33" s="80"/>
      <c r="I33" s="81"/>
      <c r="J33" s="81"/>
      <c r="K33" s="81"/>
      <c r="L33" s="14"/>
      <c r="M33" s="14"/>
      <c r="N33" s="14"/>
    </row>
    <row r="34" spans="1:14" x14ac:dyDescent="0.25">
      <c r="B34" s="70" t="s">
        <v>68</v>
      </c>
      <c r="C34" s="79"/>
      <c r="D34" s="79"/>
      <c r="E34" s="79"/>
      <c r="F34" s="79">
        <v>30366.666666666668</v>
      </c>
      <c r="G34" s="79"/>
      <c r="H34" s="80">
        <v>30366.666666666668</v>
      </c>
      <c r="I34" s="81"/>
      <c r="J34" s="81"/>
      <c r="K34" s="81"/>
      <c r="L34" s="14"/>
      <c r="M34" s="14"/>
      <c r="N34" s="14"/>
    </row>
    <row r="35" spans="1:14" ht="8.1" customHeight="1" x14ac:dyDescent="0.25">
      <c r="A35" s="74"/>
      <c r="B35" s="70"/>
      <c r="C35" s="79"/>
      <c r="D35" s="79"/>
      <c r="E35" s="79"/>
      <c r="F35" s="79"/>
      <c r="G35" s="79"/>
      <c r="H35" s="80"/>
      <c r="I35" s="79"/>
      <c r="J35" s="79"/>
      <c r="K35" s="79"/>
    </row>
    <row r="36" spans="1:14" x14ac:dyDescent="0.25">
      <c r="A36" s="68" t="s">
        <v>177</v>
      </c>
      <c r="B36" s="70"/>
      <c r="C36" s="79"/>
      <c r="D36" s="79"/>
      <c r="E36" s="79"/>
      <c r="F36" s="79"/>
      <c r="G36" s="79"/>
      <c r="H36" s="80"/>
      <c r="I36" s="81"/>
      <c r="J36" s="81"/>
      <c r="K36" s="81"/>
    </row>
    <row r="37" spans="1:14" x14ac:dyDescent="0.25">
      <c r="B37" s="70" t="s">
        <v>41</v>
      </c>
      <c r="C37" s="79"/>
      <c r="D37" s="79"/>
      <c r="E37" s="79"/>
      <c r="F37" s="79">
        <v>18264.599999999999</v>
      </c>
      <c r="G37" s="79"/>
      <c r="H37" s="80">
        <v>18264.599999999999</v>
      </c>
      <c r="I37" s="81"/>
      <c r="J37" s="81"/>
      <c r="K37" s="81"/>
    </row>
    <row r="38" spans="1:14" ht="8.1" customHeight="1" x14ac:dyDescent="0.25">
      <c r="A38" s="74"/>
      <c r="B38" s="70"/>
      <c r="C38" s="79"/>
      <c r="D38" s="79"/>
      <c r="E38" s="79"/>
      <c r="F38" s="79"/>
      <c r="G38" s="79"/>
      <c r="H38" s="80"/>
      <c r="I38" s="79"/>
      <c r="J38" s="79"/>
      <c r="K38" s="79"/>
    </row>
    <row r="39" spans="1:14" x14ac:dyDescent="0.25">
      <c r="A39" s="68" t="s">
        <v>72</v>
      </c>
      <c r="B39" s="70"/>
      <c r="C39" s="79"/>
      <c r="D39" s="79"/>
      <c r="E39" s="79"/>
      <c r="F39" s="79"/>
      <c r="G39" s="79"/>
      <c r="H39" s="80"/>
      <c r="I39" s="81"/>
      <c r="J39" s="81"/>
      <c r="K39" s="81"/>
      <c r="L39" s="14"/>
      <c r="M39" s="14"/>
      <c r="N39" s="14"/>
    </row>
    <row r="40" spans="1:14" x14ac:dyDescent="0.25">
      <c r="B40" s="70" t="s">
        <v>178</v>
      </c>
      <c r="C40" s="79"/>
      <c r="D40" s="79"/>
      <c r="E40" s="79"/>
      <c r="F40" s="79">
        <v>19790</v>
      </c>
      <c r="G40" s="79"/>
      <c r="H40" s="80">
        <v>19790</v>
      </c>
      <c r="I40" s="81"/>
      <c r="J40" s="81"/>
      <c r="K40" s="81"/>
      <c r="L40" s="14"/>
      <c r="M40" s="14"/>
      <c r="N40" s="14"/>
    </row>
    <row r="41" spans="1:14" ht="8.1" customHeight="1" x14ac:dyDescent="0.25">
      <c r="A41" s="74"/>
      <c r="B41" s="70"/>
      <c r="C41" s="79"/>
      <c r="D41" s="79"/>
      <c r="E41" s="79"/>
      <c r="F41" s="79"/>
      <c r="G41" s="79"/>
      <c r="H41" s="80"/>
      <c r="I41" s="79"/>
      <c r="J41" s="79"/>
      <c r="K41" s="79"/>
    </row>
    <row r="42" spans="1:14" x14ac:dyDescent="0.25">
      <c r="A42" s="68" t="s">
        <v>179</v>
      </c>
      <c r="B42" s="70"/>
      <c r="C42" s="79"/>
      <c r="D42" s="79"/>
      <c r="E42" s="79"/>
      <c r="F42" s="79"/>
      <c r="G42" s="79"/>
      <c r="H42" s="80"/>
      <c r="I42" s="81"/>
      <c r="J42" s="81"/>
      <c r="K42" s="81"/>
      <c r="L42" s="14"/>
      <c r="M42" s="14"/>
      <c r="N42" s="14"/>
    </row>
    <row r="43" spans="1:14" x14ac:dyDescent="0.25">
      <c r="B43" s="70" t="s">
        <v>77</v>
      </c>
      <c r="C43" s="79"/>
      <c r="D43" s="79"/>
      <c r="E43" s="79"/>
      <c r="F43" s="79">
        <v>145241.60000000001</v>
      </c>
      <c r="G43" s="79"/>
      <c r="H43" s="80">
        <v>145241.60000000001</v>
      </c>
      <c r="I43" s="81"/>
      <c r="J43" s="81"/>
      <c r="K43" s="81"/>
      <c r="L43" s="14"/>
      <c r="M43" s="14"/>
      <c r="N43" s="14"/>
    </row>
    <row r="44" spans="1:14" x14ac:dyDescent="0.25">
      <c r="B44" s="70" t="s">
        <v>81</v>
      </c>
      <c r="C44" s="79"/>
      <c r="D44" s="79"/>
      <c r="E44" s="79"/>
      <c r="F44" s="79">
        <v>347991.8</v>
      </c>
      <c r="G44" s="79"/>
      <c r="H44" s="80">
        <v>347991.8</v>
      </c>
      <c r="I44" s="81"/>
      <c r="J44" s="81"/>
      <c r="K44" s="81"/>
      <c r="L44" s="14"/>
      <c r="M44" s="14"/>
      <c r="N44" s="14"/>
    </row>
    <row r="45" spans="1:14" ht="15.6" x14ac:dyDescent="0.25">
      <c r="B45" s="70" t="s">
        <v>415</v>
      </c>
      <c r="C45" s="79">
        <v>13772932.175000001</v>
      </c>
      <c r="D45" s="79">
        <v>17276</v>
      </c>
      <c r="E45" s="79"/>
      <c r="F45" s="79"/>
      <c r="G45" s="79"/>
      <c r="H45" s="80">
        <v>13790208.175000001</v>
      </c>
      <c r="I45" s="81">
        <v>8759.3433999999997</v>
      </c>
      <c r="J45" s="81">
        <v>37.749120000000005</v>
      </c>
      <c r="K45" s="81"/>
      <c r="L45" s="83">
        <v>8759343.4000000004</v>
      </c>
      <c r="M45" s="83">
        <v>37749.120000000003</v>
      </c>
      <c r="N45" s="14"/>
    </row>
    <row r="46" spans="1:14" x14ac:dyDescent="0.25">
      <c r="B46" s="70" t="s">
        <v>82</v>
      </c>
      <c r="C46" s="79"/>
      <c r="D46" s="79"/>
      <c r="E46" s="79"/>
      <c r="F46" s="79">
        <v>137560.4</v>
      </c>
      <c r="G46" s="79"/>
      <c r="H46" s="80">
        <v>137560.4</v>
      </c>
      <c r="I46" s="81"/>
      <c r="J46" s="81"/>
      <c r="K46" s="81"/>
      <c r="L46" s="14"/>
      <c r="M46" s="14"/>
      <c r="N46" s="14"/>
    </row>
    <row r="47" spans="1:14" x14ac:dyDescent="0.25">
      <c r="B47" s="70" t="s">
        <v>84</v>
      </c>
      <c r="C47" s="79"/>
      <c r="D47" s="79"/>
      <c r="E47" s="79"/>
      <c r="F47" s="79">
        <v>343711.6</v>
      </c>
      <c r="G47" s="79"/>
      <c r="H47" s="80">
        <v>343711.6</v>
      </c>
      <c r="I47" s="81"/>
      <c r="J47" s="81"/>
      <c r="K47" s="81"/>
      <c r="L47" s="14"/>
      <c r="M47" s="14"/>
      <c r="N47" s="14"/>
    </row>
    <row r="48" spans="1:14" x14ac:dyDescent="0.25">
      <c r="B48" s="70" t="s">
        <v>180</v>
      </c>
      <c r="C48" s="79">
        <v>901882.35820000002</v>
      </c>
      <c r="D48" s="79"/>
      <c r="E48" s="79">
        <v>10848.8</v>
      </c>
      <c r="F48" s="79"/>
      <c r="G48" s="79"/>
      <c r="H48" s="80">
        <v>912731.15820000006</v>
      </c>
      <c r="I48" s="81">
        <v>580.83961799999997</v>
      </c>
      <c r="J48" s="81"/>
      <c r="K48" s="81">
        <v>110.294</v>
      </c>
      <c r="L48" s="83">
        <v>580839.61800000002</v>
      </c>
      <c r="M48" s="14"/>
      <c r="N48" s="83">
        <v>110294</v>
      </c>
    </row>
    <row r="49" spans="1:14" x14ac:dyDescent="0.25">
      <c r="B49" s="70" t="s">
        <v>89</v>
      </c>
      <c r="C49" s="79"/>
      <c r="D49" s="79"/>
      <c r="E49" s="79"/>
      <c r="F49" s="79">
        <v>1169676.6416000002</v>
      </c>
      <c r="G49" s="79"/>
      <c r="H49" s="80">
        <v>1169676.6416000002</v>
      </c>
      <c r="I49" s="81"/>
      <c r="J49" s="81"/>
      <c r="K49" s="81"/>
      <c r="L49" s="14"/>
      <c r="M49" s="14"/>
      <c r="N49" s="14"/>
    </row>
    <row r="50" spans="1:14" x14ac:dyDescent="0.25">
      <c r="B50" s="70" t="s">
        <v>91</v>
      </c>
      <c r="C50" s="79"/>
      <c r="D50" s="79"/>
      <c r="E50" s="79"/>
      <c r="F50" s="79">
        <v>59421.8</v>
      </c>
      <c r="G50" s="79"/>
      <c r="H50" s="80">
        <v>59421.8</v>
      </c>
      <c r="I50" s="81"/>
      <c r="J50" s="81"/>
      <c r="K50" s="81"/>
    </row>
    <row r="51" spans="1:14" x14ac:dyDescent="0.25">
      <c r="B51" s="70" t="s">
        <v>93</v>
      </c>
      <c r="C51" s="79"/>
      <c r="D51" s="79"/>
      <c r="E51" s="79"/>
      <c r="F51" s="79">
        <v>354339.8</v>
      </c>
      <c r="G51" s="79"/>
      <c r="H51" s="80">
        <v>354339.8</v>
      </c>
      <c r="I51" s="81"/>
      <c r="J51" s="81"/>
      <c r="K51" s="81"/>
    </row>
    <row r="52" spans="1:14" x14ac:dyDescent="0.25">
      <c r="B52" s="70" t="s">
        <v>96</v>
      </c>
      <c r="C52" s="79"/>
      <c r="D52" s="79"/>
      <c r="E52" s="79"/>
      <c r="F52" s="79">
        <v>50341.8</v>
      </c>
      <c r="G52" s="79"/>
      <c r="H52" s="80">
        <v>50341.8</v>
      </c>
      <c r="I52" s="81"/>
      <c r="J52" s="81"/>
      <c r="K52" s="81"/>
    </row>
    <row r="53" spans="1:14" x14ac:dyDescent="0.25">
      <c r="B53" s="70" t="s">
        <v>99</v>
      </c>
      <c r="C53" s="79"/>
      <c r="D53" s="79"/>
      <c r="E53" s="79"/>
      <c r="F53" s="79">
        <v>254901</v>
      </c>
      <c r="G53" s="79"/>
      <c r="H53" s="80">
        <v>254901</v>
      </c>
      <c r="I53" s="81"/>
      <c r="J53" s="81"/>
      <c r="K53" s="81"/>
    </row>
    <row r="54" spans="1:14" x14ac:dyDescent="0.25">
      <c r="B54" s="70" t="s">
        <v>100</v>
      </c>
      <c r="C54" s="79"/>
      <c r="D54" s="79"/>
      <c r="E54" s="79"/>
      <c r="F54" s="79">
        <v>474980.2</v>
      </c>
      <c r="G54" s="79"/>
      <c r="H54" s="80">
        <v>474980.2</v>
      </c>
      <c r="I54" s="81"/>
      <c r="J54" s="81"/>
      <c r="K54" s="81"/>
    </row>
    <row r="55" spans="1:14" x14ac:dyDescent="0.25">
      <c r="B55" s="70" t="s">
        <v>102</v>
      </c>
      <c r="C55" s="79"/>
      <c r="D55" s="79"/>
      <c r="E55" s="79"/>
      <c r="F55" s="79">
        <v>495455.18339999998</v>
      </c>
      <c r="G55" s="79"/>
      <c r="H55" s="80">
        <v>495455.18339999998</v>
      </c>
      <c r="I55" s="81"/>
      <c r="J55" s="81"/>
      <c r="K55" s="81"/>
    </row>
    <row r="56" spans="1:14" ht="8.1" customHeight="1" x14ac:dyDescent="0.25">
      <c r="A56" s="74"/>
      <c r="B56" s="70"/>
      <c r="C56" s="79"/>
      <c r="D56" s="79"/>
      <c r="E56" s="79"/>
      <c r="F56" s="79"/>
      <c r="G56" s="79"/>
      <c r="H56" s="80"/>
      <c r="I56" s="79"/>
      <c r="J56" s="79"/>
      <c r="K56" s="79"/>
    </row>
    <row r="57" spans="1:14" x14ac:dyDescent="0.25">
      <c r="A57" s="68" t="s">
        <v>181</v>
      </c>
      <c r="B57" s="70"/>
      <c r="C57" s="79"/>
      <c r="D57" s="79"/>
      <c r="E57" s="79"/>
      <c r="F57" s="79"/>
      <c r="G57" s="79"/>
      <c r="H57" s="80"/>
      <c r="I57" s="81"/>
      <c r="J57" s="81"/>
      <c r="K57" s="81"/>
    </row>
    <row r="58" spans="1:14" x14ac:dyDescent="0.25">
      <c r="B58" s="70" t="s">
        <v>121</v>
      </c>
      <c r="C58" s="79"/>
      <c r="D58" s="79"/>
      <c r="E58" s="79"/>
      <c r="F58" s="79">
        <v>1839.6</v>
      </c>
      <c r="G58" s="79"/>
      <c r="H58" s="80">
        <v>1839.6</v>
      </c>
      <c r="I58" s="81"/>
      <c r="J58" s="81"/>
      <c r="K58" s="81"/>
    </row>
    <row r="59" spans="1:14" ht="8.1" customHeight="1" x14ac:dyDescent="0.25">
      <c r="A59" s="74"/>
      <c r="B59" s="70"/>
      <c r="C59" s="79"/>
      <c r="D59" s="79"/>
      <c r="E59" s="79"/>
      <c r="F59" s="79"/>
      <c r="G59" s="79"/>
      <c r="H59" s="80"/>
      <c r="I59" s="79"/>
      <c r="J59" s="79"/>
      <c r="K59" s="79"/>
    </row>
    <row r="60" spans="1:14" x14ac:dyDescent="0.25">
      <c r="A60" s="68" t="s">
        <v>182</v>
      </c>
      <c r="B60" s="70"/>
      <c r="C60" s="79"/>
      <c r="D60" s="79"/>
      <c r="E60" s="79"/>
      <c r="F60" s="79"/>
      <c r="G60" s="79"/>
      <c r="H60" s="80"/>
      <c r="I60" s="81"/>
      <c r="J60" s="81"/>
      <c r="K60" s="81"/>
    </row>
    <row r="61" spans="1:14" x14ac:dyDescent="0.25">
      <c r="B61" s="70" t="s">
        <v>183</v>
      </c>
      <c r="C61" s="79"/>
      <c r="D61" s="79"/>
      <c r="E61" s="79"/>
      <c r="F61" s="79">
        <v>7643.7651999999998</v>
      </c>
      <c r="G61" s="79"/>
      <c r="H61" s="80">
        <v>7643.7651999999998</v>
      </c>
      <c r="I61" s="81"/>
      <c r="J61" s="81"/>
      <c r="K61" s="81"/>
    </row>
    <row r="62" spans="1:14" x14ac:dyDescent="0.25">
      <c r="B62" s="84" t="s">
        <v>184</v>
      </c>
      <c r="C62" s="85"/>
      <c r="D62" s="85"/>
      <c r="E62" s="85"/>
      <c r="F62" s="85"/>
      <c r="G62" s="79">
        <v>653.99180000000001</v>
      </c>
      <c r="H62" s="80">
        <v>653.99180000000001</v>
      </c>
      <c r="I62" s="85"/>
      <c r="J62" s="85"/>
      <c r="K62" s="85"/>
      <c r="L62" s="14"/>
      <c r="M62" s="14"/>
      <c r="N62" s="14"/>
    </row>
    <row r="63" spans="1:14" ht="8.1" customHeight="1" x14ac:dyDescent="0.25">
      <c r="A63" s="74"/>
      <c r="B63" s="70"/>
      <c r="C63" s="79"/>
      <c r="D63" s="79"/>
      <c r="E63" s="79"/>
      <c r="F63" s="79"/>
      <c r="G63" s="79"/>
      <c r="H63" s="80"/>
      <c r="I63" s="79"/>
      <c r="J63" s="79"/>
      <c r="K63" s="79"/>
    </row>
    <row r="64" spans="1:14" x14ac:dyDescent="0.25">
      <c r="A64" s="68" t="s">
        <v>185</v>
      </c>
      <c r="B64" s="70"/>
      <c r="C64" s="79"/>
      <c r="D64" s="79"/>
      <c r="E64" s="79"/>
      <c r="F64" s="79"/>
      <c r="G64" s="79"/>
      <c r="H64" s="80"/>
      <c r="I64" s="81"/>
      <c r="J64" s="81"/>
      <c r="K64" s="81"/>
    </row>
    <row r="65" spans="1:14" ht="13.5" customHeight="1" x14ac:dyDescent="0.25">
      <c r="B65" s="70" t="s">
        <v>129</v>
      </c>
      <c r="C65" s="79"/>
      <c r="D65" s="79"/>
      <c r="E65" s="79"/>
      <c r="F65" s="79">
        <v>436986</v>
      </c>
      <c r="G65" s="79"/>
      <c r="H65" s="80">
        <v>436986</v>
      </c>
      <c r="I65" s="81"/>
      <c r="J65" s="81"/>
      <c r="K65" s="81"/>
    </row>
    <row r="66" spans="1:14" x14ac:dyDescent="0.25">
      <c r="B66" s="70" t="s">
        <v>125</v>
      </c>
      <c r="C66" s="79"/>
      <c r="D66" s="79"/>
      <c r="E66" s="79"/>
      <c r="F66" s="79">
        <v>1223585.2</v>
      </c>
      <c r="G66" s="79"/>
      <c r="H66" s="80">
        <v>1223585.2</v>
      </c>
      <c r="I66" s="81"/>
      <c r="J66" s="81"/>
      <c r="K66" s="81"/>
    </row>
    <row r="67" spans="1:14" x14ac:dyDescent="0.25">
      <c r="B67" s="70" t="s">
        <v>131</v>
      </c>
      <c r="C67" s="79"/>
      <c r="D67" s="79"/>
      <c r="E67" s="79"/>
      <c r="F67" s="79">
        <v>1166199.8</v>
      </c>
      <c r="G67" s="79"/>
      <c r="H67" s="80">
        <v>1166199.8</v>
      </c>
      <c r="I67" s="81"/>
      <c r="J67" s="81"/>
      <c r="K67" s="81"/>
    </row>
    <row r="68" spans="1:14" ht="8.1" customHeight="1" x14ac:dyDescent="0.25">
      <c r="A68" s="74"/>
      <c r="B68" s="70"/>
      <c r="C68" s="79"/>
      <c r="D68" s="79"/>
      <c r="E68" s="79"/>
      <c r="F68" s="79"/>
      <c r="G68" s="79"/>
      <c r="H68" s="80"/>
      <c r="I68" s="79"/>
      <c r="J68" s="79"/>
      <c r="K68" s="79"/>
    </row>
    <row r="69" spans="1:14" x14ac:dyDescent="0.25">
      <c r="A69" s="68" t="s">
        <v>386</v>
      </c>
      <c r="B69" s="70"/>
      <c r="C69" s="79"/>
      <c r="D69" s="79"/>
      <c r="E69" s="79"/>
      <c r="F69" s="79"/>
      <c r="G69" s="79"/>
      <c r="H69" s="80"/>
      <c r="I69" s="81"/>
      <c r="J69" s="81"/>
      <c r="K69" s="81"/>
    </row>
    <row r="70" spans="1:14" s="94" customFormat="1" ht="18" customHeight="1" x14ac:dyDescent="0.25">
      <c r="A70" s="86"/>
      <c r="B70" s="87" t="s">
        <v>385</v>
      </c>
      <c r="C70" s="88"/>
      <c r="D70" s="88">
        <v>410877.06400000001</v>
      </c>
      <c r="E70" s="89" t="s">
        <v>414</v>
      </c>
      <c r="F70" s="88"/>
      <c r="G70" s="88"/>
      <c r="H70" s="90">
        <v>410877.06400000001</v>
      </c>
      <c r="I70" s="91"/>
      <c r="J70" s="92" t="s">
        <v>186</v>
      </c>
      <c r="K70" s="92" t="s">
        <v>186</v>
      </c>
      <c r="L70" s="93"/>
      <c r="M70" s="93"/>
      <c r="N70" s="93"/>
    </row>
    <row r="71" spans="1:14" ht="16.5" customHeight="1" x14ac:dyDescent="0.25">
      <c r="A71" s="95" t="s">
        <v>187</v>
      </c>
      <c r="B71" s="96"/>
      <c r="C71" s="97">
        <v>15158764.054000001</v>
      </c>
      <c r="D71" s="97">
        <v>428199.06400000001</v>
      </c>
      <c r="E71" s="97">
        <v>32574</v>
      </c>
      <c r="F71" s="97">
        <v>12212732.605266664</v>
      </c>
      <c r="G71" s="97">
        <v>653.99180000000001</v>
      </c>
      <c r="H71" s="80">
        <v>27832923.715066671</v>
      </c>
      <c r="I71" s="81">
        <v>9827.5850179999998</v>
      </c>
      <c r="J71" s="81">
        <v>38.699120000000008</v>
      </c>
      <c r="K71" s="81">
        <v>418.27319999999997</v>
      </c>
    </row>
    <row r="72" spans="1:14" ht="4.5" customHeight="1" x14ac:dyDescent="0.25"/>
    <row r="73" spans="1:14" x14ac:dyDescent="0.25">
      <c r="A73" s="99" t="s">
        <v>174</v>
      </c>
      <c r="B73" s="100" t="s">
        <v>188</v>
      </c>
    </row>
    <row r="74" spans="1:14" ht="4.5" customHeight="1" x14ac:dyDescent="0.25">
      <c r="A74" s="99"/>
      <c r="B74" s="100"/>
    </row>
    <row r="75" spans="1:14" ht="12.9" customHeight="1" x14ac:dyDescent="0.25">
      <c r="A75" s="101">
        <v>1</v>
      </c>
      <c r="B75" s="100" t="s">
        <v>189</v>
      </c>
    </row>
    <row r="76" spans="1:14" ht="12.9" customHeight="1" x14ac:dyDescent="0.25">
      <c r="A76" s="101">
        <v>2</v>
      </c>
      <c r="B76" s="100" t="s">
        <v>394</v>
      </c>
    </row>
    <row r="77" spans="1:14" ht="12.9" customHeight="1" x14ac:dyDescent="0.25">
      <c r="A77" s="101">
        <v>3</v>
      </c>
      <c r="B77" s="100" t="s">
        <v>393</v>
      </c>
    </row>
    <row r="78" spans="1:14" ht="12.9" customHeight="1" x14ac:dyDescent="0.25">
      <c r="A78" s="101">
        <v>4</v>
      </c>
      <c r="B78" s="102" t="s">
        <v>392</v>
      </c>
    </row>
    <row r="79" spans="1:14" ht="12.9" customHeight="1" x14ac:dyDescent="0.25">
      <c r="A79" s="101">
        <v>5</v>
      </c>
      <c r="B79" s="102" t="s">
        <v>387</v>
      </c>
    </row>
    <row r="80" spans="1:14" ht="12.9" customHeight="1" x14ac:dyDescent="0.25">
      <c r="A80" s="101">
        <v>6</v>
      </c>
      <c r="B80" s="100" t="s">
        <v>391</v>
      </c>
      <c r="C80" s="14"/>
    </row>
    <row r="81" spans="1:11" ht="1.5" customHeight="1" x14ac:dyDescent="0.25">
      <c r="A81" s="98"/>
    </row>
    <row r="82" spans="1:11" ht="36" customHeight="1" x14ac:dyDescent="0.25">
      <c r="A82" s="291" t="s">
        <v>190</v>
      </c>
      <c r="B82" s="292"/>
      <c r="C82" s="292"/>
      <c r="D82" s="292"/>
      <c r="E82" s="292"/>
      <c r="F82" s="292"/>
      <c r="G82" s="292"/>
      <c r="H82" s="292"/>
      <c r="I82" s="292"/>
      <c r="J82" s="292"/>
      <c r="K82" s="292"/>
    </row>
  </sheetData>
  <mergeCells count="5">
    <mergeCell ref="A82:K82"/>
    <mergeCell ref="A1:K1"/>
    <mergeCell ref="C3:H3"/>
    <mergeCell ref="I3:K3"/>
    <mergeCell ref="C6:H6"/>
  </mergeCells>
  <phoneticPr fontId="0" type="noConversion"/>
  <pageMargins left="1" right="0.5" top="0.5" bottom="0.5"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60"/>
  <sheetViews>
    <sheetView workbookViewId="0">
      <selection sqref="A1:IV1"/>
    </sheetView>
  </sheetViews>
  <sheetFormatPr defaultColWidth="7.88671875" defaultRowHeight="13.2" x14ac:dyDescent="0.25"/>
  <cols>
    <col min="1" max="1" width="11.6640625" style="134" customWidth="1"/>
    <col min="2" max="2" width="13.6640625" style="135" customWidth="1"/>
    <col min="3" max="3" width="14.88671875" style="135" customWidth="1"/>
    <col min="4" max="4" width="13.33203125" style="135" customWidth="1"/>
    <col min="5" max="5" width="6.109375" style="135" customWidth="1"/>
    <col min="6" max="6" width="7.88671875" style="135" customWidth="1"/>
    <col min="7" max="7" width="35.5546875" style="135" customWidth="1"/>
    <col min="8" max="16384" width="7.88671875" style="135"/>
  </cols>
  <sheetData>
    <row r="1" spans="1:7" s="103" customFormat="1" ht="16.5" customHeight="1" x14ac:dyDescent="0.25">
      <c r="A1" s="301" t="s">
        <v>191</v>
      </c>
      <c r="B1" s="302"/>
      <c r="C1" s="302"/>
      <c r="D1" s="302"/>
      <c r="E1" s="303"/>
      <c r="F1" s="303"/>
      <c r="G1" s="304"/>
    </row>
    <row r="2" spans="1:7" s="105" customFormat="1" ht="28.5" customHeight="1" x14ac:dyDescent="0.25">
      <c r="A2" s="104"/>
      <c r="B2" s="190" t="s">
        <v>200</v>
      </c>
      <c r="C2" s="190" t="s">
        <v>201</v>
      </c>
      <c r="D2" s="190" t="s">
        <v>192</v>
      </c>
    </row>
    <row r="3" spans="1:7" s="105" customFormat="1" ht="12" customHeight="1" x14ac:dyDescent="0.25">
      <c r="A3" s="106" t="s">
        <v>193</v>
      </c>
      <c r="B3" s="305" t="s">
        <v>194</v>
      </c>
      <c r="C3" s="305" t="s">
        <v>195</v>
      </c>
      <c r="D3" s="305" t="s">
        <v>196</v>
      </c>
    </row>
    <row r="4" spans="1:7" s="105" customFormat="1" ht="14.25" customHeight="1" x14ac:dyDescent="0.25">
      <c r="A4" s="107"/>
      <c r="B4" s="306"/>
      <c r="C4" s="306" t="s">
        <v>197</v>
      </c>
      <c r="D4" s="306" t="s">
        <v>198</v>
      </c>
    </row>
    <row r="5" spans="1:7" s="105" customFormat="1" ht="4.5" customHeight="1" x14ac:dyDescent="0.25">
      <c r="A5" s="104"/>
      <c r="B5" s="108"/>
      <c r="C5" s="108"/>
      <c r="D5" s="108"/>
    </row>
    <row r="6" spans="1:7" s="105" customFormat="1" ht="12.9" customHeight="1" x14ac:dyDescent="0.25">
      <c r="A6" s="109">
        <v>1960</v>
      </c>
      <c r="B6" s="110">
        <v>186.9</v>
      </c>
      <c r="C6" s="111" t="s">
        <v>199</v>
      </c>
      <c r="D6" s="110">
        <v>341.3</v>
      </c>
    </row>
    <row r="7" spans="1:7" s="105" customFormat="1" ht="12.9" customHeight="1" x14ac:dyDescent="0.25">
      <c r="A7" s="109">
        <v>1961</v>
      </c>
      <c r="B7" s="110">
        <v>262.5</v>
      </c>
      <c r="C7" s="111" t="s">
        <v>199</v>
      </c>
      <c r="D7" s="110">
        <v>356.2</v>
      </c>
    </row>
    <row r="8" spans="1:7" s="105" customFormat="1" ht="12.9" customHeight="1" x14ac:dyDescent="0.25">
      <c r="A8" s="109">
        <v>1962</v>
      </c>
      <c r="B8" s="110">
        <v>291.60000000000002</v>
      </c>
      <c r="C8" s="110">
        <v>1.3</v>
      </c>
      <c r="D8" s="112">
        <v>3712.5</v>
      </c>
    </row>
    <row r="9" spans="1:7" s="105" customFormat="1" ht="12.9" customHeight="1" x14ac:dyDescent="0.25">
      <c r="A9" s="109">
        <v>1963</v>
      </c>
      <c r="B9" s="110">
        <v>285.5</v>
      </c>
      <c r="C9" s="110">
        <v>0.7</v>
      </c>
      <c r="D9" s="112">
        <v>3303.3</v>
      </c>
    </row>
    <row r="10" spans="1:7" s="105" customFormat="1" ht="12.9" customHeight="1" x14ac:dyDescent="0.25">
      <c r="A10" s="109">
        <v>1964</v>
      </c>
      <c r="B10" s="110">
        <v>293.8</v>
      </c>
      <c r="C10" s="110">
        <v>3.6</v>
      </c>
      <c r="D10" s="112">
        <v>2449.5</v>
      </c>
    </row>
    <row r="11" spans="1:7" s="105" customFormat="1" ht="12.9" customHeight="1" x14ac:dyDescent="0.25">
      <c r="A11" s="109">
        <v>1965</v>
      </c>
      <c r="B11" s="110">
        <v>295.8</v>
      </c>
      <c r="C11" s="110">
        <v>0.7</v>
      </c>
      <c r="D11" s="112">
        <v>1992.3</v>
      </c>
    </row>
    <row r="12" spans="1:7" s="105" customFormat="1" ht="12.9" customHeight="1" x14ac:dyDescent="0.25">
      <c r="A12" s="109">
        <v>1966</v>
      </c>
      <c r="B12" s="110">
        <v>323.5</v>
      </c>
      <c r="C12" s="110">
        <v>82.2</v>
      </c>
      <c r="D12" s="112">
        <v>2977.2</v>
      </c>
    </row>
    <row r="13" spans="1:7" s="105" customFormat="1" ht="12.9" customHeight="1" x14ac:dyDescent="0.25">
      <c r="A13" s="109">
        <v>1967</v>
      </c>
      <c r="B13" s="110">
        <v>325.39999999999998</v>
      </c>
      <c r="C13" s="110">
        <v>6.1</v>
      </c>
      <c r="D13" s="110">
        <v>502.5</v>
      </c>
    </row>
    <row r="14" spans="1:7" s="105" customFormat="1" ht="12.9" customHeight="1" x14ac:dyDescent="0.25">
      <c r="A14" s="109">
        <v>1968</v>
      </c>
      <c r="B14" s="110">
        <v>399.2</v>
      </c>
      <c r="C14" s="110">
        <v>22.9</v>
      </c>
      <c r="D14" s="110">
        <v>631.29999999999995</v>
      </c>
    </row>
    <row r="15" spans="1:7" s="105" customFormat="1" ht="12.9" customHeight="1" x14ac:dyDescent="0.25">
      <c r="A15" s="109">
        <v>1969</v>
      </c>
      <c r="B15" s="110">
        <v>576.6</v>
      </c>
      <c r="C15" s="110">
        <v>104.9</v>
      </c>
      <c r="D15" s="112">
        <v>1520.5</v>
      </c>
    </row>
    <row r="16" spans="1:7" s="105" customFormat="1" ht="12.9" customHeight="1" x14ac:dyDescent="0.25">
      <c r="A16" s="109">
        <v>1970</v>
      </c>
      <c r="B16" s="110">
        <v>722.7</v>
      </c>
      <c r="C16" s="110">
        <v>26</v>
      </c>
      <c r="D16" s="112">
        <v>2529.4</v>
      </c>
    </row>
    <row r="17" spans="1:4" s="105" customFormat="1" ht="12.9" customHeight="1" x14ac:dyDescent="0.25">
      <c r="A17" s="109">
        <v>1971</v>
      </c>
      <c r="B17" s="110">
        <v>672</v>
      </c>
      <c r="C17" s="110">
        <v>0.2</v>
      </c>
      <c r="D17" s="112">
        <v>1079.8</v>
      </c>
    </row>
    <row r="18" spans="1:4" s="105" customFormat="1" ht="12.9" customHeight="1" x14ac:dyDescent="0.25">
      <c r="A18" s="109">
        <v>1972</v>
      </c>
      <c r="B18" s="110">
        <v>768.7</v>
      </c>
      <c r="C18" s="110">
        <v>17.5</v>
      </c>
      <c r="D18" s="112">
        <v>1217.4000000000001</v>
      </c>
    </row>
    <row r="19" spans="1:4" s="105" customFormat="1" ht="12.9" customHeight="1" x14ac:dyDescent="0.25">
      <c r="A19" s="109">
        <v>1973</v>
      </c>
      <c r="B19" s="110">
        <v>892.6</v>
      </c>
      <c r="C19" s="110">
        <v>152.19999999999999</v>
      </c>
      <c r="D19" s="112">
        <v>2167.4</v>
      </c>
    </row>
    <row r="20" spans="1:4" s="105" customFormat="1" ht="12.9" customHeight="1" x14ac:dyDescent="0.25">
      <c r="A20" s="109">
        <v>1974</v>
      </c>
      <c r="B20" s="110">
        <v>854.6</v>
      </c>
      <c r="C20" s="110">
        <v>14</v>
      </c>
      <c r="D20" s="112">
        <v>1038</v>
      </c>
    </row>
    <row r="21" spans="1:4" s="105" customFormat="1" ht="12.9" customHeight="1" x14ac:dyDescent="0.25">
      <c r="A21" s="109">
        <v>1975</v>
      </c>
      <c r="B21" s="112">
        <v>1061.3</v>
      </c>
      <c r="C21" s="110">
        <v>62.6</v>
      </c>
      <c r="D21" s="112">
        <v>1073.3</v>
      </c>
    </row>
    <row r="22" spans="1:4" s="105" customFormat="1" ht="12.9" customHeight="1" x14ac:dyDescent="0.25">
      <c r="A22" s="109">
        <v>1976</v>
      </c>
      <c r="B22" s="112">
        <v>2373.6999999999998</v>
      </c>
      <c r="C22" s="110">
        <v>81.099999999999994</v>
      </c>
      <c r="D22" s="110">
        <v>708.5</v>
      </c>
    </row>
    <row r="23" spans="1:4" s="105" customFormat="1" ht="12.9" customHeight="1" x14ac:dyDescent="0.25">
      <c r="A23" s="109">
        <v>1977</v>
      </c>
      <c r="B23" s="112">
        <v>3196.7</v>
      </c>
      <c r="C23" s="110">
        <v>195.3</v>
      </c>
      <c r="D23" s="110">
        <v>953.3</v>
      </c>
    </row>
    <row r="24" spans="1:4" s="105" customFormat="1" ht="12.9" customHeight="1" x14ac:dyDescent="0.25">
      <c r="A24" s="109">
        <v>1978</v>
      </c>
      <c r="B24" s="112">
        <v>3184.2</v>
      </c>
      <c r="C24" s="110">
        <v>98.1</v>
      </c>
      <c r="D24" s="110">
        <v>909.4</v>
      </c>
    </row>
    <row r="25" spans="1:4" s="105" customFormat="1" ht="12.9" customHeight="1" x14ac:dyDescent="0.25">
      <c r="A25" s="109">
        <v>1979</v>
      </c>
      <c r="B25" s="112">
        <v>3461.4</v>
      </c>
      <c r="C25" s="110">
        <v>146.5</v>
      </c>
      <c r="D25" s="112">
        <v>2320.4</v>
      </c>
    </row>
    <row r="26" spans="1:4" s="105" customFormat="1" ht="12.9" customHeight="1" x14ac:dyDescent="0.25">
      <c r="A26" s="109">
        <v>1980</v>
      </c>
      <c r="B26" s="112">
        <v>3351.6</v>
      </c>
      <c r="C26" s="110">
        <v>58.6</v>
      </c>
      <c r="D26" s="112">
        <v>4182.1000000000004</v>
      </c>
    </row>
    <row r="27" spans="1:4" s="105" customFormat="1" ht="12.9" customHeight="1" x14ac:dyDescent="0.25">
      <c r="A27" s="109">
        <v>1981</v>
      </c>
      <c r="B27" s="112">
        <v>3337.9</v>
      </c>
      <c r="C27" s="110">
        <v>38.5</v>
      </c>
      <c r="D27" s="112">
        <v>2069.4</v>
      </c>
    </row>
    <row r="28" spans="1:4" s="105" customFormat="1" ht="12.9" customHeight="1" x14ac:dyDescent="0.25">
      <c r="A28" s="109">
        <v>1982</v>
      </c>
      <c r="B28" s="112">
        <v>2595.8000000000002</v>
      </c>
      <c r="C28" s="110">
        <v>30.6</v>
      </c>
      <c r="D28" s="110">
        <v>337</v>
      </c>
    </row>
    <row r="29" spans="1:4" s="105" customFormat="1" ht="12.9" customHeight="1" x14ac:dyDescent="0.25">
      <c r="A29" s="109">
        <v>1983</v>
      </c>
      <c r="B29" s="112">
        <v>2356</v>
      </c>
      <c r="C29" s="110">
        <v>31</v>
      </c>
      <c r="D29" s="110">
        <v>335</v>
      </c>
    </row>
    <row r="30" spans="1:4" s="105" customFormat="1" ht="12.9" customHeight="1" x14ac:dyDescent="0.25">
      <c r="A30" s="109">
        <v>1984</v>
      </c>
      <c r="B30" s="112">
        <v>5113</v>
      </c>
      <c r="C30" s="110">
        <v>78</v>
      </c>
      <c r="D30" s="110">
        <v>360</v>
      </c>
    </row>
    <row r="31" spans="1:4" s="105" customFormat="1" ht="12.9" customHeight="1" x14ac:dyDescent="0.25">
      <c r="A31" s="109">
        <v>1985</v>
      </c>
      <c r="B31" s="112">
        <v>5480</v>
      </c>
      <c r="C31" s="110">
        <v>38</v>
      </c>
      <c r="D31" s="110">
        <v>468</v>
      </c>
    </row>
    <row r="32" spans="1:4" s="105" customFormat="1" ht="12.9" customHeight="1" x14ac:dyDescent="0.25">
      <c r="A32" s="109">
        <v>1986</v>
      </c>
      <c r="B32" s="112">
        <v>7438</v>
      </c>
      <c r="C32" s="110">
        <v>25</v>
      </c>
      <c r="D32" s="110">
        <v>407</v>
      </c>
    </row>
    <row r="33" spans="1:7" s="105" customFormat="1" ht="12.9" customHeight="1" x14ac:dyDescent="0.25">
      <c r="A33" s="109">
        <v>1987</v>
      </c>
      <c r="B33" s="112">
        <v>7530</v>
      </c>
      <c r="C33" s="110">
        <v>44</v>
      </c>
      <c r="D33" s="110">
        <v>478</v>
      </c>
    </row>
    <row r="34" spans="1:7" s="105" customFormat="1" ht="12.9" customHeight="1" x14ac:dyDescent="0.25">
      <c r="A34" s="109">
        <v>1988</v>
      </c>
      <c r="B34" s="112">
        <v>10410</v>
      </c>
      <c r="C34" s="110">
        <v>63</v>
      </c>
      <c r="D34" s="110">
        <v>286</v>
      </c>
    </row>
    <row r="35" spans="1:7" s="105" customFormat="1" ht="12.9" customHeight="1" x14ac:dyDescent="0.25">
      <c r="A35" s="109">
        <v>1989</v>
      </c>
      <c r="B35" s="112">
        <v>10208</v>
      </c>
      <c r="C35" s="110">
        <v>60</v>
      </c>
      <c r="D35" s="110">
        <v>336</v>
      </c>
    </row>
    <row r="36" spans="1:7" s="105" customFormat="1" ht="12.9" customHeight="1" x14ac:dyDescent="0.25">
      <c r="A36" s="109">
        <v>1990</v>
      </c>
      <c r="B36" s="112">
        <v>9399</v>
      </c>
      <c r="C36" s="110">
        <v>63</v>
      </c>
      <c r="D36" s="110">
        <v>418</v>
      </c>
    </row>
    <row r="37" spans="1:7" s="105" customFormat="1" ht="12.9" customHeight="1" x14ac:dyDescent="0.25">
      <c r="A37" s="113">
        <v>1991</v>
      </c>
      <c r="B37" s="112">
        <v>10223</v>
      </c>
      <c r="C37" s="110">
        <v>41</v>
      </c>
      <c r="D37" s="110">
        <v>268</v>
      </c>
    </row>
    <row r="38" spans="1:7" s="105" customFormat="1" ht="12.9" customHeight="1" x14ac:dyDescent="0.25">
      <c r="A38" s="109">
        <v>1992</v>
      </c>
      <c r="B38" s="112">
        <v>10768</v>
      </c>
      <c r="C38" s="110">
        <v>35</v>
      </c>
      <c r="D38" s="110">
        <v>220</v>
      </c>
    </row>
    <row r="39" spans="1:7" s="105" customFormat="1" ht="12.9" customHeight="1" x14ac:dyDescent="0.25">
      <c r="A39" s="109">
        <v>1993</v>
      </c>
      <c r="B39" s="112">
        <v>8869</v>
      </c>
      <c r="C39" s="110">
        <v>48</v>
      </c>
      <c r="D39" s="110">
        <v>270</v>
      </c>
    </row>
    <row r="40" spans="1:7" s="105" customFormat="1" ht="12.9" customHeight="1" x14ac:dyDescent="0.25">
      <c r="A40" s="109">
        <v>1994</v>
      </c>
      <c r="B40" s="112">
        <v>10513</v>
      </c>
      <c r="C40" s="110">
        <v>42</v>
      </c>
      <c r="D40" s="110">
        <v>632</v>
      </c>
    </row>
    <row r="41" spans="1:7" s="105" customFormat="1" ht="12.9" customHeight="1" x14ac:dyDescent="0.25">
      <c r="A41" s="109">
        <v>1995</v>
      </c>
      <c r="B41" s="112">
        <v>9373</v>
      </c>
      <c r="C41" s="110">
        <v>53</v>
      </c>
      <c r="D41" s="110">
        <v>388</v>
      </c>
    </row>
    <row r="42" spans="1:7" s="105" customFormat="1" ht="12.9" customHeight="1" x14ac:dyDescent="0.25">
      <c r="A42" s="109">
        <v>1996</v>
      </c>
      <c r="B42" s="112">
        <v>7897</v>
      </c>
      <c r="C42" s="110">
        <v>41</v>
      </c>
      <c r="D42" s="110">
        <v>470</v>
      </c>
    </row>
    <row r="43" spans="1:7" s="105" customFormat="1" ht="12.9" customHeight="1" x14ac:dyDescent="0.25">
      <c r="A43" s="109">
        <v>1997</v>
      </c>
      <c r="B43" s="112">
        <v>9286</v>
      </c>
      <c r="C43" s="110">
        <v>39</v>
      </c>
      <c r="D43" s="110">
        <v>420</v>
      </c>
    </row>
    <row r="44" spans="1:7" s="105" customFormat="1" ht="12.9" customHeight="1" x14ac:dyDescent="0.25">
      <c r="A44" s="109">
        <v>1998</v>
      </c>
      <c r="B44" s="112">
        <v>10627</v>
      </c>
      <c r="C44" s="110">
        <v>33</v>
      </c>
      <c r="D44" s="110">
        <v>522</v>
      </c>
    </row>
    <row r="45" spans="1:7" s="105" customFormat="1" ht="12.9" customHeight="1" x14ac:dyDescent="0.25">
      <c r="A45" s="114" t="s">
        <v>202</v>
      </c>
      <c r="B45" s="112">
        <v>10604.899089999999</v>
      </c>
      <c r="C45" s="112">
        <v>30.694600000000001</v>
      </c>
      <c r="D45" s="112">
        <v>306.858</v>
      </c>
    </row>
    <row r="46" spans="1:7" s="105" customFormat="1" ht="13.5" customHeight="1" x14ac:dyDescent="0.25">
      <c r="A46" s="115"/>
      <c r="B46" s="112"/>
      <c r="C46" s="110"/>
      <c r="D46" s="110"/>
    </row>
    <row r="47" spans="1:7" s="105" customFormat="1" ht="26.25" customHeight="1" x14ac:dyDescent="0.25">
      <c r="A47" s="307" t="s">
        <v>395</v>
      </c>
      <c r="B47" s="308"/>
      <c r="C47" s="308"/>
      <c r="D47" s="308"/>
      <c r="E47" s="309"/>
      <c r="F47" s="309"/>
      <c r="G47" s="309"/>
    </row>
    <row r="48" spans="1:7" s="105" customFormat="1" ht="28.5" customHeight="1" x14ac:dyDescent="0.25">
      <c r="A48" s="310" t="s">
        <v>203</v>
      </c>
      <c r="B48" s="308"/>
      <c r="C48" s="308"/>
      <c r="D48" s="308"/>
      <c r="E48" s="309"/>
      <c r="F48" s="309"/>
      <c r="G48" s="309"/>
    </row>
    <row r="49" spans="1:7" s="105" customFormat="1" ht="27" customHeight="1" x14ac:dyDescent="0.25">
      <c r="A49" s="307" t="s">
        <v>381</v>
      </c>
      <c r="B49" s="308"/>
      <c r="C49" s="308"/>
      <c r="D49" s="308"/>
      <c r="E49" s="309"/>
      <c r="F49" s="309"/>
      <c r="G49" s="309"/>
    </row>
    <row r="50" spans="1:7" s="105" customFormat="1" ht="6.75" customHeight="1" x14ac:dyDescent="0.25">
      <c r="A50" s="116"/>
      <c r="B50" s="117"/>
      <c r="C50" s="118"/>
      <c r="D50" s="118"/>
    </row>
    <row r="51" spans="1:7" s="105" customFormat="1" ht="84" customHeight="1" x14ac:dyDescent="0.25">
      <c r="A51" s="311" t="s">
        <v>204</v>
      </c>
      <c r="B51" s="312"/>
      <c r="C51" s="312"/>
      <c r="D51" s="312"/>
      <c r="E51" s="313"/>
      <c r="F51" s="313"/>
      <c r="G51" s="313"/>
    </row>
    <row r="52" spans="1:7" s="105" customFormat="1" ht="12" customHeight="1" x14ac:dyDescent="0.25">
      <c r="A52" s="314"/>
      <c r="B52" s="315"/>
      <c r="C52" s="316"/>
      <c r="D52" s="316"/>
    </row>
    <row r="53" spans="1:7" s="105" customFormat="1" ht="10.5" customHeight="1" x14ac:dyDescent="0.25">
      <c r="A53" s="119"/>
      <c r="B53" s="317"/>
      <c r="C53" s="317"/>
      <c r="D53" s="120"/>
    </row>
    <row r="54" spans="1:7" s="105" customFormat="1" ht="12.15" customHeight="1" x14ac:dyDescent="0.25">
      <c r="A54" s="119"/>
      <c r="B54" s="121"/>
      <c r="C54" s="122"/>
      <c r="D54" s="121"/>
    </row>
    <row r="55" spans="1:7" s="105" customFormat="1" ht="12" customHeight="1" x14ac:dyDescent="0.25">
      <c r="A55" s="119"/>
      <c r="B55" s="122"/>
      <c r="C55" s="318"/>
      <c r="D55" s="318"/>
    </row>
    <row r="56" spans="1:7" s="105" customFormat="1" ht="18" customHeight="1" x14ac:dyDescent="0.25">
      <c r="A56" s="123"/>
      <c r="B56" s="124"/>
      <c r="C56" s="125"/>
      <c r="D56" s="125"/>
    </row>
    <row r="57" spans="1:7" s="105" customFormat="1" ht="17.25" customHeight="1" x14ac:dyDescent="0.25">
      <c r="A57" s="126"/>
      <c r="B57" s="124"/>
      <c r="C57" s="125"/>
      <c r="D57" s="122"/>
    </row>
    <row r="58" spans="1:7" s="105" customFormat="1" ht="14.7" customHeight="1" x14ac:dyDescent="0.25">
      <c r="A58" s="127"/>
      <c r="B58" s="128"/>
      <c r="C58" s="129"/>
      <c r="D58" s="130"/>
    </row>
    <row r="59" spans="1:7" s="105" customFormat="1" ht="14.1" customHeight="1" x14ac:dyDescent="0.25">
      <c r="A59" s="131"/>
      <c r="B59" s="121"/>
      <c r="C59" s="129"/>
      <c r="D59" s="129"/>
    </row>
    <row r="60" spans="1:7" s="105" customFormat="1" ht="19.649999999999999" customHeight="1" x14ac:dyDescent="0.25">
      <c r="A60" s="132"/>
      <c r="B60" s="133"/>
      <c r="C60" s="129"/>
      <c r="D60" s="129"/>
    </row>
  </sheetData>
  <mergeCells count="12">
    <mergeCell ref="A49:G49"/>
    <mergeCell ref="A51:G51"/>
    <mergeCell ref="A52:B52"/>
    <mergeCell ref="C52:D52"/>
    <mergeCell ref="B53:C53"/>
    <mergeCell ref="C55:D55"/>
    <mergeCell ref="A1:G1"/>
    <mergeCell ref="B3:B4"/>
    <mergeCell ref="C3:C4"/>
    <mergeCell ref="D3:D4"/>
    <mergeCell ref="A47:G47"/>
    <mergeCell ref="A48:G48"/>
  </mergeCells>
  <phoneticPr fontId="0" type="noConversion"/>
  <pageMargins left="1" right="0.28999999999999998" top="0.6" bottom="0.51" header="0.5" footer="0.5"/>
  <pageSetup scale="9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07"/>
  <sheetViews>
    <sheetView workbookViewId="0">
      <selection sqref="A1:IV1"/>
    </sheetView>
  </sheetViews>
  <sheetFormatPr defaultColWidth="7.88671875" defaultRowHeight="13.2" x14ac:dyDescent="0.25"/>
  <cols>
    <col min="1" max="1" width="7.33203125" style="135" customWidth="1"/>
    <col min="2" max="2" width="10.6640625" style="135" customWidth="1"/>
    <col min="3" max="3" width="5.44140625" style="135" customWidth="1"/>
    <col min="4" max="4" width="11.6640625" style="135" customWidth="1"/>
    <col min="5" max="5" width="5.88671875" style="135" customWidth="1"/>
    <col min="6" max="6" width="11.44140625" style="135" customWidth="1"/>
    <col min="7" max="7" width="5.88671875" style="135" customWidth="1"/>
    <col min="8" max="8" width="12.33203125" style="135" customWidth="1"/>
    <col min="9" max="9" width="4.88671875" style="135" customWidth="1"/>
    <col min="10" max="10" width="10.88671875" style="135" customWidth="1"/>
    <col min="11" max="11" width="15.33203125" style="135" customWidth="1"/>
    <col min="12" max="12" width="3.109375" style="135" customWidth="1"/>
    <col min="13" max="16384" width="7.88671875" style="135"/>
  </cols>
  <sheetData>
    <row r="1" spans="1:10" s="137" customFormat="1" ht="19.2" x14ac:dyDescent="0.25">
      <c r="A1" s="136" t="s">
        <v>411</v>
      </c>
    </row>
    <row r="2" spans="1:10" ht="10.5" customHeight="1" x14ac:dyDescent="0.25">
      <c r="A2" s="138"/>
      <c r="B2" s="138"/>
      <c r="C2" s="138"/>
      <c r="D2" s="138"/>
      <c r="E2" s="138"/>
      <c r="F2" s="138"/>
      <c r="G2" s="138"/>
      <c r="H2" s="138"/>
      <c r="I2" s="138"/>
      <c r="J2" s="138"/>
    </row>
    <row r="3" spans="1:10" ht="15.6" x14ac:dyDescent="0.25">
      <c r="A3" s="139"/>
      <c r="B3" s="323" t="s">
        <v>205</v>
      </c>
      <c r="C3" s="323"/>
      <c r="D3" s="323" t="s">
        <v>206</v>
      </c>
      <c r="E3" s="323"/>
      <c r="F3" s="323" t="s">
        <v>207</v>
      </c>
      <c r="G3" s="323"/>
      <c r="H3" s="323" t="s">
        <v>192</v>
      </c>
      <c r="I3" s="323"/>
      <c r="J3" s="140"/>
    </row>
    <row r="4" spans="1:10" x14ac:dyDescent="0.25">
      <c r="A4" s="141" t="s">
        <v>193</v>
      </c>
      <c r="B4" s="142" t="s">
        <v>208</v>
      </c>
      <c r="C4" s="143"/>
      <c r="D4" s="142" t="s">
        <v>208</v>
      </c>
      <c r="E4" s="143"/>
      <c r="F4" s="142" t="s">
        <v>208</v>
      </c>
      <c r="G4" s="142"/>
      <c r="H4" s="144" t="s">
        <v>209</v>
      </c>
      <c r="I4" s="145"/>
      <c r="J4" s="146" t="s">
        <v>153</v>
      </c>
    </row>
    <row r="5" spans="1:10" ht="7.5" customHeight="1" x14ac:dyDescent="0.25">
      <c r="A5" s="147"/>
      <c r="I5" s="134"/>
      <c r="J5" s="148"/>
    </row>
    <row r="6" spans="1:10" s="155" customFormat="1" x14ac:dyDescent="0.25">
      <c r="A6" s="109">
        <v>1960</v>
      </c>
      <c r="B6" s="149">
        <v>5801</v>
      </c>
      <c r="C6" s="150">
        <v>97</v>
      </c>
      <c r="D6" s="151" t="s">
        <v>186</v>
      </c>
      <c r="E6" s="152"/>
      <c r="F6" s="151" t="s">
        <v>186</v>
      </c>
      <c r="G6" s="152"/>
      <c r="H6" s="151" t="s">
        <v>186</v>
      </c>
      <c r="I6" s="153"/>
      <c r="J6" s="154">
        <v>5992</v>
      </c>
    </row>
    <row r="7" spans="1:10" s="155" customFormat="1" x14ac:dyDescent="0.25">
      <c r="A7" s="109">
        <v>1961</v>
      </c>
      <c r="B7" s="149">
        <v>6499</v>
      </c>
      <c r="C7" s="150">
        <v>95.855457227138643</v>
      </c>
      <c r="D7" s="150">
        <v>263</v>
      </c>
      <c r="E7" s="150">
        <v>3.8790560471976403</v>
      </c>
      <c r="F7" s="150">
        <v>0</v>
      </c>
      <c r="G7" s="150">
        <v>0</v>
      </c>
      <c r="H7" s="150">
        <v>19</v>
      </c>
      <c r="I7" s="156" t="s">
        <v>174</v>
      </c>
      <c r="J7" s="154">
        <v>6780</v>
      </c>
    </row>
    <row r="8" spans="1:10" s="155" customFormat="1" x14ac:dyDescent="0.25">
      <c r="A8" s="109">
        <v>1962</v>
      </c>
      <c r="B8" s="149">
        <v>6410</v>
      </c>
      <c r="C8" s="150">
        <v>90.909090909090907</v>
      </c>
      <c r="D8" s="150">
        <v>291</v>
      </c>
      <c r="E8" s="150">
        <v>4.1270741738760464</v>
      </c>
      <c r="F8" s="150">
        <v>1</v>
      </c>
      <c r="G8" s="151" t="s">
        <v>174</v>
      </c>
      <c r="H8" s="150">
        <v>349</v>
      </c>
      <c r="I8" s="157">
        <v>5</v>
      </c>
      <c r="J8" s="154">
        <v>7051</v>
      </c>
    </row>
    <row r="9" spans="1:10" s="155" customFormat="1" x14ac:dyDescent="0.25">
      <c r="A9" s="109">
        <v>1963</v>
      </c>
      <c r="B9" s="149">
        <v>6011</v>
      </c>
      <c r="C9" s="150">
        <v>91.158629056718226</v>
      </c>
      <c r="D9" s="150">
        <v>284</v>
      </c>
      <c r="E9" s="150">
        <v>4.3069457082195939</v>
      </c>
      <c r="F9" s="150">
        <v>0</v>
      </c>
      <c r="G9" s="150">
        <v>0</v>
      </c>
      <c r="H9" s="150">
        <v>299</v>
      </c>
      <c r="I9" s="157">
        <v>5</v>
      </c>
      <c r="J9" s="154">
        <v>6594</v>
      </c>
    </row>
    <row r="10" spans="1:10" s="155" customFormat="1" x14ac:dyDescent="0.25">
      <c r="A10" s="109">
        <v>1964</v>
      </c>
      <c r="B10" s="149">
        <v>6821</v>
      </c>
      <c r="C10" s="150">
        <v>93.068631464046931</v>
      </c>
      <c r="D10" s="150">
        <v>286</v>
      </c>
      <c r="E10" s="150">
        <v>3.902305908036567</v>
      </c>
      <c r="F10" s="150">
        <v>2</v>
      </c>
      <c r="G10" s="151" t="s">
        <v>174</v>
      </c>
      <c r="H10" s="158">
        <v>220</v>
      </c>
      <c r="I10" s="157">
        <v>3</v>
      </c>
      <c r="J10" s="154">
        <v>7329</v>
      </c>
    </row>
    <row r="11" spans="1:10" s="155" customFormat="1" x14ac:dyDescent="0.25">
      <c r="A11" s="109">
        <v>1965</v>
      </c>
      <c r="B11" s="149">
        <v>8389</v>
      </c>
      <c r="C11" s="150">
        <v>94.84454494064444</v>
      </c>
      <c r="D11" s="150">
        <v>285</v>
      </c>
      <c r="E11" s="150">
        <v>3.2221594120972301</v>
      </c>
      <c r="F11" s="150">
        <v>0</v>
      </c>
      <c r="G11" s="150">
        <v>0</v>
      </c>
      <c r="H11" s="150">
        <v>171</v>
      </c>
      <c r="I11" s="157">
        <v>2</v>
      </c>
      <c r="J11" s="154">
        <v>8845</v>
      </c>
    </row>
    <row r="12" spans="1:10" s="155" customFormat="1" x14ac:dyDescent="0.25">
      <c r="A12" s="109">
        <v>1966</v>
      </c>
      <c r="B12" s="149">
        <v>7940</v>
      </c>
      <c r="C12" s="150">
        <v>92.616353668494114</v>
      </c>
      <c r="D12" s="150">
        <v>317</v>
      </c>
      <c r="E12" s="150">
        <v>3.6976554298378628</v>
      </c>
      <c r="F12" s="150">
        <v>43</v>
      </c>
      <c r="G12" s="151" t="s">
        <v>174</v>
      </c>
      <c r="H12" s="150">
        <v>273</v>
      </c>
      <c r="I12" s="157">
        <v>3</v>
      </c>
      <c r="J12" s="154">
        <v>8573</v>
      </c>
    </row>
    <row r="13" spans="1:10" s="155" customFormat="1" x14ac:dyDescent="0.25">
      <c r="A13" s="109">
        <v>1967</v>
      </c>
      <c r="B13" s="149">
        <v>8703</v>
      </c>
      <c r="C13" s="150">
        <v>96.049001213994046</v>
      </c>
      <c r="D13" s="150">
        <v>314</v>
      </c>
      <c r="E13" s="150">
        <v>3.4654011698488021</v>
      </c>
      <c r="F13" s="150">
        <v>3</v>
      </c>
      <c r="G13" s="151" t="s">
        <v>174</v>
      </c>
      <c r="H13" s="150">
        <v>41</v>
      </c>
      <c r="I13" s="156" t="s">
        <v>174</v>
      </c>
      <c r="J13" s="154">
        <v>9061</v>
      </c>
    </row>
    <row r="14" spans="1:10" s="155" customFormat="1" x14ac:dyDescent="0.25">
      <c r="A14" s="109">
        <v>1968</v>
      </c>
      <c r="B14" s="149">
        <v>8925</v>
      </c>
      <c r="C14" s="150">
        <v>94.735166118246468</v>
      </c>
      <c r="D14" s="150">
        <v>434</v>
      </c>
      <c r="E14" s="150">
        <v>4.6067296465343386</v>
      </c>
      <c r="F14" s="150">
        <v>10</v>
      </c>
      <c r="G14" s="151" t="s">
        <v>174</v>
      </c>
      <c r="H14" s="150">
        <v>52</v>
      </c>
      <c r="I14" s="156" t="s">
        <v>174</v>
      </c>
      <c r="J14" s="154">
        <v>9421</v>
      </c>
    </row>
    <row r="15" spans="1:10" s="155" customFormat="1" x14ac:dyDescent="0.25">
      <c r="A15" s="109">
        <v>1969</v>
      </c>
      <c r="B15" s="149">
        <v>9447</v>
      </c>
      <c r="C15" s="150">
        <v>91.002793565167124</v>
      </c>
      <c r="D15" s="150">
        <v>735</v>
      </c>
      <c r="E15" s="150">
        <v>7.080242751180041</v>
      </c>
      <c r="F15" s="150">
        <v>52</v>
      </c>
      <c r="G15" s="151" t="s">
        <v>174</v>
      </c>
      <c r="H15" s="150">
        <v>147</v>
      </c>
      <c r="I15" s="157">
        <v>1</v>
      </c>
      <c r="J15" s="154">
        <v>10381</v>
      </c>
    </row>
    <row r="16" spans="1:10" s="155" customFormat="1" x14ac:dyDescent="0.25">
      <c r="A16" s="109">
        <v>1970</v>
      </c>
      <c r="B16" s="149">
        <v>8745</v>
      </c>
      <c r="C16" s="150">
        <v>87.862955892695666</v>
      </c>
      <c r="D16" s="150">
        <v>966</v>
      </c>
      <c r="E16" s="150">
        <v>9.7056163970662102</v>
      </c>
      <c r="F16" s="150">
        <v>14</v>
      </c>
      <c r="G16" s="151" t="s">
        <v>174</v>
      </c>
      <c r="H16" s="150">
        <v>228</v>
      </c>
      <c r="I16" s="157">
        <v>2</v>
      </c>
      <c r="J16" s="154">
        <v>9953</v>
      </c>
    </row>
    <row r="17" spans="1:10" s="155" customFormat="1" x14ac:dyDescent="0.25">
      <c r="A17" s="109">
        <v>1971</v>
      </c>
      <c r="B17" s="149">
        <v>9595</v>
      </c>
      <c r="C17" s="150">
        <v>90.578684036627962</v>
      </c>
      <c r="D17" s="150">
        <v>901</v>
      </c>
      <c r="E17" s="150">
        <v>8.5056169168318707</v>
      </c>
      <c r="F17" s="150">
        <v>1</v>
      </c>
      <c r="G17" s="151" t="s">
        <v>174</v>
      </c>
      <c r="H17" s="150">
        <v>96</v>
      </c>
      <c r="I17" s="157">
        <v>1</v>
      </c>
      <c r="J17" s="154">
        <v>10593</v>
      </c>
    </row>
    <row r="18" spans="1:10" s="155" customFormat="1" x14ac:dyDescent="0.25">
      <c r="A18" s="109">
        <v>1972</v>
      </c>
      <c r="B18" s="149">
        <v>9444</v>
      </c>
      <c r="C18" s="150">
        <v>88.76774132907228</v>
      </c>
      <c r="D18" s="159">
        <v>1079</v>
      </c>
      <c r="E18" s="150">
        <v>10.14193063257825</v>
      </c>
      <c r="F18" s="150">
        <v>7</v>
      </c>
      <c r="G18" s="151" t="s">
        <v>174</v>
      </c>
      <c r="H18" s="150">
        <v>108</v>
      </c>
      <c r="I18" s="157">
        <v>1</v>
      </c>
      <c r="J18" s="154">
        <v>10639</v>
      </c>
    </row>
    <row r="19" spans="1:10" s="155" customFormat="1" x14ac:dyDescent="0.25">
      <c r="A19" s="109">
        <v>1973</v>
      </c>
      <c r="B19" s="149">
        <v>7517</v>
      </c>
      <c r="C19" s="150">
        <v>82.749889916336414</v>
      </c>
      <c r="D19" s="159">
        <v>1303</v>
      </c>
      <c r="E19" s="150">
        <v>14.343901365037429</v>
      </c>
      <c r="F19" s="150">
        <v>69</v>
      </c>
      <c r="G19" s="151" t="s">
        <v>174</v>
      </c>
      <c r="H19" s="150">
        <v>195</v>
      </c>
      <c r="I19" s="157">
        <v>2</v>
      </c>
      <c r="J19" s="154">
        <v>9084</v>
      </c>
    </row>
    <row r="20" spans="1:10" s="155" customFormat="1" x14ac:dyDescent="0.25">
      <c r="A20" s="109">
        <v>1974</v>
      </c>
      <c r="B20" s="149">
        <v>9726</v>
      </c>
      <c r="C20" s="150">
        <v>88.097826086956516</v>
      </c>
      <c r="D20" s="159">
        <v>1210</v>
      </c>
      <c r="E20" s="150">
        <v>10.960144927536232</v>
      </c>
      <c r="F20" s="150">
        <v>6</v>
      </c>
      <c r="G20" s="151" t="s">
        <v>174</v>
      </c>
      <c r="H20" s="150">
        <v>98</v>
      </c>
      <c r="I20" s="157">
        <v>1</v>
      </c>
      <c r="J20" s="154">
        <v>11040</v>
      </c>
    </row>
    <row r="21" spans="1:10" s="155" customFormat="1" x14ac:dyDescent="0.25">
      <c r="A21" s="109">
        <v>1975</v>
      </c>
      <c r="B21" s="149">
        <v>9560</v>
      </c>
      <c r="C21" s="150">
        <v>85.22777926361772</v>
      </c>
      <c r="D21" s="159">
        <v>1544</v>
      </c>
      <c r="E21" s="150">
        <v>13.76482125345458</v>
      </c>
      <c r="F21" s="150">
        <v>17</v>
      </c>
      <c r="G21" s="151" t="s">
        <v>174</v>
      </c>
      <c r="H21" s="150">
        <v>96</v>
      </c>
      <c r="I21" s="157">
        <v>1</v>
      </c>
      <c r="J21" s="154">
        <v>11217</v>
      </c>
    </row>
    <row r="22" spans="1:10" s="155" customFormat="1" x14ac:dyDescent="0.25">
      <c r="A22" s="109">
        <v>1976</v>
      </c>
      <c r="B22" s="149">
        <v>12402</v>
      </c>
      <c r="C22" s="150">
        <v>77.251775258502548</v>
      </c>
      <c r="D22" s="159">
        <v>3558</v>
      </c>
      <c r="E22" s="150">
        <v>22.162700884514763</v>
      </c>
      <c r="F22" s="150">
        <v>27</v>
      </c>
      <c r="G22" s="151" t="s">
        <v>174</v>
      </c>
      <c r="H22" s="150">
        <v>67</v>
      </c>
      <c r="I22" s="156" t="s">
        <v>174</v>
      </c>
      <c r="J22" s="154">
        <v>16054</v>
      </c>
    </row>
    <row r="23" spans="1:10" s="155" customFormat="1" x14ac:dyDescent="0.25">
      <c r="A23" s="109">
        <v>1977</v>
      </c>
      <c r="B23" s="149">
        <v>8460</v>
      </c>
      <c r="C23" s="150">
        <v>63.007373203247184</v>
      </c>
      <c r="D23" s="159">
        <v>4788</v>
      </c>
      <c r="E23" s="150">
        <v>35.65949206822075</v>
      </c>
      <c r="F23" s="150">
        <v>92</v>
      </c>
      <c r="G23" s="150">
        <v>1</v>
      </c>
      <c r="H23" s="150">
        <v>87</v>
      </c>
      <c r="I23" s="157">
        <v>1</v>
      </c>
      <c r="J23" s="154">
        <v>13427</v>
      </c>
    </row>
    <row r="24" spans="1:10" s="155" customFormat="1" x14ac:dyDescent="0.25">
      <c r="A24" s="109">
        <v>1978</v>
      </c>
      <c r="B24" s="149">
        <v>11708</v>
      </c>
      <c r="C24" s="150">
        <v>70.11618157863218</v>
      </c>
      <c r="D24" s="159">
        <v>4871</v>
      </c>
      <c r="E24" s="150">
        <v>29.171158222541621</v>
      </c>
      <c r="F24" s="150">
        <v>35</v>
      </c>
      <c r="G24" s="151" t="s">
        <v>174</v>
      </c>
      <c r="H24" s="150">
        <v>84</v>
      </c>
      <c r="I24" s="156" t="s">
        <v>174</v>
      </c>
      <c r="J24" s="154">
        <v>16698</v>
      </c>
    </row>
    <row r="25" spans="1:10" s="155" customFormat="1" x14ac:dyDescent="0.25">
      <c r="A25" s="109">
        <v>1979</v>
      </c>
      <c r="B25" s="149">
        <v>10344</v>
      </c>
      <c r="C25" s="150">
        <v>65.868568517575142</v>
      </c>
      <c r="D25" s="159">
        <v>5114</v>
      </c>
      <c r="E25" s="150">
        <v>32.564951604686705</v>
      </c>
      <c r="F25" s="150">
        <v>58</v>
      </c>
      <c r="G25" s="151" t="s">
        <v>174</v>
      </c>
      <c r="H25" s="150">
        <v>188</v>
      </c>
      <c r="I25" s="157">
        <v>1</v>
      </c>
      <c r="J25" s="154">
        <v>15704</v>
      </c>
    </row>
    <row r="26" spans="1:10" s="155" customFormat="1" x14ac:dyDescent="0.25">
      <c r="A26" s="109">
        <v>1980</v>
      </c>
      <c r="B26" s="149">
        <v>9966</v>
      </c>
      <c r="C26" s="150">
        <v>64.384004134634026</v>
      </c>
      <c r="D26" s="159">
        <v>5140</v>
      </c>
      <c r="E26" s="150">
        <v>33.206279475418313</v>
      </c>
      <c r="F26" s="150">
        <v>22</v>
      </c>
      <c r="G26" s="152" t="s">
        <v>174</v>
      </c>
      <c r="H26" s="150">
        <v>351</v>
      </c>
      <c r="I26" s="157">
        <v>2</v>
      </c>
      <c r="J26" s="154">
        <v>15479</v>
      </c>
    </row>
    <row r="27" spans="1:10" s="155" customFormat="1" x14ac:dyDescent="0.25">
      <c r="A27" s="109">
        <v>1981</v>
      </c>
      <c r="B27" s="149">
        <v>11323</v>
      </c>
      <c r="C27" s="150">
        <v>68.379733075668824</v>
      </c>
      <c r="D27" s="159">
        <v>5047</v>
      </c>
      <c r="E27" s="150">
        <v>30.478893652998369</v>
      </c>
      <c r="F27" s="150">
        <v>13</v>
      </c>
      <c r="G27" s="152" t="s">
        <v>174</v>
      </c>
      <c r="H27" s="150">
        <v>176</v>
      </c>
      <c r="I27" s="157">
        <v>1</v>
      </c>
      <c r="J27" s="154">
        <v>16559</v>
      </c>
    </row>
    <row r="28" spans="1:10" s="155" customFormat="1" x14ac:dyDescent="0.25">
      <c r="A28" s="109">
        <v>1982</v>
      </c>
      <c r="B28" s="149">
        <v>10920</v>
      </c>
      <c r="C28" s="150">
        <v>73.704103671706264</v>
      </c>
      <c r="D28" s="159">
        <v>3853</v>
      </c>
      <c r="E28" s="150">
        <v>26.005669546436284</v>
      </c>
      <c r="F28" s="150">
        <v>10</v>
      </c>
      <c r="G28" s="152" t="s">
        <v>174</v>
      </c>
      <c r="H28" s="150">
        <v>33</v>
      </c>
      <c r="I28" s="156" t="s">
        <v>174</v>
      </c>
      <c r="J28" s="154">
        <v>14816</v>
      </c>
    </row>
    <row r="29" spans="1:10" s="155" customFormat="1" x14ac:dyDescent="0.25">
      <c r="A29" s="109">
        <v>1983</v>
      </c>
      <c r="B29" s="149">
        <v>11561.22976</v>
      </c>
      <c r="C29" s="150">
        <v>76.781917685235612</v>
      </c>
      <c r="D29" s="159">
        <v>3452</v>
      </c>
      <c r="E29" s="150">
        <v>22.925863887461858</v>
      </c>
      <c r="F29" s="150">
        <v>10</v>
      </c>
      <c r="G29" s="152" t="s">
        <v>174</v>
      </c>
      <c r="H29" s="150">
        <v>34</v>
      </c>
      <c r="I29" s="156" t="s">
        <v>174</v>
      </c>
      <c r="J29" s="154">
        <v>15057.22976</v>
      </c>
    </row>
    <row r="30" spans="1:10" s="155" customFormat="1" x14ac:dyDescent="0.25">
      <c r="A30" s="109">
        <v>1984</v>
      </c>
      <c r="B30" s="149">
        <v>11112.5288</v>
      </c>
      <c r="C30" s="150">
        <v>58.988304861683247</v>
      </c>
      <c r="D30" s="159">
        <v>7650</v>
      </c>
      <c r="E30" s="150">
        <v>40.608266607315954</v>
      </c>
      <c r="F30" s="150">
        <v>36</v>
      </c>
      <c r="G30" s="152" t="s">
        <v>174</v>
      </c>
      <c r="H30" s="150">
        <v>40</v>
      </c>
      <c r="I30" s="156" t="s">
        <v>174</v>
      </c>
      <c r="J30" s="154">
        <v>18838.5288</v>
      </c>
    </row>
    <row r="31" spans="1:10" s="155" customFormat="1" x14ac:dyDescent="0.25">
      <c r="A31" s="109">
        <v>1985</v>
      </c>
      <c r="B31" s="149">
        <v>10177.79169</v>
      </c>
      <c r="C31" s="150">
        <v>54.377864852969374</v>
      </c>
      <c r="D31" s="159">
        <v>8465</v>
      </c>
      <c r="E31" s="150">
        <v>45.226768242137766</v>
      </c>
      <c r="F31" s="150">
        <v>16</v>
      </c>
      <c r="G31" s="152" t="s">
        <v>174</v>
      </c>
      <c r="H31" s="150">
        <v>58</v>
      </c>
      <c r="I31" s="156" t="s">
        <v>174</v>
      </c>
      <c r="J31" s="154">
        <v>18716.791689999998</v>
      </c>
    </row>
    <row r="32" spans="1:10" s="155" customFormat="1" x14ac:dyDescent="0.25">
      <c r="A32" s="109">
        <v>1986</v>
      </c>
      <c r="B32" s="149">
        <v>10863.10356</v>
      </c>
      <c r="C32" s="150">
        <v>48.510933425969469</v>
      </c>
      <c r="D32" s="159">
        <v>11469</v>
      </c>
      <c r="E32" s="150">
        <v>51.216661278192213</v>
      </c>
      <c r="F32" s="150">
        <v>9</v>
      </c>
      <c r="G32" s="152" t="s">
        <v>174</v>
      </c>
      <c r="H32" s="150">
        <v>52</v>
      </c>
      <c r="I32" s="156" t="s">
        <v>174</v>
      </c>
      <c r="J32" s="154">
        <v>22393.10356</v>
      </c>
    </row>
    <row r="33" spans="1:11" s="155" customFormat="1" x14ac:dyDescent="0.25">
      <c r="A33" s="109">
        <v>1987</v>
      </c>
      <c r="B33" s="149">
        <v>8930.8543910000008</v>
      </c>
      <c r="C33" s="150">
        <v>42.850574730320311</v>
      </c>
      <c r="D33" s="159">
        <v>11836</v>
      </c>
      <c r="E33" s="150">
        <v>56.789572453356463</v>
      </c>
      <c r="F33" s="150">
        <v>17</v>
      </c>
      <c r="G33" s="152" t="s">
        <v>174</v>
      </c>
      <c r="H33" s="150">
        <v>58</v>
      </c>
      <c r="I33" s="156" t="s">
        <v>174</v>
      </c>
      <c r="J33" s="154">
        <v>20841.854391000001</v>
      </c>
    </row>
    <row r="34" spans="1:11" s="155" customFormat="1" x14ac:dyDescent="0.25">
      <c r="A34" s="109">
        <v>1988</v>
      </c>
      <c r="B34" s="149">
        <v>8246.1293549999991</v>
      </c>
      <c r="C34" s="150">
        <v>33.283900305189754</v>
      </c>
      <c r="D34" s="159">
        <v>16462</v>
      </c>
      <c r="E34" s="150">
        <v>66.445667201643559</v>
      </c>
      <c r="F34" s="150">
        <v>30</v>
      </c>
      <c r="G34" s="152" t="s">
        <v>174</v>
      </c>
      <c r="H34" s="150">
        <v>37</v>
      </c>
      <c r="I34" s="156" t="s">
        <v>174</v>
      </c>
      <c r="J34" s="154">
        <v>24775.129354999997</v>
      </c>
    </row>
    <row r="35" spans="1:11" s="155" customFormat="1" x14ac:dyDescent="0.25">
      <c r="A35" s="109">
        <v>1989</v>
      </c>
      <c r="B35" s="149">
        <v>9580.4045760000008</v>
      </c>
      <c r="C35" s="150">
        <v>37.158693044938431</v>
      </c>
      <c r="D35" s="159">
        <v>16129</v>
      </c>
      <c r="E35" s="150">
        <v>62.558168119873351</v>
      </c>
      <c r="F35" s="150">
        <v>30</v>
      </c>
      <c r="G35" s="152" t="s">
        <v>174</v>
      </c>
      <c r="H35" s="150">
        <v>43</v>
      </c>
      <c r="I35" s="156" t="s">
        <v>174</v>
      </c>
      <c r="J35" s="154">
        <v>25782.404576000001</v>
      </c>
    </row>
    <row r="36" spans="1:11" s="155" customFormat="1" x14ac:dyDescent="0.25">
      <c r="A36" s="109">
        <v>1990</v>
      </c>
      <c r="B36" s="149">
        <v>10720.800721</v>
      </c>
      <c r="C36" s="150">
        <v>41.411295362349016</v>
      </c>
      <c r="D36" s="159">
        <v>15099.789885</v>
      </c>
      <c r="E36" s="150">
        <v>58.326040667120907</v>
      </c>
      <c r="F36" s="150">
        <v>27</v>
      </c>
      <c r="G36" s="152" t="s">
        <v>174</v>
      </c>
      <c r="H36" s="150">
        <v>41</v>
      </c>
      <c r="I36" s="156" t="s">
        <v>174</v>
      </c>
      <c r="J36" s="154">
        <v>25888.590605999998</v>
      </c>
    </row>
    <row r="37" spans="1:11" s="155" customFormat="1" x14ac:dyDescent="0.25">
      <c r="A37" s="109">
        <v>1991</v>
      </c>
      <c r="B37" s="149">
        <v>11971.226992</v>
      </c>
      <c r="C37" s="150">
        <v>42.107868056147822</v>
      </c>
      <c r="D37" s="159">
        <v>16416.678260000001</v>
      </c>
      <c r="E37" s="150">
        <v>57.744400181724529</v>
      </c>
      <c r="F37" s="150">
        <v>18</v>
      </c>
      <c r="G37" s="152" t="s">
        <v>174</v>
      </c>
      <c r="H37" s="150">
        <v>24</v>
      </c>
      <c r="I37" s="156" t="s">
        <v>174</v>
      </c>
      <c r="J37" s="154">
        <v>28429.905252</v>
      </c>
    </row>
    <row r="38" spans="1:11" s="155" customFormat="1" x14ac:dyDescent="0.25">
      <c r="A38" s="109">
        <v>1992</v>
      </c>
      <c r="B38" s="149">
        <v>8277.2798000000003</v>
      </c>
      <c r="C38" s="150">
        <v>32.142680036097609</v>
      </c>
      <c r="D38" s="159">
        <v>17435.399247000001</v>
      </c>
      <c r="E38" s="150">
        <v>67.705873528394946</v>
      </c>
      <c r="F38" s="150">
        <v>16</v>
      </c>
      <c r="G38" s="152" t="s">
        <v>174</v>
      </c>
      <c r="H38" s="150">
        <v>23</v>
      </c>
      <c r="I38" s="156" t="s">
        <v>174</v>
      </c>
      <c r="J38" s="160">
        <v>25751.679047000001</v>
      </c>
    </row>
    <row r="39" spans="1:11" s="155" customFormat="1" x14ac:dyDescent="0.25">
      <c r="A39" s="109">
        <v>1993</v>
      </c>
      <c r="B39" s="149">
        <v>9620.2848009999998</v>
      </c>
      <c r="C39" s="150">
        <v>40.529510981899833</v>
      </c>
      <c r="D39" s="159">
        <v>14071.208849999999</v>
      </c>
      <c r="E39" s="150">
        <v>59.280907521095436</v>
      </c>
      <c r="F39" s="150">
        <v>21</v>
      </c>
      <c r="G39" s="152" t="s">
        <v>174</v>
      </c>
      <c r="H39" s="150">
        <v>24</v>
      </c>
      <c r="I39" s="156" t="s">
        <v>174</v>
      </c>
      <c r="J39" s="160">
        <v>23736.493650999997</v>
      </c>
    </row>
    <row r="40" spans="1:11" s="155" customFormat="1" x14ac:dyDescent="0.25">
      <c r="A40" s="109">
        <v>1994</v>
      </c>
      <c r="B40" s="149">
        <v>8155.4271529999996</v>
      </c>
      <c r="C40" s="150">
        <v>32.58490883738412</v>
      </c>
      <c r="D40" s="159">
        <v>16793.806603000001</v>
      </c>
      <c r="E40" s="150">
        <v>67.099447634709875</v>
      </c>
      <c r="F40" s="150">
        <v>18</v>
      </c>
      <c r="G40" s="152" t="s">
        <v>174</v>
      </c>
      <c r="H40" s="150">
        <v>61</v>
      </c>
      <c r="I40" s="156" t="s">
        <v>174</v>
      </c>
      <c r="J40" s="160">
        <v>25028.233756000001</v>
      </c>
    </row>
    <row r="41" spans="1:11" s="155" customFormat="1" x14ac:dyDescent="0.25">
      <c r="A41" s="109">
        <v>1995</v>
      </c>
      <c r="B41" s="149">
        <v>10753.227715999999</v>
      </c>
      <c r="C41" s="150">
        <v>41.53073367511152</v>
      </c>
      <c r="D41" s="159">
        <v>14951.885429</v>
      </c>
      <c r="E41" s="150">
        <v>57.746640180290541</v>
      </c>
      <c r="F41" s="150">
        <v>155.10392999999999</v>
      </c>
      <c r="G41" s="150">
        <v>0.59903688259187038</v>
      </c>
      <c r="H41" s="150">
        <v>32</v>
      </c>
      <c r="I41" s="156" t="s">
        <v>174</v>
      </c>
      <c r="J41" s="160">
        <v>25892.217075</v>
      </c>
    </row>
    <row r="42" spans="1:11" s="155" customFormat="1" ht="15.6" x14ac:dyDescent="0.25">
      <c r="A42" s="114" t="s">
        <v>397</v>
      </c>
      <c r="B42" s="149">
        <v>13806.953569000001</v>
      </c>
      <c r="C42" s="150">
        <v>51.676371046452374</v>
      </c>
      <c r="D42" s="159">
        <v>12450.443335</v>
      </c>
      <c r="E42" s="150">
        <v>46.599253503456886</v>
      </c>
      <c r="F42" s="150">
        <v>422.72066000000001</v>
      </c>
      <c r="G42" s="150">
        <v>1.5821498613718727</v>
      </c>
      <c r="H42" s="150">
        <v>38</v>
      </c>
      <c r="I42" s="156" t="s">
        <v>174</v>
      </c>
      <c r="J42" s="160">
        <v>26718.117564</v>
      </c>
    </row>
    <row r="43" spans="1:11" s="155" customFormat="1" ht="15.6" x14ac:dyDescent="0.25">
      <c r="A43" s="114" t="s">
        <v>398</v>
      </c>
      <c r="B43" s="149">
        <v>13840.434369999999</v>
      </c>
      <c r="C43" s="150">
        <v>47.892223485829838</v>
      </c>
      <c r="D43" s="159">
        <v>14609.304142999999</v>
      </c>
      <c r="E43" s="150">
        <v>50.552752918333141</v>
      </c>
      <c r="F43" s="150">
        <v>417.38824</v>
      </c>
      <c r="G43" s="150">
        <v>1.4442936064034229</v>
      </c>
      <c r="H43" s="150">
        <v>32</v>
      </c>
      <c r="I43" s="156" t="s">
        <v>174</v>
      </c>
      <c r="J43" s="160">
        <v>28899.126752999997</v>
      </c>
    </row>
    <row r="44" spans="1:11" s="155" customFormat="1" ht="15.6" x14ac:dyDescent="0.25">
      <c r="A44" s="114" t="s">
        <v>410</v>
      </c>
      <c r="B44" s="149">
        <v>11154.102316</v>
      </c>
      <c r="C44" s="150">
        <v>39.265738145999869</v>
      </c>
      <c r="D44" s="159">
        <v>16805.029747</v>
      </c>
      <c r="E44" s="150">
        <v>59.158673543356478</v>
      </c>
      <c r="F44" s="150">
        <v>406.57272</v>
      </c>
      <c r="G44" s="150">
        <v>1.4312561879521961</v>
      </c>
      <c r="H44" s="150">
        <v>41</v>
      </c>
      <c r="I44" s="156" t="s">
        <v>174</v>
      </c>
      <c r="J44" s="160">
        <v>28406.704783000001</v>
      </c>
      <c r="K44" s="282"/>
    </row>
    <row r="45" spans="1:11" s="155" customFormat="1" ht="15.6" x14ac:dyDescent="0.25">
      <c r="A45" s="114" t="s">
        <v>202</v>
      </c>
      <c r="B45" s="149">
        <v>11842.851256999998</v>
      </c>
      <c r="C45" s="150">
        <v>40.418602645051855</v>
      </c>
      <c r="D45" s="159">
        <v>16977.444616000001</v>
      </c>
      <c r="E45" s="150">
        <v>57.942515106476698</v>
      </c>
      <c r="F45" s="150">
        <v>459.70563600000003</v>
      </c>
      <c r="G45" s="150">
        <v>1.5689346283220693</v>
      </c>
      <c r="H45" s="150">
        <v>20.495000000000001</v>
      </c>
      <c r="I45" s="156" t="s">
        <v>174</v>
      </c>
      <c r="J45" s="160">
        <v>29300.496508999997</v>
      </c>
    </row>
    <row r="46" spans="1:11" ht="6" customHeight="1" x14ac:dyDescent="0.25">
      <c r="B46" s="134"/>
      <c r="C46" s="134"/>
      <c r="D46" s="134"/>
      <c r="E46" s="134"/>
      <c r="F46" s="134"/>
      <c r="G46" s="134"/>
      <c r="H46" s="134"/>
      <c r="I46" s="134"/>
      <c r="J46" s="161"/>
    </row>
    <row r="47" spans="1:11" s="161" customFormat="1" ht="13.8" x14ac:dyDescent="0.25">
      <c r="A47" s="162" t="s">
        <v>210</v>
      </c>
      <c r="C47" s="163"/>
      <c r="D47" s="163"/>
      <c r="E47" s="163"/>
      <c r="F47" s="163"/>
      <c r="G47" s="163"/>
      <c r="H47" s="163"/>
      <c r="I47" s="163"/>
      <c r="J47" s="164"/>
    </row>
    <row r="48" spans="1:11" s="161" customFormat="1" ht="6" customHeight="1" x14ac:dyDescent="0.25">
      <c r="B48" s="163"/>
      <c r="C48" s="163"/>
      <c r="D48" s="163"/>
      <c r="E48" s="163"/>
      <c r="F48" s="163"/>
      <c r="G48" s="163"/>
      <c r="H48" s="163"/>
      <c r="I48" s="163"/>
      <c r="J48" s="137"/>
    </row>
    <row r="49" spans="1:11" s="165" customFormat="1" ht="53.25" customHeight="1" x14ac:dyDescent="0.25">
      <c r="A49" s="320" t="s">
        <v>413</v>
      </c>
      <c r="B49" s="321"/>
      <c r="C49" s="321"/>
      <c r="D49" s="321"/>
      <c r="E49" s="321"/>
      <c r="F49" s="321"/>
      <c r="G49" s="321"/>
      <c r="H49" s="321"/>
      <c r="I49" s="321"/>
      <c r="J49" s="321"/>
      <c r="K49" s="322"/>
    </row>
    <row r="50" spans="1:11" s="165" customFormat="1" ht="15.6" x14ac:dyDescent="0.25">
      <c r="A50" s="166" t="s">
        <v>211</v>
      </c>
      <c r="C50" s="162"/>
      <c r="D50" s="162"/>
      <c r="E50" s="162"/>
      <c r="F50" s="162"/>
      <c r="G50" s="162"/>
      <c r="H50" s="162"/>
      <c r="I50" s="162"/>
      <c r="J50" s="155"/>
    </row>
    <row r="51" spans="1:11" s="165" customFormat="1" ht="16.5" customHeight="1" x14ac:dyDescent="0.25">
      <c r="A51" s="166" t="s">
        <v>396</v>
      </c>
      <c r="C51" s="162"/>
      <c r="D51" s="162"/>
      <c r="E51" s="162"/>
      <c r="F51" s="162"/>
      <c r="G51" s="162"/>
      <c r="H51" s="162"/>
      <c r="I51" s="162"/>
      <c r="J51" s="155"/>
    </row>
    <row r="52" spans="1:11" s="165" customFormat="1" ht="6" customHeight="1" x14ac:dyDescent="0.25">
      <c r="A52" s="167"/>
      <c r="B52" s="168"/>
      <c r="C52" s="168"/>
      <c r="D52" s="168"/>
      <c r="E52" s="168"/>
      <c r="F52" s="168"/>
      <c r="G52" s="168"/>
      <c r="H52" s="168"/>
      <c r="I52" s="168"/>
      <c r="J52" s="168"/>
    </row>
    <row r="53" spans="1:11" s="165" customFormat="1" ht="72.75" customHeight="1" x14ac:dyDescent="0.25">
      <c r="A53" s="319" t="s">
        <v>412</v>
      </c>
      <c r="B53" s="313"/>
      <c r="C53" s="313"/>
      <c r="D53" s="313"/>
      <c r="E53" s="313"/>
      <c r="F53" s="313"/>
      <c r="G53" s="313"/>
      <c r="H53" s="313"/>
      <c r="I53" s="313"/>
      <c r="J53" s="313"/>
      <c r="K53" s="313"/>
    </row>
    <row r="54" spans="1:11" s="165" customFormat="1" ht="13.8" x14ac:dyDescent="0.25">
      <c r="A54" s="164"/>
      <c r="C54" s="162"/>
      <c r="D54" s="162"/>
      <c r="E54" s="162"/>
      <c r="F54" s="162"/>
      <c r="G54" s="162"/>
      <c r="H54" s="162"/>
      <c r="I54" s="162"/>
      <c r="J54" s="155"/>
    </row>
    <row r="55" spans="1:11" s="165" customFormat="1" ht="13.8" x14ac:dyDescent="0.25">
      <c r="A55" s="164"/>
      <c r="C55" s="162"/>
      <c r="D55" s="162"/>
      <c r="E55" s="162"/>
      <c r="F55" s="162"/>
      <c r="G55" s="162"/>
      <c r="H55" s="162"/>
      <c r="I55" s="162"/>
      <c r="J55" s="155"/>
    </row>
    <row r="56" spans="1:11" s="165" customFormat="1" x14ac:dyDescent="0.25">
      <c r="A56" s="137"/>
      <c r="C56" s="162"/>
      <c r="D56" s="162"/>
      <c r="E56" s="162"/>
      <c r="F56" s="162"/>
      <c r="G56" s="162"/>
      <c r="H56" s="162"/>
      <c r="I56" s="162"/>
      <c r="J56" s="155"/>
    </row>
    <row r="57" spans="1:11" s="169" customFormat="1" x14ac:dyDescent="0.25">
      <c r="A57" s="135"/>
      <c r="C57" s="170"/>
      <c r="D57" s="170"/>
      <c r="E57" s="170"/>
      <c r="F57" s="170"/>
      <c r="G57" s="170"/>
      <c r="H57" s="170"/>
      <c r="I57" s="170"/>
      <c r="J57" s="155"/>
    </row>
    <row r="58" spans="1:11" s="164" customFormat="1" ht="13.8" x14ac:dyDescent="0.25">
      <c r="A58" s="171"/>
      <c r="B58" s="135"/>
      <c r="C58" s="172"/>
      <c r="D58" s="172"/>
      <c r="E58" s="172"/>
      <c r="F58" s="172"/>
      <c r="G58" s="172"/>
      <c r="H58" s="172"/>
      <c r="I58" s="172"/>
      <c r="J58" s="105"/>
    </row>
    <row r="59" spans="1:11" s="164" customFormat="1" ht="13.8" x14ac:dyDescent="0.25">
      <c r="A59" s="171"/>
      <c r="J59" s="105"/>
    </row>
    <row r="60" spans="1:11" s="137" customFormat="1" ht="13.8" x14ac:dyDescent="0.25">
      <c r="A60" s="173"/>
      <c r="J60" s="105"/>
    </row>
    <row r="61" spans="1:11" ht="13.8" x14ac:dyDescent="0.25">
      <c r="A61" s="173"/>
      <c r="B61" s="171"/>
      <c r="J61" s="105"/>
    </row>
    <row r="62" spans="1:11" s="105" customFormat="1" ht="12.75" customHeight="1" x14ac:dyDescent="0.25">
      <c r="A62" s="173"/>
      <c r="B62" s="171"/>
      <c r="C62" s="171"/>
      <c r="D62" s="171"/>
      <c r="E62" s="171"/>
      <c r="F62" s="171"/>
      <c r="G62" s="171"/>
      <c r="H62" s="171"/>
      <c r="I62" s="171"/>
      <c r="J62" s="171"/>
    </row>
    <row r="63" spans="1:11" s="105" customFormat="1" ht="15.75" customHeight="1" x14ac:dyDescent="0.25">
      <c r="A63" s="173"/>
      <c r="B63" s="171"/>
      <c r="C63" s="171"/>
      <c r="D63" s="171"/>
      <c r="E63" s="171"/>
      <c r="F63" s="171"/>
      <c r="G63" s="171"/>
      <c r="H63" s="171"/>
      <c r="I63" s="171"/>
      <c r="J63" s="171"/>
    </row>
    <row r="64" spans="1:11" s="105" customFormat="1" ht="15" customHeight="1" x14ac:dyDescent="0.25">
      <c r="A64" s="173"/>
      <c r="B64" s="171"/>
      <c r="C64" s="174"/>
      <c r="D64" s="175"/>
      <c r="E64" s="175"/>
      <c r="F64" s="175"/>
      <c r="G64" s="175"/>
      <c r="H64" s="176"/>
      <c r="I64" s="177"/>
    </row>
    <row r="65" spans="1:9" s="105" customFormat="1" ht="10.35" customHeight="1" x14ac:dyDescent="0.25">
      <c r="A65" s="173"/>
      <c r="B65" s="171"/>
      <c r="C65" s="174"/>
      <c r="D65" s="175"/>
      <c r="E65" s="175"/>
      <c r="F65" s="175"/>
      <c r="G65" s="175"/>
      <c r="H65" s="174"/>
      <c r="I65" s="177"/>
    </row>
    <row r="66" spans="1:9" s="105" customFormat="1" ht="10.95" customHeight="1" x14ac:dyDescent="0.25">
      <c r="A66" s="173"/>
      <c r="B66" s="171"/>
      <c r="C66" s="174"/>
      <c r="D66" s="175"/>
      <c r="E66" s="175"/>
      <c r="F66" s="175"/>
      <c r="G66" s="175"/>
      <c r="H66" s="174"/>
      <c r="I66" s="177"/>
    </row>
    <row r="67" spans="1:9" s="105" customFormat="1" ht="15.45" customHeight="1" x14ac:dyDescent="0.25">
      <c r="A67" s="173"/>
      <c r="B67" s="171"/>
      <c r="C67" s="174"/>
      <c r="D67" s="175"/>
      <c r="E67" s="175"/>
      <c r="F67" s="175"/>
      <c r="G67" s="175"/>
      <c r="H67" s="174"/>
      <c r="I67" s="178"/>
    </row>
    <row r="68" spans="1:9" s="105" customFormat="1" ht="14.85" customHeight="1" x14ac:dyDescent="0.25">
      <c r="A68" s="173"/>
      <c r="B68" s="171"/>
      <c r="C68" s="174"/>
      <c r="D68" s="175"/>
      <c r="E68" s="175"/>
      <c r="F68" s="175"/>
      <c r="G68" s="175"/>
      <c r="H68" s="174"/>
      <c r="I68" s="178"/>
    </row>
    <row r="69" spans="1:9" s="105" customFormat="1" ht="10.35" customHeight="1" x14ac:dyDescent="0.25">
      <c r="A69" s="173"/>
      <c r="B69" s="171"/>
      <c r="C69" s="174"/>
      <c r="D69" s="175"/>
      <c r="E69" s="175"/>
      <c r="F69" s="175"/>
      <c r="G69" s="175"/>
      <c r="H69" s="174"/>
      <c r="I69" s="177"/>
    </row>
    <row r="70" spans="1:9" s="105" customFormat="1" ht="10.35" customHeight="1" x14ac:dyDescent="0.25">
      <c r="A70" s="173"/>
      <c r="B70" s="171"/>
      <c r="C70" s="174"/>
      <c r="D70" s="175"/>
      <c r="E70" s="175"/>
      <c r="F70" s="175"/>
      <c r="G70" s="175"/>
      <c r="H70" s="176"/>
      <c r="I70" s="178"/>
    </row>
    <row r="71" spans="1:9" s="105" customFormat="1" ht="10.35" customHeight="1" x14ac:dyDescent="0.25">
      <c r="A71" s="173"/>
      <c r="B71" s="171"/>
      <c r="C71" s="174"/>
      <c r="D71" s="175"/>
      <c r="E71" s="175"/>
      <c r="F71" s="175"/>
      <c r="G71" s="175"/>
      <c r="H71" s="176"/>
      <c r="I71" s="177"/>
    </row>
    <row r="72" spans="1:9" s="105" customFormat="1" ht="15.45" customHeight="1" x14ac:dyDescent="0.25">
      <c r="A72" s="173"/>
      <c r="B72" s="171"/>
      <c r="C72" s="174"/>
      <c r="D72" s="175"/>
      <c r="E72" s="175"/>
      <c r="F72" s="175"/>
      <c r="G72" s="175"/>
      <c r="H72" s="174"/>
      <c r="I72" s="178"/>
    </row>
    <row r="73" spans="1:9" s="105" customFormat="1" ht="15.45" customHeight="1" x14ac:dyDescent="0.25">
      <c r="A73" s="173"/>
      <c r="B73" s="171"/>
      <c r="C73" s="174"/>
      <c r="D73" s="175"/>
      <c r="E73" s="175"/>
      <c r="F73" s="175"/>
      <c r="G73" s="175"/>
      <c r="H73" s="174"/>
      <c r="I73" s="177"/>
    </row>
    <row r="74" spans="1:9" s="105" customFormat="1" ht="10.35" customHeight="1" x14ac:dyDescent="0.25">
      <c r="A74" s="173"/>
      <c r="B74" s="171"/>
      <c r="C74" s="174"/>
      <c r="D74" s="175"/>
      <c r="E74" s="175"/>
      <c r="F74" s="175"/>
      <c r="G74" s="175"/>
      <c r="H74" s="174"/>
      <c r="I74" s="177"/>
    </row>
    <row r="75" spans="1:9" s="105" customFormat="1" ht="10.5" customHeight="1" x14ac:dyDescent="0.25">
      <c r="A75" s="173"/>
      <c r="B75" s="171"/>
      <c r="C75" s="174"/>
      <c r="D75" s="179"/>
      <c r="E75" s="175"/>
      <c r="F75" s="175"/>
      <c r="G75" s="175"/>
      <c r="H75" s="174"/>
      <c r="I75" s="177"/>
    </row>
    <row r="76" spans="1:9" s="105" customFormat="1" ht="9.9" customHeight="1" x14ac:dyDescent="0.25">
      <c r="A76" s="173"/>
      <c r="B76" s="171"/>
      <c r="C76" s="174"/>
      <c r="D76" s="179"/>
      <c r="E76" s="175"/>
      <c r="F76" s="175"/>
      <c r="G76" s="175"/>
      <c r="H76" s="174"/>
      <c r="I76" s="177"/>
    </row>
    <row r="77" spans="1:9" s="105" customFormat="1" ht="15.6" customHeight="1" x14ac:dyDescent="0.25">
      <c r="A77" s="173"/>
      <c r="B77" s="171"/>
      <c r="C77" s="174"/>
      <c r="D77" s="179"/>
      <c r="E77" s="175"/>
      <c r="F77" s="175"/>
      <c r="G77" s="175"/>
      <c r="H77" s="174"/>
      <c r="I77" s="177"/>
    </row>
    <row r="78" spans="1:9" s="105" customFormat="1" ht="15.9" customHeight="1" x14ac:dyDescent="0.25">
      <c r="A78" s="173"/>
      <c r="B78" s="171"/>
      <c r="C78" s="174"/>
      <c r="D78" s="179"/>
      <c r="E78" s="175"/>
      <c r="F78" s="175"/>
      <c r="G78" s="175"/>
      <c r="H78" s="174"/>
      <c r="I78" s="177"/>
    </row>
    <row r="79" spans="1:9" s="105" customFormat="1" ht="9.9" customHeight="1" x14ac:dyDescent="0.25">
      <c r="A79" s="173"/>
      <c r="B79" s="171"/>
      <c r="C79" s="174"/>
      <c r="D79" s="179"/>
      <c r="E79" s="175"/>
      <c r="F79" s="175"/>
      <c r="G79" s="175"/>
      <c r="H79" s="176"/>
      <c r="I79" s="177"/>
    </row>
    <row r="80" spans="1:9" s="105" customFormat="1" ht="10.95" customHeight="1" x14ac:dyDescent="0.25">
      <c r="A80" s="173"/>
      <c r="B80" s="171"/>
      <c r="C80" s="174"/>
      <c r="D80" s="179"/>
      <c r="E80" s="175"/>
      <c r="F80" s="175"/>
      <c r="G80" s="175"/>
      <c r="H80" s="174"/>
      <c r="I80" s="177"/>
    </row>
    <row r="81" spans="1:10" s="105" customFormat="1" ht="10.199999999999999" customHeight="1" x14ac:dyDescent="0.25">
      <c r="A81" s="173"/>
      <c r="B81" s="171"/>
      <c r="C81" s="174"/>
      <c r="D81" s="179"/>
      <c r="E81" s="175"/>
      <c r="F81" s="175"/>
      <c r="G81" s="175"/>
      <c r="H81" s="176"/>
      <c r="I81" s="177"/>
    </row>
    <row r="82" spans="1:10" s="105" customFormat="1" ht="14.85" customHeight="1" x14ac:dyDescent="0.25">
      <c r="A82" s="173"/>
      <c r="B82" s="171"/>
      <c r="C82" s="174"/>
      <c r="D82" s="179"/>
      <c r="E82" s="175"/>
      <c r="F82" s="175"/>
      <c r="G82" s="175"/>
      <c r="H82" s="174"/>
      <c r="I82" s="177"/>
    </row>
    <row r="83" spans="1:10" s="105" customFormat="1" ht="15.45" customHeight="1" x14ac:dyDescent="0.25">
      <c r="A83" s="173"/>
      <c r="B83" s="171"/>
      <c r="C83" s="174"/>
      <c r="D83" s="179"/>
      <c r="E83" s="175"/>
      <c r="F83" s="175"/>
      <c r="G83" s="175"/>
      <c r="H83" s="174"/>
      <c r="I83" s="177"/>
    </row>
    <row r="84" spans="1:10" s="105" customFormat="1" ht="10.199999999999999" customHeight="1" x14ac:dyDescent="0.25">
      <c r="A84" s="173"/>
      <c r="B84" s="171"/>
      <c r="C84" s="174"/>
      <c r="D84" s="179"/>
      <c r="E84" s="175"/>
      <c r="F84" s="175"/>
      <c r="G84" s="175"/>
      <c r="H84" s="174"/>
      <c r="I84" s="177"/>
    </row>
    <row r="85" spans="1:10" s="105" customFormat="1" ht="10.35" customHeight="1" x14ac:dyDescent="0.25">
      <c r="A85" s="173"/>
      <c r="B85" s="171"/>
      <c r="C85" s="174"/>
      <c r="D85" s="179"/>
      <c r="E85" s="175"/>
      <c r="F85" s="175"/>
      <c r="G85" s="175"/>
      <c r="H85" s="176"/>
      <c r="I85" s="177"/>
    </row>
    <row r="86" spans="1:10" s="105" customFormat="1" ht="10.95" customHeight="1" x14ac:dyDescent="0.25">
      <c r="A86" s="173"/>
      <c r="B86" s="171"/>
      <c r="C86" s="174"/>
      <c r="D86" s="179"/>
      <c r="E86" s="175"/>
      <c r="F86" s="175"/>
      <c r="G86" s="175"/>
      <c r="H86" s="176"/>
      <c r="I86" s="177"/>
    </row>
    <row r="87" spans="1:10" s="105" customFormat="1" ht="15.45" customHeight="1" x14ac:dyDescent="0.25">
      <c r="A87" s="173"/>
      <c r="B87" s="171"/>
      <c r="C87" s="174"/>
      <c r="D87" s="179"/>
      <c r="E87" s="175"/>
      <c r="F87" s="175"/>
      <c r="G87" s="175"/>
      <c r="H87" s="176"/>
      <c r="I87" s="177"/>
      <c r="J87" s="135"/>
    </row>
    <row r="88" spans="1:10" s="105" customFormat="1" ht="14.85" customHeight="1" x14ac:dyDescent="0.25">
      <c r="A88" s="173"/>
      <c r="B88" s="171"/>
      <c r="C88" s="174"/>
      <c r="D88" s="179"/>
      <c r="E88" s="175"/>
      <c r="F88" s="175"/>
      <c r="G88" s="175"/>
      <c r="H88" s="176"/>
      <c r="I88" s="177"/>
      <c r="J88" s="161"/>
    </row>
    <row r="89" spans="1:10" s="105" customFormat="1" ht="10.35" customHeight="1" x14ac:dyDescent="0.25">
      <c r="A89" s="173"/>
      <c r="B89" s="171"/>
      <c r="C89" s="174"/>
      <c r="D89" s="171"/>
      <c r="E89" s="175"/>
      <c r="F89" s="175"/>
      <c r="G89" s="175"/>
      <c r="H89" s="176"/>
      <c r="I89" s="178"/>
      <c r="J89" s="135"/>
    </row>
    <row r="90" spans="1:10" s="105" customFormat="1" ht="10.35" customHeight="1" x14ac:dyDescent="0.25">
      <c r="A90" s="180"/>
      <c r="B90" s="171"/>
      <c r="C90" s="174"/>
      <c r="D90" s="171"/>
      <c r="E90" s="175"/>
      <c r="F90" s="175"/>
      <c r="G90" s="175"/>
      <c r="H90" s="176"/>
      <c r="I90" s="177"/>
      <c r="J90" s="181"/>
    </row>
    <row r="91" spans="1:10" s="105" customFormat="1" ht="10.5" customHeight="1" x14ac:dyDescent="0.25">
      <c r="A91" s="135"/>
      <c r="B91" s="171"/>
      <c r="C91" s="174"/>
      <c r="D91" s="171"/>
      <c r="E91" s="175"/>
      <c r="F91" s="175"/>
      <c r="G91" s="175"/>
      <c r="H91" s="176"/>
      <c r="I91" s="177"/>
      <c r="J91" s="161"/>
    </row>
    <row r="92" spans="1:10" s="105" customFormat="1" ht="15.6" customHeight="1" x14ac:dyDescent="0.25">
      <c r="A92" s="161"/>
      <c r="B92" s="135"/>
      <c r="C92" s="174"/>
      <c r="D92" s="171"/>
      <c r="E92" s="175"/>
      <c r="F92" s="175"/>
      <c r="G92" s="175"/>
      <c r="H92" s="176"/>
      <c r="I92" s="177"/>
      <c r="J92" s="161"/>
    </row>
    <row r="93" spans="1:10" s="105" customFormat="1" ht="16.2" customHeight="1" x14ac:dyDescent="0.25">
      <c r="A93" s="135"/>
      <c r="B93" s="161"/>
      <c r="C93" s="174"/>
      <c r="D93" s="171"/>
      <c r="E93" s="175"/>
      <c r="F93" s="175"/>
      <c r="G93" s="175"/>
      <c r="H93" s="176"/>
      <c r="I93" s="177"/>
      <c r="J93" s="161"/>
    </row>
    <row r="94" spans="1:10" s="105" customFormat="1" ht="12.15" customHeight="1" x14ac:dyDescent="0.25">
      <c r="A94" s="181"/>
      <c r="B94" s="135"/>
      <c r="C94" s="174"/>
      <c r="D94" s="171"/>
      <c r="E94" s="175"/>
      <c r="F94" s="175"/>
      <c r="G94" s="175"/>
      <c r="H94" s="176"/>
      <c r="I94" s="177"/>
      <c r="J94" s="135"/>
    </row>
    <row r="95" spans="1:10" ht="13.8" x14ac:dyDescent="0.25">
      <c r="A95" s="161"/>
      <c r="B95" s="181"/>
      <c r="J95" s="161"/>
    </row>
    <row r="96" spans="1:10" s="161" customFormat="1" ht="13.8" x14ac:dyDescent="0.25"/>
    <row r="97" spans="1:10" ht="13.8" x14ac:dyDescent="0.25">
      <c r="A97" s="161"/>
      <c r="B97" s="161"/>
      <c r="J97" s="164"/>
    </row>
    <row r="98" spans="1:10" s="181" customFormat="1" ht="13.8" x14ac:dyDescent="0.25">
      <c r="A98" s="135"/>
      <c r="B98" s="161"/>
      <c r="J98" s="164"/>
    </row>
    <row r="99" spans="1:10" s="161" customFormat="1" ht="13.8" x14ac:dyDescent="0.25">
      <c r="B99" s="135"/>
      <c r="J99" s="164"/>
    </row>
    <row r="100" spans="1:10" s="161" customFormat="1" ht="13.8" x14ac:dyDescent="0.25">
      <c r="J100" s="135"/>
    </row>
    <row r="101" spans="1:10" s="161" customFormat="1" ht="13.8" x14ac:dyDescent="0.25">
      <c r="A101" s="164"/>
      <c r="J101" s="135"/>
    </row>
    <row r="102" spans="1:10" ht="13.8" x14ac:dyDescent="0.25">
      <c r="A102" s="164"/>
      <c r="B102" s="164"/>
    </row>
    <row r="103" spans="1:10" s="161" customFormat="1" ht="13.8" x14ac:dyDescent="0.25">
      <c r="A103" s="164"/>
      <c r="B103" s="164"/>
      <c r="J103" s="135"/>
    </row>
    <row r="104" spans="1:10" s="161" customFormat="1" ht="13.8" x14ac:dyDescent="0.25">
      <c r="A104" s="135"/>
      <c r="B104" s="164"/>
      <c r="J104" s="135"/>
    </row>
    <row r="105" spans="1:10" s="164" customFormat="1" ht="13.8" x14ac:dyDescent="0.25">
      <c r="A105" s="135"/>
      <c r="B105" s="135"/>
      <c r="J105" s="135"/>
    </row>
    <row r="106" spans="1:10" s="164" customFormat="1" ht="13.8" x14ac:dyDescent="0.25">
      <c r="A106" s="135"/>
      <c r="B106" s="135"/>
      <c r="J106" s="135"/>
    </row>
    <row r="107" spans="1:10" s="164" customFormat="1" ht="13.8" x14ac:dyDescent="0.25">
      <c r="A107" s="135"/>
      <c r="B107" s="135"/>
      <c r="J107" s="135"/>
    </row>
  </sheetData>
  <mergeCells count="6">
    <mergeCell ref="A53:K53"/>
    <mergeCell ref="A49:K49"/>
    <mergeCell ref="B3:C3"/>
    <mergeCell ref="D3:E3"/>
    <mergeCell ref="F3:G3"/>
    <mergeCell ref="H3:I3"/>
  </mergeCells>
  <phoneticPr fontId="0" type="noConversion"/>
  <pageMargins left="1" right="0.75" top="0.74" bottom="0.6" header="0.5" footer="0.5"/>
  <pageSetup scale="86"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0"/>
  <sheetViews>
    <sheetView workbookViewId="0">
      <selection sqref="A1:IV1"/>
    </sheetView>
  </sheetViews>
  <sheetFormatPr defaultColWidth="7.88671875" defaultRowHeight="13.2" x14ac:dyDescent="0.25"/>
  <cols>
    <col min="1" max="1" width="11.88671875" style="94" customWidth="1"/>
    <col min="2" max="2" width="11.5546875" style="93" customWidth="1"/>
    <col min="3" max="3" width="11.88671875" style="93" customWidth="1"/>
    <col min="4" max="4" width="10.88671875" style="94" customWidth="1"/>
    <col min="5" max="5" width="9.5546875" style="94" customWidth="1"/>
    <col min="6" max="6" width="8.33203125" style="94" customWidth="1"/>
    <col min="7" max="7" width="1.33203125" style="94" customWidth="1"/>
    <col min="8" max="8" width="12.44140625" style="94" customWidth="1"/>
    <col min="9" max="9" width="7" style="94" customWidth="1"/>
    <col min="10" max="10" width="11.44140625" style="94" customWidth="1"/>
    <col min="11" max="11" width="6.88671875" style="94" customWidth="1"/>
    <col min="12" max="16384" width="7.88671875" style="94"/>
  </cols>
  <sheetData>
    <row r="1" spans="1:8" s="183" customFormat="1" ht="15.6" x14ac:dyDescent="0.25">
      <c r="A1" s="182" t="s">
        <v>212</v>
      </c>
      <c r="B1" s="138"/>
      <c r="C1" s="138"/>
    </row>
    <row r="2" spans="1:8" ht="6.75" customHeight="1" x14ac:dyDescent="0.25"/>
    <row r="3" spans="1:8" x14ac:dyDescent="0.25">
      <c r="B3" s="324" t="s">
        <v>213</v>
      </c>
      <c r="C3" s="324"/>
      <c r="D3" s="324"/>
      <c r="E3" s="324"/>
      <c r="F3" s="325"/>
      <c r="G3" s="185"/>
      <c r="H3" s="184" t="s">
        <v>214</v>
      </c>
    </row>
    <row r="4" spans="1:8" s="155" customFormat="1" ht="12.75" customHeight="1" x14ac:dyDescent="0.25">
      <c r="A4" s="186" t="s">
        <v>215</v>
      </c>
      <c r="B4" s="186" t="s">
        <v>216</v>
      </c>
      <c r="C4" s="186" t="s">
        <v>217</v>
      </c>
      <c r="D4" s="186" t="s">
        <v>218</v>
      </c>
      <c r="E4" s="186" t="s">
        <v>219</v>
      </c>
      <c r="F4" s="187" t="s">
        <v>220</v>
      </c>
      <c r="G4" s="188"/>
      <c r="H4" s="186" t="s">
        <v>221</v>
      </c>
    </row>
    <row r="5" spans="1:8" s="155" customFormat="1" ht="5.25" customHeight="1" x14ac:dyDescent="0.25">
      <c r="A5" s="189"/>
      <c r="B5" s="190"/>
      <c r="C5" s="190"/>
      <c r="D5" s="190"/>
      <c r="E5" s="190"/>
      <c r="F5" s="190"/>
      <c r="G5" s="191"/>
      <c r="H5" s="190"/>
    </row>
    <row r="6" spans="1:8" s="155" customFormat="1" x14ac:dyDescent="0.25">
      <c r="A6" s="109">
        <v>1960</v>
      </c>
      <c r="B6" s="157">
        <v>935</v>
      </c>
      <c r="C6" s="157">
        <v>479</v>
      </c>
      <c r="D6" s="192">
        <v>2951</v>
      </c>
      <c r="E6" s="193">
        <v>209</v>
      </c>
      <c r="F6" s="194">
        <v>4575</v>
      </c>
      <c r="G6" s="195"/>
      <c r="H6" s="149">
        <v>686493</v>
      </c>
    </row>
    <row r="7" spans="1:8" s="155" customFormat="1" x14ac:dyDescent="0.25">
      <c r="A7" s="109">
        <v>1961</v>
      </c>
      <c r="B7" s="157">
        <v>982</v>
      </c>
      <c r="C7" s="196">
        <v>518</v>
      </c>
      <c r="D7" s="197">
        <v>2975</v>
      </c>
      <c r="E7" s="198">
        <v>222</v>
      </c>
      <c r="F7" s="199">
        <v>4697</v>
      </c>
      <c r="G7" s="195"/>
      <c r="H7" s="149">
        <v>720120</v>
      </c>
    </row>
    <row r="8" spans="1:8" s="155" customFormat="1" x14ac:dyDescent="0.25">
      <c r="A8" s="109">
        <v>1962</v>
      </c>
      <c r="B8" s="200">
        <v>1041</v>
      </c>
      <c r="C8" s="196">
        <v>551</v>
      </c>
      <c r="D8" s="197">
        <v>3099</v>
      </c>
      <c r="E8" s="198">
        <v>254</v>
      </c>
      <c r="F8" s="199">
        <v>4946</v>
      </c>
      <c r="G8" s="195"/>
      <c r="H8" s="149">
        <v>775381</v>
      </c>
    </row>
    <row r="9" spans="1:8" s="155" customFormat="1" x14ac:dyDescent="0.25">
      <c r="A9" s="109">
        <v>1963</v>
      </c>
      <c r="B9" s="200">
        <v>1077</v>
      </c>
      <c r="C9" s="196">
        <v>574</v>
      </c>
      <c r="D9" s="197">
        <v>3191</v>
      </c>
      <c r="E9" s="198">
        <v>259</v>
      </c>
      <c r="F9" s="199">
        <v>5101</v>
      </c>
      <c r="G9" s="195"/>
      <c r="H9" s="149">
        <v>830079</v>
      </c>
    </row>
    <row r="10" spans="1:8" s="155" customFormat="1" x14ac:dyDescent="0.25">
      <c r="A10" s="109">
        <v>1964</v>
      </c>
      <c r="B10" s="200">
        <v>1139</v>
      </c>
      <c r="C10" s="196">
        <v>610</v>
      </c>
      <c r="D10" s="197">
        <v>3544</v>
      </c>
      <c r="E10" s="198">
        <v>249</v>
      </c>
      <c r="F10" s="199">
        <v>5541</v>
      </c>
      <c r="G10" s="195"/>
      <c r="H10" s="149">
        <v>896059</v>
      </c>
    </row>
    <row r="11" spans="1:8" s="155" customFormat="1" x14ac:dyDescent="0.25">
      <c r="A11" s="109">
        <v>1965</v>
      </c>
      <c r="B11" s="200">
        <v>1216</v>
      </c>
      <c r="C11" s="196">
        <v>654</v>
      </c>
      <c r="D11" s="197">
        <v>3939</v>
      </c>
      <c r="E11" s="198">
        <v>270</v>
      </c>
      <c r="F11" s="199">
        <v>6080</v>
      </c>
      <c r="G11" s="195"/>
      <c r="H11" s="149">
        <v>959493</v>
      </c>
    </row>
    <row r="12" spans="1:8" s="155" customFormat="1" x14ac:dyDescent="0.25">
      <c r="A12" s="109">
        <v>1966</v>
      </c>
      <c r="B12" s="200">
        <v>1261</v>
      </c>
      <c r="C12" s="196">
        <v>698</v>
      </c>
      <c r="D12" s="197">
        <v>4657</v>
      </c>
      <c r="E12" s="198">
        <v>286</v>
      </c>
      <c r="F12" s="199">
        <v>6902</v>
      </c>
      <c r="G12" s="195"/>
      <c r="H12" s="149">
        <v>1035145</v>
      </c>
    </row>
    <row r="13" spans="1:8" s="155" customFormat="1" x14ac:dyDescent="0.25">
      <c r="A13" s="109">
        <v>1967</v>
      </c>
      <c r="B13" s="200">
        <v>1291</v>
      </c>
      <c r="C13" s="196">
        <v>746</v>
      </c>
      <c r="D13" s="197">
        <v>4282</v>
      </c>
      <c r="E13" s="198">
        <v>293</v>
      </c>
      <c r="F13" s="199">
        <v>6612</v>
      </c>
      <c r="G13" s="195"/>
      <c r="H13" s="149">
        <v>1099137</v>
      </c>
    </row>
    <row r="14" spans="1:8" s="155" customFormat="1" x14ac:dyDescent="0.25">
      <c r="A14" s="109">
        <v>1968</v>
      </c>
      <c r="B14" s="200">
        <v>1373</v>
      </c>
      <c r="C14" s="196">
        <v>805</v>
      </c>
      <c r="D14" s="197">
        <v>4982</v>
      </c>
      <c r="E14" s="198">
        <v>273</v>
      </c>
      <c r="F14" s="199">
        <v>7433</v>
      </c>
      <c r="G14" s="195"/>
      <c r="H14" s="149">
        <v>1202871</v>
      </c>
    </row>
    <row r="15" spans="1:8" s="155" customFormat="1" x14ac:dyDescent="0.25">
      <c r="A15" s="109">
        <v>1969</v>
      </c>
      <c r="B15" s="200">
        <v>1462</v>
      </c>
      <c r="C15" s="196">
        <v>863</v>
      </c>
      <c r="D15" s="197">
        <v>6208</v>
      </c>
      <c r="E15" s="198">
        <v>247</v>
      </c>
      <c r="F15" s="199">
        <v>8781</v>
      </c>
      <c r="G15" s="195"/>
      <c r="H15" s="149">
        <v>1312406</v>
      </c>
    </row>
    <row r="16" spans="1:8" s="155" customFormat="1" x14ac:dyDescent="0.25">
      <c r="A16" s="109">
        <v>1970</v>
      </c>
      <c r="B16" s="200">
        <v>1534</v>
      </c>
      <c r="C16" s="196">
        <v>924</v>
      </c>
      <c r="D16" s="197">
        <v>6029</v>
      </c>
      <c r="E16" s="198">
        <v>264</v>
      </c>
      <c r="F16" s="199">
        <v>8750</v>
      </c>
      <c r="G16" s="195"/>
      <c r="H16" s="149">
        <v>1392300</v>
      </c>
    </row>
    <row r="17" spans="1:8" s="155" customFormat="1" x14ac:dyDescent="0.25">
      <c r="A17" s="109">
        <v>1971</v>
      </c>
      <c r="B17" s="200">
        <v>1633</v>
      </c>
      <c r="C17" s="196">
        <v>990</v>
      </c>
      <c r="D17" s="197">
        <v>5999</v>
      </c>
      <c r="E17" s="198">
        <v>268</v>
      </c>
      <c r="F17" s="199">
        <v>8890</v>
      </c>
      <c r="G17" s="195"/>
      <c r="H17" s="149">
        <v>1469306</v>
      </c>
    </row>
    <row r="18" spans="1:8" s="155" customFormat="1" x14ac:dyDescent="0.25">
      <c r="A18" s="109">
        <v>1972</v>
      </c>
      <c r="B18" s="200">
        <v>1768</v>
      </c>
      <c r="C18" s="201">
        <v>1070</v>
      </c>
      <c r="D18" s="197">
        <v>5660</v>
      </c>
      <c r="E18" s="198">
        <v>265</v>
      </c>
      <c r="F18" s="199">
        <v>8763</v>
      </c>
      <c r="G18" s="195"/>
      <c r="H18" s="149">
        <v>1595161</v>
      </c>
    </row>
    <row r="19" spans="1:8" s="155" customFormat="1" x14ac:dyDescent="0.25">
      <c r="A19" s="109">
        <v>1973</v>
      </c>
      <c r="B19" s="200">
        <v>1812</v>
      </c>
      <c r="C19" s="201">
        <v>1125</v>
      </c>
      <c r="D19" s="197">
        <v>5034</v>
      </c>
      <c r="E19" s="198">
        <v>246</v>
      </c>
      <c r="F19" s="199">
        <v>8217</v>
      </c>
      <c r="G19" s="195"/>
      <c r="H19" s="149">
        <v>1713380</v>
      </c>
    </row>
    <row r="20" spans="1:8" s="155" customFormat="1" x14ac:dyDescent="0.25">
      <c r="A20" s="109">
        <v>1974</v>
      </c>
      <c r="B20" s="200">
        <v>1873</v>
      </c>
      <c r="C20" s="201">
        <v>1156</v>
      </c>
      <c r="D20" s="197">
        <v>5929</v>
      </c>
      <c r="E20" s="198">
        <v>213</v>
      </c>
      <c r="F20" s="199">
        <v>9171</v>
      </c>
      <c r="G20" s="195"/>
      <c r="H20" s="149">
        <v>1707852</v>
      </c>
    </row>
    <row r="21" spans="1:8" s="155" customFormat="1" x14ac:dyDescent="0.25">
      <c r="A21" s="109">
        <v>1975</v>
      </c>
      <c r="B21" s="200">
        <v>2058</v>
      </c>
      <c r="C21" s="201">
        <v>1250</v>
      </c>
      <c r="D21" s="197">
        <v>5069</v>
      </c>
      <c r="E21" s="198">
        <v>197</v>
      </c>
      <c r="F21" s="199">
        <v>8575</v>
      </c>
      <c r="G21" s="195"/>
      <c r="H21" s="149">
        <v>1736267</v>
      </c>
    </row>
    <row r="22" spans="1:8" s="155" customFormat="1" x14ac:dyDescent="0.25">
      <c r="A22" s="109">
        <v>1976</v>
      </c>
      <c r="B22" s="200">
        <v>2261</v>
      </c>
      <c r="C22" s="201">
        <v>1525</v>
      </c>
      <c r="D22" s="197">
        <v>5922</v>
      </c>
      <c r="E22" s="198">
        <v>203</v>
      </c>
      <c r="F22" s="199">
        <v>9911</v>
      </c>
      <c r="G22" s="195"/>
      <c r="H22" s="149">
        <v>1855246</v>
      </c>
    </row>
    <row r="23" spans="1:8" s="155" customFormat="1" x14ac:dyDescent="0.25">
      <c r="A23" s="109">
        <v>1977</v>
      </c>
      <c r="B23" s="200">
        <v>2440</v>
      </c>
      <c r="C23" s="201">
        <v>1625</v>
      </c>
      <c r="D23" s="197">
        <v>5759</v>
      </c>
      <c r="E23" s="198">
        <v>189</v>
      </c>
      <c r="F23" s="199">
        <v>10013</v>
      </c>
      <c r="G23" s="195"/>
      <c r="H23" s="149">
        <v>1948361</v>
      </c>
    </row>
    <row r="24" spans="1:8" s="155" customFormat="1" x14ac:dyDescent="0.25">
      <c r="A24" s="109">
        <v>1978</v>
      </c>
      <c r="B24" s="200">
        <v>2754</v>
      </c>
      <c r="C24" s="201">
        <v>1768</v>
      </c>
      <c r="D24" s="197">
        <v>6106</v>
      </c>
      <c r="E24" s="198">
        <v>158</v>
      </c>
      <c r="F24" s="199">
        <v>10786</v>
      </c>
      <c r="G24" s="195"/>
      <c r="H24" s="149">
        <v>2017922</v>
      </c>
    </row>
    <row r="25" spans="1:8" s="155" customFormat="1" x14ac:dyDescent="0.25">
      <c r="A25" s="109">
        <v>1979</v>
      </c>
      <c r="B25" s="200">
        <v>2957</v>
      </c>
      <c r="C25" s="201">
        <v>1907</v>
      </c>
      <c r="D25" s="197">
        <v>6111</v>
      </c>
      <c r="E25" s="198">
        <v>154</v>
      </c>
      <c r="F25" s="199">
        <v>11129</v>
      </c>
      <c r="G25" s="195"/>
      <c r="H25" s="149">
        <v>2071099</v>
      </c>
    </row>
    <row r="26" spans="1:8" s="155" customFormat="1" x14ac:dyDescent="0.25">
      <c r="A26" s="109">
        <v>1980</v>
      </c>
      <c r="B26" s="200">
        <v>2916</v>
      </c>
      <c r="C26" s="201">
        <v>1957</v>
      </c>
      <c r="D26" s="197">
        <v>5815</v>
      </c>
      <c r="E26" s="198">
        <v>137</v>
      </c>
      <c r="F26" s="199">
        <v>10825</v>
      </c>
      <c r="G26" s="195"/>
      <c r="H26" s="149">
        <v>2094449</v>
      </c>
    </row>
    <row r="27" spans="1:8" s="155" customFormat="1" x14ac:dyDescent="0.25">
      <c r="A27" s="109">
        <v>1981</v>
      </c>
      <c r="B27" s="200">
        <v>2906</v>
      </c>
      <c r="C27" s="201">
        <v>2045</v>
      </c>
      <c r="D27" s="197">
        <v>5848</v>
      </c>
      <c r="E27" s="198">
        <v>157</v>
      </c>
      <c r="F27" s="199">
        <v>10956</v>
      </c>
      <c r="G27" s="195"/>
      <c r="H27" s="149">
        <v>2147103</v>
      </c>
    </row>
    <row r="28" spans="1:8" s="155" customFormat="1" x14ac:dyDescent="0.25">
      <c r="A28" s="109">
        <v>1982</v>
      </c>
      <c r="B28" s="200">
        <v>3178</v>
      </c>
      <c r="C28" s="201">
        <v>2180</v>
      </c>
      <c r="D28" s="197">
        <v>4759</v>
      </c>
      <c r="E28" s="198">
        <v>159</v>
      </c>
      <c r="F28" s="199">
        <v>10276</v>
      </c>
      <c r="G28" s="195"/>
      <c r="H28" s="149">
        <v>2086441</v>
      </c>
    </row>
    <row r="29" spans="1:8" s="155" customFormat="1" x14ac:dyDescent="0.25">
      <c r="A29" s="109">
        <v>1983</v>
      </c>
      <c r="B29" s="200">
        <v>3097</v>
      </c>
      <c r="C29" s="201">
        <v>2334</v>
      </c>
      <c r="D29" s="197">
        <v>4217</v>
      </c>
      <c r="E29" s="198">
        <v>166</v>
      </c>
      <c r="F29" s="199">
        <v>9813</v>
      </c>
      <c r="G29" s="195"/>
      <c r="H29" s="149">
        <v>2150955</v>
      </c>
    </row>
    <row r="30" spans="1:8" s="155" customFormat="1" x14ac:dyDescent="0.25">
      <c r="A30" s="109">
        <v>1984</v>
      </c>
      <c r="B30" s="200">
        <v>3386</v>
      </c>
      <c r="C30" s="201">
        <v>2687</v>
      </c>
      <c r="D30" s="197">
        <v>5229</v>
      </c>
      <c r="E30" s="198">
        <v>164</v>
      </c>
      <c r="F30" s="199">
        <v>11466</v>
      </c>
      <c r="G30" s="195"/>
      <c r="H30" s="149">
        <v>2278372</v>
      </c>
    </row>
    <row r="31" spans="1:8" s="155" customFormat="1" x14ac:dyDescent="0.25">
      <c r="A31" s="109">
        <v>1985</v>
      </c>
      <c r="B31" s="200">
        <v>3505</v>
      </c>
      <c r="C31" s="201">
        <v>2521</v>
      </c>
      <c r="D31" s="197">
        <v>5623</v>
      </c>
      <c r="E31" s="198">
        <v>173</v>
      </c>
      <c r="F31" s="199">
        <v>11822</v>
      </c>
      <c r="G31" s="195"/>
      <c r="H31" s="149">
        <v>2309543</v>
      </c>
    </row>
    <row r="32" spans="1:8" s="155" customFormat="1" x14ac:dyDescent="0.25">
      <c r="A32" s="109">
        <v>1986</v>
      </c>
      <c r="B32" s="200">
        <v>3181</v>
      </c>
      <c r="C32" s="201">
        <v>2302</v>
      </c>
      <c r="D32" s="197">
        <v>5948</v>
      </c>
      <c r="E32" s="198">
        <v>161</v>
      </c>
      <c r="F32" s="199">
        <v>11593</v>
      </c>
      <c r="G32" s="195"/>
      <c r="H32" s="149">
        <v>2350835</v>
      </c>
    </row>
    <row r="33" spans="1:10" s="155" customFormat="1" x14ac:dyDescent="0.25">
      <c r="A33" s="109">
        <v>1987</v>
      </c>
      <c r="B33" s="200">
        <v>3139</v>
      </c>
      <c r="C33" s="201">
        <v>2495</v>
      </c>
      <c r="D33" s="197">
        <v>6304</v>
      </c>
      <c r="E33" s="198">
        <v>484</v>
      </c>
      <c r="F33" s="199">
        <v>12423</v>
      </c>
      <c r="G33" s="195"/>
      <c r="H33" s="149">
        <v>2457272</v>
      </c>
    </row>
    <row r="34" spans="1:10" s="155" customFormat="1" x14ac:dyDescent="0.25">
      <c r="A34" s="109">
        <v>1988</v>
      </c>
      <c r="B34" s="200">
        <v>3301</v>
      </c>
      <c r="C34" s="201">
        <v>2620</v>
      </c>
      <c r="D34" s="197">
        <v>6438</v>
      </c>
      <c r="E34" s="198">
        <v>582</v>
      </c>
      <c r="F34" s="199">
        <v>12942</v>
      </c>
      <c r="G34" s="195"/>
      <c r="H34" s="149">
        <v>2578062</v>
      </c>
    </row>
    <row r="35" spans="1:10" s="155" customFormat="1" x14ac:dyDescent="0.25">
      <c r="A35" s="109">
        <v>1989</v>
      </c>
      <c r="B35" s="200">
        <v>3456</v>
      </c>
      <c r="C35" s="201">
        <v>2670</v>
      </c>
      <c r="D35" s="197">
        <v>6535</v>
      </c>
      <c r="E35" s="198">
        <v>400</v>
      </c>
      <c r="F35" s="199">
        <v>13061</v>
      </c>
      <c r="G35" s="195"/>
      <c r="H35" s="149">
        <v>2646809</v>
      </c>
    </row>
    <row r="36" spans="1:10" s="155" customFormat="1" x14ac:dyDescent="0.25">
      <c r="A36" s="109">
        <v>1990</v>
      </c>
      <c r="B36" s="200">
        <v>3358</v>
      </c>
      <c r="C36" s="201">
        <v>2738</v>
      </c>
      <c r="D36" s="197">
        <v>6529</v>
      </c>
      <c r="E36" s="198">
        <v>499</v>
      </c>
      <c r="F36" s="199">
        <v>13125</v>
      </c>
      <c r="G36" s="195"/>
      <c r="H36" s="149">
        <v>2712555</v>
      </c>
    </row>
    <row r="37" spans="1:10" s="155" customFormat="1" x14ac:dyDescent="0.25">
      <c r="A37" s="109">
        <v>1991</v>
      </c>
      <c r="B37" s="200">
        <v>3459</v>
      </c>
      <c r="C37" s="201">
        <v>2819</v>
      </c>
      <c r="D37" s="197">
        <v>6622</v>
      </c>
      <c r="E37" s="198">
        <v>507</v>
      </c>
      <c r="F37" s="199">
        <v>13407</v>
      </c>
      <c r="G37" s="195"/>
      <c r="H37" s="149">
        <v>2762003</v>
      </c>
    </row>
    <row r="38" spans="1:10" s="155" customFormat="1" x14ac:dyDescent="0.25">
      <c r="A38" s="109">
        <v>1992</v>
      </c>
      <c r="B38" s="200">
        <v>3286</v>
      </c>
      <c r="C38" s="201">
        <v>2859</v>
      </c>
      <c r="D38" s="197">
        <v>6414</v>
      </c>
      <c r="E38" s="198">
        <v>536</v>
      </c>
      <c r="F38" s="199">
        <v>13096</v>
      </c>
      <c r="G38" s="195"/>
      <c r="H38" s="149">
        <v>2763365</v>
      </c>
    </row>
    <row r="39" spans="1:10" s="155" customFormat="1" x14ac:dyDescent="0.25">
      <c r="A39" s="109">
        <v>1993</v>
      </c>
      <c r="B39" s="200">
        <v>3598</v>
      </c>
      <c r="C39" s="201">
        <v>3026</v>
      </c>
      <c r="D39" s="197">
        <v>5837</v>
      </c>
      <c r="E39" s="198">
        <v>469</v>
      </c>
      <c r="F39" s="199">
        <v>12929</v>
      </c>
      <c r="G39" s="195"/>
      <c r="H39" s="149">
        <v>2861462</v>
      </c>
    </row>
    <row r="40" spans="1:10" s="155" customFormat="1" x14ac:dyDescent="0.25">
      <c r="A40" s="109">
        <v>1994</v>
      </c>
      <c r="B40" s="200">
        <v>3567</v>
      </c>
      <c r="C40" s="201">
        <v>3096</v>
      </c>
      <c r="D40" s="197">
        <v>5961</v>
      </c>
      <c r="E40" s="198">
        <v>561</v>
      </c>
      <c r="F40" s="199">
        <v>13184</v>
      </c>
      <c r="G40" s="195"/>
      <c r="H40" s="149">
        <v>2934563</v>
      </c>
    </row>
    <row r="41" spans="1:10" s="155" customFormat="1" x14ac:dyDescent="0.25">
      <c r="A41" s="109">
        <v>1995</v>
      </c>
      <c r="B41" s="200">
        <v>3640</v>
      </c>
      <c r="C41" s="201">
        <v>3133</v>
      </c>
      <c r="D41" s="197">
        <v>6368</v>
      </c>
      <c r="E41" s="198">
        <v>278</v>
      </c>
      <c r="F41" s="199">
        <v>13419</v>
      </c>
      <c r="G41" s="195"/>
      <c r="H41" s="149">
        <v>3013287</v>
      </c>
    </row>
    <row r="42" spans="1:10" s="155" customFormat="1" x14ac:dyDescent="0.25">
      <c r="A42" s="109">
        <v>1996</v>
      </c>
      <c r="B42" s="200">
        <v>3911</v>
      </c>
      <c r="C42" s="201">
        <v>3299</v>
      </c>
      <c r="D42" s="197">
        <v>6306</v>
      </c>
      <c r="E42" s="198">
        <v>305</v>
      </c>
      <c r="F42" s="199">
        <v>13820</v>
      </c>
      <c r="G42" s="195"/>
      <c r="H42" s="149">
        <v>3097810</v>
      </c>
    </row>
    <row r="43" spans="1:10" s="155" customFormat="1" ht="14.25" customHeight="1" x14ac:dyDescent="0.25">
      <c r="A43" s="114" t="s">
        <v>398</v>
      </c>
      <c r="B43" s="200">
        <v>3804</v>
      </c>
      <c r="C43" s="201">
        <v>3293</v>
      </c>
      <c r="D43" s="197">
        <v>6352</v>
      </c>
      <c r="E43" s="198">
        <v>284</v>
      </c>
      <c r="F43" s="199">
        <v>13733</v>
      </c>
      <c r="G43" s="195"/>
      <c r="H43" s="149">
        <v>3139761</v>
      </c>
    </row>
    <row r="44" spans="1:10" s="155" customFormat="1" ht="14.4" customHeight="1" x14ac:dyDescent="0.25">
      <c r="A44" s="114" t="s">
        <v>399</v>
      </c>
      <c r="B44" s="200">
        <v>3722.306</v>
      </c>
      <c r="C44" s="201">
        <v>3322.152</v>
      </c>
      <c r="D44" s="197">
        <v>6654.5190000000002</v>
      </c>
      <c r="E44" s="198">
        <v>335.32499999999999</v>
      </c>
      <c r="F44" s="199">
        <v>14034.302000000001</v>
      </c>
      <c r="G44" s="195"/>
      <c r="H44" s="149">
        <v>3239818</v>
      </c>
    </row>
    <row r="45" spans="1:10" s="155" customFormat="1" ht="14.4" customHeight="1" x14ac:dyDescent="0.25">
      <c r="A45" s="114" t="s">
        <v>400</v>
      </c>
      <c r="B45" s="200">
        <v>3664.4140000000002</v>
      </c>
      <c r="C45" s="201">
        <v>3153.1109999999999</v>
      </c>
      <c r="D45" s="197">
        <v>6722.0039999999999</v>
      </c>
      <c r="E45" s="198">
        <v>334.32600000000002</v>
      </c>
      <c r="F45" s="199">
        <v>13873.855</v>
      </c>
      <c r="G45" s="195"/>
      <c r="H45" s="149">
        <f>3332473002/1000</f>
        <v>3332473.0019999999</v>
      </c>
    </row>
    <row r="46" spans="1:10" s="155" customFormat="1" ht="14.4" customHeight="1" x14ac:dyDescent="0.25">
      <c r="A46" s="114" t="s">
        <v>401</v>
      </c>
      <c r="B46" s="200">
        <v>3907.7539999999999</v>
      </c>
      <c r="C46" s="201">
        <v>3812.701</v>
      </c>
      <c r="D46" s="197">
        <v>6535.7780000000002</v>
      </c>
      <c r="E46" s="198">
        <v>312.43299999999999</v>
      </c>
      <c r="F46" s="199">
        <v>14568.666000000001</v>
      </c>
      <c r="G46" s="195"/>
      <c r="H46" s="149">
        <f>3429000175/1000</f>
        <v>3429000.1749999998</v>
      </c>
    </row>
    <row r="47" spans="1:10" ht="9" customHeight="1" x14ac:dyDescent="0.25">
      <c r="A47" s="202"/>
      <c r="F47" s="203"/>
    </row>
    <row r="48" spans="1:10" ht="25.5" customHeight="1" x14ac:dyDescent="0.25">
      <c r="A48" s="326" t="s">
        <v>222</v>
      </c>
      <c r="B48" s="304"/>
      <c r="C48" s="304"/>
      <c r="D48" s="304"/>
      <c r="E48" s="304"/>
      <c r="F48" s="304"/>
      <c r="G48" s="304"/>
      <c r="H48" s="304"/>
      <c r="I48" s="304"/>
      <c r="J48" s="304"/>
    </row>
    <row r="49" spans="1:10" s="169" customFormat="1" ht="27.75" customHeight="1" x14ac:dyDescent="0.25">
      <c r="A49" s="326" t="s">
        <v>223</v>
      </c>
      <c r="B49" s="327"/>
      <c r="C49" s="327"/>
      <c r="D49" s="327"/>
      <c r="E49" s="327"/>
      <c r="F49" s="327"/>
      <c r="G49" s="327"/>
      <c r="H49" s="327"/>
      <c r="I49" s="327"/>
      <c r="J49" s="327"/>
    </row>
    <row r="50" spans="1:10" s="169" customFormat="1" ht="15" customHeight="1" x14ac:dyDescent="0.25">
      <c r="A50" s="326" t="s">
        <v>402</v>
      </c>
      <c r="B50" s="304"/>
      <c r="C50" s="304"/>
      <c r="D50" s="304"/>
      <c r="E50" s="304"/>
      <c r="F50" s="304"/>
      <c r="G50" s="304"/>
      <c r="H50" s="304"/>
      <c r="I50" s="304"/>
      <c r="J50" s="304"/>
    </row>
    <row r="51" spans="1:10" ht="40.5" customHeight="1" x14ac:dyDescent="0.25">
      <c r="A51" s="326" t="s">
        <v>408</v>
      </c>
      <c r="B51" s="289"/>
      <c r="C51" s="289"/>
      <c r="D51" s="289"/>
      <c r="E51" s="289"/>
      <c r="F51" s="289"/>
      <c r="G51" s="289"/>
      <c r="H51" s="289"/>
      <c r="I51" s="289"/>
      <c r="J51" s="289"/>
    </row>
    <row r="52" spans="1:10" ht="6.75" customHeight="1" x14ac:dyDescent="0.25">
      <c r="A52" s="204"/>
      <c r="B52" s="155"/>
      <c r="C52" s="155"/>
      <c r="D52" s="155"/>
      <c r="E52" s="155"/>
      <c r="F52" s="155"/>
      <c r="G52" s="155"/>
      <c r="H52" s="155"/>
      <c r="I52" s="155"/>
    </row>
    <row r="53" spans="1:10" s="165" customFormat="1" ht="75" customHeight="1" x14ac:dyDescent="0.25">
      <c r="A53" s="319" t="s">
        <v>224</v>
      </c>
      <c r="B53" s="313"/>
      <c r="C53" s="313"/>
      <c r="D53" s="313"/>
      <c r="E53" s="313"/>
      <c r="F53" s="313"/>
      <c r="G53" s="313"/>
      <c r="H53" s="313"/>
      <c r="I53" s="313"/>
      <c r="J53" s="313"/>
    </row>
    <row r="54" spans="1:10" s="169" customFormat="1" x14ac:dyDescent="0.25">
      <c r="A54" s="170" t="s">
        <v>225</v>
      </c>
      <c r="B54" s="205"/>
      <c r="C54" s="205"/>
    </row>
    <row r="55" spans="1:10" s="169" customFormat="1" x14ac:dyDescent="0.25">
      <c r="B55" s="205"/>
      <c r="C55" s="205"/>
    </row>
    <row r="56" spans="1:10" s="165" customFormat="1" x14ac:dyDescent="0.25">
      <c r="A56" s="170"/>
      <c r="B56" s="205"/>
      <c r="C56" s="205"/>
    </row>
    <row r="57" spans="1:10" s="169" customFormat="1" x14ac:dyDescent="0.25">
      <c r="A57" s="170"/>
      <c r="B57" s="205"/>
      <c r="C57" s="205"/>
    </row>
    <row r="58" spans="1:10" x14ac:dyDescent="0.25">
      <c r="A58" s="170"/>
    </row>
    <row r="59" spans="1:10" x14ac:dyDescent="0.25">
      <c r="A59" s="170"/>
    </row>
    <row r="60" spans="1:10" x14ac:dyDescent="0.25">
      <c r="A60" s="170"/>
    </row>
  </sheetData>
  <mergeCells count="6">
    <mergeCell ref="A53:J53"/>
    <mergeCell ref="B3:F3"/>
    <mergeCell ref="A48:J48"/>
    <mergeCell ref="A49:J49"/>
    <mergeCell ref="A51:J51"/>
    <mergeCell ref="A50:J50"/>
  </mergeCells>
  <phoneticPr fontId="0" type="noConversion"/>
  <pageMargins left="1" right="0.5" top="1" bottom="0.5" header="0.5" footer="0.5"/>
  <pageSetup scale="89"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2"/>
  <sheetViews>
    <sheetView workbookViewId="0">
      <selection sqref="A1:IV1"/>
    </sheetView>
  </sheetViews>
  <sheetFormatPr defaultColWidth="9.109375" defaultRowHeight="13.2" x14ac:dyDescent="0.25"/>
  <cols>
    <col min="1" max="1" width="6.5546875" style="135" customWidth="1"/>
    <col min="2" max="2" width="11.109375" style="135" customWidth="1"/>
    <col min="3" max="3" width="11.88671875" style="135" customWidth="1"/>
    <col min="4" max="4" width="9.33203125" style="135" customWidth="1"/>
    <col min="5" max="5" width="10.33203125" style="135" customWidth="1"/>
    <col min="6" max="6" width="10.6640625" style="135" customWidth="1"/>
    <col min="7" max="7" width="11" style="135" customWidth="1"/>
    <col min="8" max="8" width="11.88671875" style="135" customWidth="1"/>
    <col min="9" max="9" width="7.6640625" style="134" customWidth="1"/>
    <col min="10" max="10" width="7.6640625" style="135" customWidth="1"/>
    <col min="11" max="16384" width="9.109375" style="135"/>
  </cols>
  <sheetData>
    <row r="1" spans="1:10" s="137" customFormat="1" ht="15.6" x14ac:dyDescent="0.25">
      <c r="A1" s="182" t="s">
        <v>405</v>
      </c>
      <c r="H1" s="206"/>
      <c r="I1" s="207"/>
      <c r="J1" s="206"/>
    </row>
    <row r="2" spans="1:10" s="208" customFormat="1" x14ac:dyDescent="0.25">
      <c r="B2" s="328"/>
      <c r="C2" s="328"/>
      <c r="D2" s="328"/>
      <c r="E2" s="328"/>
      <c r="F2" s="328"/>
      <c r="G2" s="328"/>
      <c r="H2" s="328"/>
      <c r="I2" s="328"/>
      <c r="J2" s="328"/>
    </row>
    <row r="3" spans="1:10" s="183" customFormat="1" x14ac:dyDescent="0.25">
      <c r="B3" s="325" t="s">
        <v>213</v>
      </c>
      <c r="C3" s="329"/>
      <c r="D3" s="329"/>
      <c r="E3" s="329"/>
      <c r="F3" s="329"/>
      <c r="G3" s="329"/>
      <c r="H3" s="329"/>
      <c r="I3" s="330"/>
      <c r="J3" s="146" t="s">
        <v>226</v>
      </c>
    </row>
    <row r="4" spans="1:10" s="212" customFormat="1" ht="41.25" customHeight="1" x14ac:dyDescent="0.25">
      <c r="A4" s="209" t="s">
        <v>215</v>
      </c>
      <c r="B4" s="210" t="s">
        <v>216</v>
      </c>
      <c r="C4" s="210" t="s">
        <v>217</v>
      </c>
      <c r="D4" s="210" t="s">
        <v>218</v>
      </c>
      <c r="E4" s="210" t="s">
        <v>227</v>
      </c>
      <c r="F4" s="210" t="s">
        <v>228</v>
      </c>
      <c r="G4" s="210" t="s">
        <v>229</v>
      </c>
      <c r="H4" s="210" t="s">
        <v>230</v>
      </c>
      <c r="I4" s="210" t="s">
        <v>231</v>
      </c>
      <c r="J4" s="211" t="s">
        <v>231</v>
      </c>
    </row>
    <row r="5" spans="1:10" s="215" customFormat="1" ht="5.25" customHeight="1" x14ac:dyDescent="0.25">
      <c r="A5" s="106"/>
      <c r="B5" s="213"/>
      <c r="C5" s="214"/>
      <c r="D5" s="214"/>
      <c r="E5" s="213"/>
      <c r="F5" s="190"/>
      <c r="G5" s="190"/>
      <c r="H5" s="190"/>
      <c r="I5" s="189"/>
      <c r="J5" s="190"/>
    </row>
    <row r="6" spans="1:10" s="219" customFormat="1" x14ac:dyDescent="0.25">
      <c r="A6" s="216">
        <v>1960</v>
      </c>
      <c r="B6" s="217">
        <v>2.33</v>
      </c>
      <c r="C6" s="217">
        <v>2.25</v>
      </c>
      <c r="D6" s="217">
        <v>0.43</v>
      </c>
      <c r="E6" s="217">
        <v>2.4500000000000002</v>
      </c>
      <c r="F6" s="217">
        <v>0.79</v>
      </c>
      <c r="G6" s="217">
        <v>0.56000000000000005</v>
      </c>
      <c r="H6" s="217">
        <v>1.27</v>
      </c>
      <c r="I6" s="217">
        <v>1.05</v>
      </c>
      <c r="J6" s="218">
        <v>1.69</v>
      </c>
    </row>
    <row r="7" spans="1:10" s="219" customFormat="1" x14ac:dyDescent="0.25">
      <c r="A7" s="216">
        <v>1961</v>
      </c>
      <c r="B7" s="217">
        <v>2.3199999999999998</v>
      </c>
      <c r="C7" s="220">
        <v>2.1800000000000002</v>
      </c>
      <c r="D7" s="220">
        <v>0.45</v>
      </c>
      <c r="E7" s="220">
        <v>2.7</v>
      </c>
      <c r="F7" s="220">
        <v>0.74</v>
      </c>
      <c r="G7" s="220">
        <v>0.55000000000000004</v>
      </c>
      <c r="H7" s="220">
        <v>1.7</v>
      </c>
      <c r="I7" s="217">
        <v>1.06</v>
      </c>
      <c r="J7" s="218">
        <v>1.69</v>
      </c>
    </row>
    <row r="8" spans="1:10" s="219" customFormat="1" x14ac:dyDescent="0.25">
      <c r="A8" s="216">
        <v>1962</v>
      </c>
      <c r="B8" s="217">
        <v>2.29</v>
      </c>
      <c r="C8" s="220">
        <v>2.13</v>
      </c>
      <c r="D8" s="220">
        <v>0.46</v>
      </c>
      <c r="E8" s="220">
        <v>2.5</v>
      </c>
      <c r="F8" s="220">
        <v>0.61</v>
      </c>
      <c r="G8" s="220">
        <v>0.55000000000000004</v>
      </c>
      <c r="H8" s="220">
        <v>1.43</v>
      </c>
      <c r="I8" s="217">
        <v>1.07</v>
      </c>
      <c r="J8" s="218">
        <v>1.67</v>
      </c>
    </row>
    <row r="9" spans="1:10" s="219" customFormat="1" x14ac:dyDescent="0.25">
      <c r="A9" s="216">
        <v>1963</v>
      </c>
      <c r="B9" s="217">
        <v>2.25</v>
      </c>
      <c r="C9" s="220">
        <v>2.06</v>
      </c>
      <c r="D9" s="220">
        <v>0.45</v>
      </c>
      <c r="E9" s="220">
        <v>2.78</v>
      </c>
      <c r="F9" s="220">
        <v>0.78</v>
      </c>
      <c r="G9" s="220">
        <v>0.56999999999999995</v>
      </c>
      <c r="H9" s="220">
        <v>1.67</v>
      </c>
      <c r="I9" s="217">
        <v>1.07</v>
      </c>
      <c r="J9" s="218">
        <v>1.64</v>
      </c>
    </row>
    <row r="10" spans="1:10" s="219" customFormat="1" x14ac:dyDescent="0.25">
      <c r="A10" s="216">
        <v>1964</v>
      </c>
      <c r="B10" s="217">
        <v>2.2000000000000002</v>
      </c>
      <c r="C10" s="220">
        <v>2.02</v>
      </c>
      <c r="D10" s="220">
        <v>0.45</v>
      </c>
      <c r="E10" s="220">
        <v>2.56</v>
      </c>
      <c r="F10" s="220">
        <v>0.71</v>
      </c>
      <c r="G10" s="220">
        <v>0.53</v>
      </c>
      <c r="H10" s="220">
        <v>2</v>
      </c>
      <c r="I10" s="217">
        <v>1.03</v>
      </c>
      <c r="J10" s="218">
        <v>1.63</v>
      </c>
    </row>
    <row r="11" spans="1:10" s="219" customFormat="1" x14ac:dyDescent="0.25">
      <c r="A11" s="216">
        <v>1965</v>
      </c>
      <c r="B11" s="217">
        <v>2.12</v>
      </c>
      <c r="C11" s="220">
        <v>1.93</v>
      </c>
      <c r="D11" s="220">
        <v>0.44</v>
      </c>
      <c r="E11" s="220">
        <v>2.75</v>
      </c>
      <c r="F11" s="220">
        <v>0.7</v>
      </c>
      <c r="G11" s="220">
        <v>0.59</v>
      </c>
      <c r="H11" s="220">
        <v>1.67</v>
      </c>
      <c r="I11" s="217">
        <v>0.98</v>
      </c>
      <c r="J11" s="218">
        <v>1.59</v>
      </c>
    </row>
    <row r="12" spans="1:10" s="219" customFormat="1" x14ac:dyDescent="0.25">
      <c r="A12" s="216">
        <v>1966</v>
      </c>
      <c r="B12" s="217">
        <v>2.09</v>
      </c>
      <c r="C12" s="220">
        <v>1.92</v>
      </c>
      <c r="D12" s="220">
        <v>0.43</v>
      </c>
      <c r="E12" s="220">
        <v>2.56</v>
      </c>
      <c r="F12" s="220">
        <v>0.66</v>
      </c>
      <c r="G12" s="220">
        <v>0.56999999999999995</v>
      </c>
      <c r="H12" s="220">
        <v>1.67</v>
      </c>
      <c r="I12" s="217">
        <v>0.92</v>
      </c>
      <c r="J12" s="218">
        <v>1.56</v>
      </c>
    </row>
    <row r="13" spans="1:10" s="219" customFormat="1" x14ac:dyDescent="0.25">
      <c r="A13" s="216">
        <v>1967</v>
      </c>
      <c r="B13" s="217">
        <v>2.04</v>
      </c>
      <c r="C13" s="220">
        <v>1.89</v>
      </c>
      <c r="D13" s="220">
        <v>0.42</v>
      </c>
      <c r="E13" s="220">
        <v>2.79</v>
      </c>
      <c r="F13" s="220">
        <v>0.63</v>
      </c>
      <c r="G13" s="220">
        <v>0.49</v>
      </c>
      <c r="H13" s="220">
        <v>1.08</v>
      </c>
      <c r="I13" s="217">
        <v>0.95</v>
      </c>
      <c r="J13" s="218">
        <v>1.55</v>
      </c>
    </row>
    <row r="14" spans="1:10" s="219" customFormat="1" x14ac:dyDescent="0.25">
      <c r="A14" s="216">
        <v>1968</v>
      </c>
      <c r="B14" s="217">
        <v>1.99</v>
      </c>
      <c r="C14" s="220">
        <v>1.83</v>
      </c>
      <c r="D14" s="220">
        <v>0.4</v>
      </c>
      <c r="E14" s="220">
        <v>2.77</v>
      </c>
      <c r="F14" s="220">
        <v>0.61</v>
      </c>
      <c r="G14" s="220">
        <v>0.57999999999999996</v>
      </c>
      <c r="H14" s="220">
        <v>1.1100000000000001</v>
      </c>
      <c r="I14" s="217">
        <v>0.9</v>
      </c>
      <c r="J14" s="218">
        <v>1.54</v>
      </c>
    </row>
    <row r="15" spans="1:10" s="219" customFormat="1" x14ac:dyDescent="0.25">
      <c r="A15" s="216">
        <v>1969</v>
      </c>
      <c r="B15" s="217">
        <v>2.1</v>
      </c>
      <c r="C15" s="220">
        <v>1.93</v>
      </c>
      <c r="D15" s="221">
        <v>0.41</v>
      </c>
      <c r="E15" s="220">
        <v>2.75</v>
      </c>
      <c r="F15" s="220">
        <v>0.56999999999999995</v>
      </c>
      <c r="G15" s="220">
        <v>0.53</v>
      </c>
      <c r="H15" s="220">
        <v>1.05</v>
      </c>
      <c r="I15" s="217">
        <v>0.88</v>
      </c>
      <c r="J15" s="218">
        <v>1.54</v>
      </c>
    </row>
    <row r="16" spans="1:10" s="219" customFormat="1" x14ac:dyDescent="0.25">
      <c r="A16" s="216">
        <v>1970</v>
      </c>
      <c r="B16" s="217">
        <v>2.13</v>
      </c>
      <c r="C16" s="220">
        <v>1.94</v>
      </c>
      <c r="D16" s="220">
        <v>0.42</v>
      </c>
      <c r="E16" s="220">
        <v>2.88</v>
      </c>
      <c r="F16" s="220">
        <v>0.6</v>
      </c>
      <c r="G16" s="220">
        <v>0.55000000000000004</v>
      </c>
      <c r="H16" s="220">
        <v>1</v>
      </c>
      <c r="I16" s="217">
        <v>0.94</v>
      </c>
      <c r="J16" s="218">
        <v>1.59</v>
      </c>
    </row>
    <row r="17" spans="1:10" s="219" customFormat="1" x14ac:dyDescent="0.25">
      <c r="A17" s="216">
        <v>1971</v>
      </c>
      <c r="B17" s="217">
        <v>2.12</v>
      </c>
      <c r="C17" s="220">
        <v>1.94</v>
      </c>
      <c r="D17" s="220">
        <v>0.43</v>
      </c>
      <c r="E17" s="220">
        <v>3.02</v>
      </c>
      <c r="F17" s="220">
        <v>0.62</v>
      </c>
      <c r="G17" s="220">
        <v>0.5</v>
      </c>
      <c r="H17" s="220">
        <v>0.95</v>
      </c>
      <c r="I17" s="217">
        <v>0.95</v>
      </c>
      <c r="J17" s="218">
        <v>1.68</v>
      </c>
    </row>
    <row r="18" spans="1:10" s="219" customFormat="1" x14ac:dyDescent="0.25">
      <c r="A18" s="216">
        <v>1972</v>
      </c>
      <c r="B18" s="217">
        <v>2.16</v>
      </c>
      <c r="C18" s="220">
        <v>1.98</v>
      </c>
      <c r="D18" s="220">
        <v>0.44</v>
      </c>
      <c r="E18" s="220">
        <v>3.21</v>
      </c>
      <c r="F18" s="220">
        <v>0.53</v>
      </c>
      <c r="G18" s="220">
        <v>0.49</v>
      </c>
      <c r="H18" s="220">
        <v>1.19</v>
      </c>
      <c r="I18" s="217">
        <v>1</v>
      </c>
      <c r="J18" s="218">
        <v>1.77</v>
      </c>
    </row>
    <row r="19" spans="1:10" s="219" customFormat="1" x14ac:dyDescent="0.25">
      <c r="A19" s="216">
        <v>1973</v>
      </c>
      <c r="B19" s="217">
        <v>2.21</v>
      </c>
      <c r="C19" s="220">
        <v>2.04</v>
      </c>
      <c r="D19" s="220">
        <v>0.53</v>
      </c>
      <c r="E19" s="220">
        <v>3.27</v>
      </c>
      <c r="F19" s="220">
        <v>0.6</v>
      </c>
      <c r="G19" s="220">
        <v>0.57999999999999996</v>
      </c>
      <c r="H19" s="220">
        <v>1.67</v>
      </c>
      <c r="I19" s="217">
        <v>1.1599999999999999</v>
      </c>
      <c r="J19" s="218">
        <v>1.86</v>
      </c>
    </row>
    <row r="20" spans="1:10" s="219" customFormat="1" x14ac:dyDescent="0.25">
      <c r="A20" s="216">
        <v>1974</v>
      </c>
      <c r="B20" s="217">
        <v>2.23</v>
      </c>
      <c r="C20" s="220">
        <v>2.0499999999999998</v>
      </c>
      <c r="D20" s="220">
        <v>0.5</v>
      </c>
      <c r="E20" s="220">
        <v>3.23</v>
      </c>
      <c r="F20" s="220">
        <v>0.57999999999999996</v>
      </c>
      <c r="G20" s="220">
        <v>0.53</v>
      </c>
      <c r="H20" s="220">
        <v>1.41</v>
      </c>
      <c r="I20" s="217">
        <v>1.1000000000000001</v>
      </c>
      <c r="J20" s="218">
        <v>2.2999999999999998</v>
      </c>
    </row>
    <row r="21" spans="1:10" s="219" customFormat="1" x14ac:dyDescent="0.25">
      <c r="A21" s="216">
        <v>1975</v>
      </c>
      <c r="B21" s="217">
        <v>2.19</v>
      </c>
      <c r="C21" s="220">
        <v>2.08</v>
      </c>
      <c r="D21" s="220">
        <v>0.62</v>
      </c>
      <c r="E21" s="220">
        <v>2.99</v>
      </c>
      <c r="F21" s="220">
        <v>0.57999999999999996</v>
      </c>
      <c r="G21" s="222" t="s">
        <v>232</v>
      </c>
      <c r="H21" s="220">
        <v>1.51</v>
      </c>
      <c r="I21" s="217">
        <v>1.25</v>
      </c>
      <c r="J21" s="218">
        <v>2.7</v>
      </c>
    </row>
    <row r="22" spans="1:10" s="219" customFormat="1" x14ac:dyDescent="0.25">
      <c r="A22" s="216">
        <v>1976</v>
      </c>
      <c r="B22" s="217">
        <v>2.23</v>
      </c>
      <c r="C22" s="220">
        <v>2.06</v>
      </c>
      <c r="D22" s="220">
        <v>0.6</v>
      </c>
      <c r="E22" s="220">
        <v>3.32</v>
      </c>
      <c r="F22" s="220">
        <v>0.73</v>
      </c>
      <c r="G22" s="222" t="s">
        <v>232</v>
      </c>
      <c r="H22" s="220">
        <v>1.67</v>
      </c>
      <c r="I22" s="217">
        <v>1.24</v>
      </c>
      <c r="J22" s="218">
        <v>2.89</v>
      </c>
    </row>
    <row r="23" spans="1:10" s="219" customFormat="1" x14ac:dyDescent="0.25">
      <c r="A23" s="216">
        <v>1977</v>
      </c>
      <c r="B23" s="217">
        <v>2.38</v>
      </c>
      <c r="C23" s="220">
        <v>1.9</v>
      </c>
      <c r="D23" s="220">
        <v>0.67</v>
      </c>
      <c r="E23" s="220">
        <v>3.53</v>
      </c>
      <c r="F23" s="220">
        <v>0.8</v>
      </c>
      <c r="G23" s="222" t="s">
        <v>232</v>
      </c>
      <c r="H23" s="220">
        <v>1.79</v>
      </c>
      <c r="I23" s="217">
        <v>1.38</v>
      </c>
      <c r="J23" s="218">
        <v>3.21</v>
      </c>
    </row>
    <row r="24" spans="1:10" s="219" customFormat="1" x14ac:dyDescent="0.25">
      <c r="A24" s="216">
        <v>1978</v>
      </c>
      <c r="B24" s="217">
        <v>2.62</v>
      </c>
      <c r="C24" s="220">
        <v>2.5</v>
      </c>
      <c r="D24" s="220">
        <v>0.72</v>
      </c>
      <c r="E24" s="220">
        <v>3.88</v>
      </c>
      <c r="F24" s="220">
        <v>0.87</v>
      </c>
      <c r="G24" s="222" t="s">
        <v>232</v>
      </c>
      <c r="H24" s="220">
        <v>2.16</v>
      </c>
      <c r="I24" s="217">
        <v>1.53</v>
      </c>
      <c r="J24" s="218">
        <v>3.46</v>
      </c>
    </row>
    <row r="25" spans="1:10" s="219" customFormat="1" x14ac:dyDescent="0.25">
      <c r="A25" s="216">
        <v>1979</v>
      </c>
      <c r="B25" s="217">
        <v>2.67</v>
      </c>
      <c r="C25" s="220">
        <v>2.52</v>
      </c>
      <c r="D25" s="220">
        <v>0.8</v>
      </c>
      <c r="E25" s="220">
        <v>3.86</v>
      </c>
      <c r="F25" s="220">
        <v>0.87</v>
      </c>
      <c r="G25" s="222" t="s">
        <v>232</v>
      </c>
      <c r="H25" s="220">
        <v>1.99</v>
      </c>
      <c r="I25" s="217">
        <v>1.62</v>
      </c>
      <c r="J25" s="218">
        <v>3.82</v>
      </c>
    </row>
    <row r="26" spans="1:10" s="219" customFormat="1" x14ac:dyDescent="0.25">
      <c r="A26" s="216">
        <v>1980</v>
      </c>
      <c r="B26" s="217">
        <v>2.95</v>
      </c>
      <c r="C26" s="220">
        <v>2.78</v>
      </c>
      <c r="D26" s="220">
        <v>0.98</v>
      </c>
      <c r="E26" s="220">
        <v>4</v>
      </c>
      <c r="F26" s="220">
        <v>0.97</v>
      </c>
      <c r="G26" s="222" t="s">
        <v>232</v>
      </c>
      <c r="H26" s="220">
        <v>1.91</v>
      </c>
      <c r="I26" s="217">
        <v>1.87</v>
      </c>
      <c r="J26" s="218">
        <v>4.49</v>
      </c>
    </row>
    <row r="27" spans="1:10" s="219" customFormat="1" x14ac:dyDescent="0.25">
      <c r="A27" s="216">
        <v>1981</v>
      </c>
      <c r="B27" s="217">
        <v>3.38</v>
      </c>
      <c r="C27" s="220">
        <v>3.19</v>
      </c>
      <c r="D27" s="220">
        <v>1.3</v>
      </c>
      <c r="E27" s="220">
        <v>4.5</v>
      </c>
      <c r="F27" s="220">
        <v>1.42</v>
      </c>
      <c r="G27" s="222" t="s">
        <v>232</v>
      </c>
      <c r="H27" s="220">
        <v>2.34</v>
      </c>
      <c r="I27" s="217">
        <v>2.2400000000000002</v>
      </c>
      <c r="J27" s="218">
        <v>5.16</v>
      </c>
    </row>
    <row r="28" spans="1:10" s="219" customFormat="1" x14ac:dyDescent="0.25">
      <c r="A28" s="216">
        <v>1982</v>
      </c>
      <c r="B28" s="217">
        <v>3.58</v>
      </c>
      <c r="C28" s="220">
        <v>3.3</v>
      </c>
      <c r="D28" s="220">
        <v>2.09</v>
      </c>
      <c r="E28" s="220">
        <v>4.6900000000000004</v>
      </c>
      <c r="F28" s="220">
        <v>1.69</v>
      </c>
      <c r="G28" s="222" t="s">
        <v>232</v>
      </c>
      <c r="H28" s="220">
        <v>2.7</v>
      </c>
      <c r="I28" s="217">
        <v>2.81</v>
      </c>
      <c r="J28" s="218">
        <v>5.79</v>
      </c>
    </row>
    <row r="29" spans="1:10" s="219" customFormat="1" x14ac:dyDescent="0.25">
      <c r="A29" s="216">
        <v>1983</v>
      </c>
      <c r="B29" s="217">
        <v>4.1900000000000004</v>
      </c>
      <c r="C29" s="220">
        <v>3.88</v>
      </c>
      <c r="D29" s="220">
        <v>2.37</v>
      </c>
      <c r="E29" s="220">
        <v>5.28</v>
      </c>
      <c r="F29" s="220">
        <v>1.83</v>
      </c>
      <c r="G29" s="222" t="s">
        <v>232</v>
      </c>
      <c r="H29" s="220">
        <v>3.01</v>
      </c>
      <c r="I29" s="217">
        <v>3.31</v>
      </c>
      <c r="J29" s="218">
        <v>6</v>
      </c>
    </row>
    <row r="30" spans="1:10" s="219" customFormat="1" x14ac:dyDescent="0.25">
      <c r="A30" s="216">
        <v>1984</v>
      </c>
      <c r="B30" s="217">
        <v>4.3</v>
      </c>
      <c r="C30" s="220">
        <v>3.88</v>
      </c>
      <c r="D30" s="220">
        <v>2.57</v>
      </c>
      <c r="E30" s="220">
        <v>5.72</v>
      </c>
      <c r="F30" s="220">
        <v>2.02</v>
      </c>
      <c r="G30" s="222" t="s">
        <v>232</v>
      </c>
      <c r="H30" s="220">
        <v>2.58</v>
      </c>
      <c r="I30" s="217">
        <v>3.38</v>
      </c>
      <c r="J30" s="218">
        <v>6.27</v>
      </c>
    </row>
    <row r="31" spans="1:10" s="219" customFormat="1" x14ac:dyDescent="0.25">
      <c r="A31" s="216">
        <v>1985</v>
      </c>
      <c r="B31" s="217">
        <v>4.7</v>
      </c>
      <c r="C31" s="220">
        <v>4.2</v>
      </c>
      <c r="D31" s="220">
        <v>2.5499999999999998</v>
      </c>
      <c r="E31" s="220">
        <v>7.35</v>
      </c>
      <c r="F31" s="220">
        <v>2.08</v>
      </c>
      <c r="G31" s="222" t="s">
        <v>232</v>
      </c>
      <c r="H31" s="220">
        <v>2.15</v>
      </c>
      <c r="I31" s="217">
        <v>3.56</v>
      </c>
      <c r="J31" s="218">
        <v>6.47</v>
      </c>
    </row>
    <row r="32" spans="1:10" s="219" customFormat="1" x14ac:dyDescent="0.25">
      <c r="A32" s="216">
        <v>1986</v>
      </c>
      <c r="B32" s="217">
        <v>5.0199999999999996</v>
      </c>
      <c r="C32" s="220">
        <v>4.54</v>
      </c>
      <c r="D32" s="220">
        <v>2.6</v>
      </c>
      <c r="E32" s="220">
        <v>8.0399999999999991</v>
      </c>
      <c r="F32" s="220">
        <v>2.54</v>
      </c>
      <c r="G32" s="222" t="s">
        <v>232</v>
      </c>
      <c r="H32" s="220">
        <v>1.89</v>
      </c>
      <c r="I32" s="217">
        <v>3.71</v>
      </c>
      <c r="J32" s="218">
        <v>6.47</v>
      </c>
    </row>
    <row r="33" spans="1:11" s="219" customFormat="1" x14ac:dyDescent="0.25">
      <c r="A33" s="216">
        <v>1987</v>
      </c>
      <c r="B33" s="217">
        <v>5.23</v>
      </c>
      <c r="C33" s="220">
        <v>4.68</v>
      </c>
      <c r="D33" s="220">
        <v>2.72</v>
      </c>
      <c r="E33" s="220">
        <v>8.7899999999999991</v>
      </c>
      <c r="F33" s="220">
        <v>2.65</v>
      </c>
      <c r="G33" s="222" t="s">
        <v>232</v>
      </c>
      <c r="H33" s="220">
        <v>3.49</v>
      </c>
      <c r="I33" s="217">
        <v>3.83</v>
      </c>
      <c r="J33" s="218">
        <v>6.39</v>
      </c>
    </row>
    <row r="34" spans="1:11" s="219" customFormat="1" x14ac:dyDescent="0.25">
      <c r="A34" s="216">
        <v>1988</v>
      </c>
      <c r="B34" s="217">
        <v>5.41</v>
      </c>
      <c r="C34" s="220">
        <v>4.79</v>
      </c>
      <c r="D34" s="220">
        <v>3.16</v>
      </c>
      <c r="E34" s="220">
        <v>9.41</v>
      </c>
      <c r="F34" s="220">
        <v>2.6</v>
      </c>
      <c r="G34" s="222" t="s">
        <v>232</v>
      </c>
      <c r="H34" s="220">
        <v>3.4</v>
      </c>
      <c r="I34" s="217">
        <v>4.1399999999999997</v>
      </c>
      <c r="J34" s="218">
        <v>6.36</v>
      </c>
    </row>
    <row r="35" spans="1:11" s="219" customFormat="1" x14ac:dyDescent="0.25">
      <c r="A35" s="216">
        <v>1989</v>
      </c>
      <c r="B35" s="217">
        <v>5.38</v>
      </c>
      <c r="C35" s="220">
        <v>4.68</v>
      </c>
      <c r="D35" s="220">
        <v>3.09</v>
      </c>
      <c r="E35" s="220">
        <v>10.57</v>
      </c>
      <c r="F35" s="220">
        <v>2.83</v>
      </c>
      <c r="G35" s="222" t="s">
        <v>232</v>
      </c>
      <c r="H35" s="220">
        <v>3.32</v>
      </c>
      <c r="I35" s="217">
        <v>4.09</v>
      </c>
      <c r="J35" s="218">
        <v>6.47</v>
      </c>
    </row>
    <row r="36" spans="1:11" s="219" customFormat="1" x14ac:dyDescent="0.25">
      <c r="A36" s="216">
        <v>1990</v>
      </c>
      <c r="B36" s="217">
        <v>5.45</v>
      </c>
      <c r="C36" s="220">
        <v>4.74</v>
      </c>
      <c r="D36" s="220">
        <v>2.84</v>
      </c>
      <c r="E36" s="220">
        <f>6373/550</f>
        <v>11.587272727272728</v>
      </c>
      <c r="F36" s="220">
        <f>3357/1620</f>
        <v>2.0722222222222224</v>
      </c>
      <c r="G36" s="222" t="s">
        <v>232</v>
      </c>
      <c r="H36" s="220">
        <f>735/190</f>
        <v>3.8684210526315788</v>
      </c>
      <c r="I36" s="217">
        <v>3.97</v>
      </c>
      <c r="J36" s="218">
        <v>6.57</v>
      </c>
    </row>
    <row r="37" spans="1:11" s="219" customFormat="1" x14ac:dyDescent="0.25">
      <c r="A37" s="216">
        <v>1991</v>
      </c>
      <c r="B37" s="217">
        <v>5.77</v>
      </c>
      <c r="C37" s="220">
        <v>5.08</v>
      </c>
      <c r="D37" s="220">
        <v>2.87</v>
      </c>
      <c r="E37" s="220">
        <f>7417/80/10</f>
        <v>9.2712500000000002</v>
      </c>
      <c r="F37" s="220">
        <f>3382/116/10</f>
        <v>2.9155172413793102</v>
      </c>
      <c r="G37" s="222" t="s">
        <v>232</v>
      </c>
      <c r="H37" s="220">
        <f>892/180</f>
        <v>4.9555555555555557</v>
      </c>
      <c r="I37" s="217">
        <v>4.18</v>
      </c>
      <c r="J37" s="218">
        <v>6.76</v>
      </c>
    </row>
    <row r="38" spans="1:11" s="219" customFormat="1" x14ac:dyDescent="0.25">
      <c r="A38" s="216">
        <v>1992</v>
      </c>
      <c r="B38" s="217">
        <v>5.86</v>
      </c>
      <c r="C38" s="220">
        <v>5.23</v>
      </c>
      <c r="D38" s="220">
        <v>2.86</v>
      </c>
      <c r="E38" s="220">
        <f>7554/740</f>
        <v>10.208108108108108</v>
      </c>
      <c r="F38" s="220">
        <f>3309/1210</f>
        <v>2.7347107438016529</v>
      </c>
      <c r="G38" s="222" t="s">
        <v>232</v>
      </c>
      <c r="H38" s="220">
        <f>916/190</f>
        <v>4.8210526315789473</v>
      </c>
      <c r="I38" s="217">
        <v>4.2300000000000004</v>
      </c>
      <c r="J38" s="218">
        <v>6.85</v>
      </c>
    </row>
    <row r="39" spans="1:11" s="219" customFormat="1" x14ac:dyDescent="0.25">
      <c r="A39" s="216">
        <v>1993</v>
      </c>
      <c r="B39" s="217">
        <v>5.77</v>
      </c>
      <c r="C39" s="220">
        <v>5.0999999999999996</v>
      </c>
      <c r="D39" s="220">
        <v>3.1</v>
      </c>
      <c r="E39" s="220">
        <f>14285/2020</f>
        <v>7.0717821782178216</v>
      </c>
      <c r="F39" s="220">
        <f>6150/2520</f>
        <v>2.4404761904761907</v>
      </c>
      <c r="G39" s="222" t="s">
        <v>232</v>
      </c>
      <c r="H39" s="220">
        <f>698/150</f>
        <v>4.6533333333333333</v>
      </c>
      <c r="I39" s="217">
        <v>4.3600000000000003</v>
      </c>
      <c r="J39" s="218">
        <v>6.94</v>
      </c>
    </row>
    <row r="40" spans="1:11" s="219" customFormat="1" x14ac:dyDescent="0.25">
      <c r="A40" s="216">
        <v>1994</v>
      </c>
      <c r="B40" s="217">
        <v>5.96</v>
      </c>
      <c r="C40" s="220">
        <v>5.17</v>
      </c>
      <c r="D40" s="220">
        <v>3.3</v>
      </c>
      <c r="E40" s="220">
        <f>17575/2450</f>
        <v>7.1734693877551017</v>
      </c>
      <c r="F40" s="220">
        <f>6851/3000</f>
        <v>2.2836666666666665</v>
      </c>
      <c r="G40" s="222" t="s">
        <v>232</v>
      </c>
      <c r="H40" s="220">
        <f>726/160</f>
        <v>4.5374999999999996</v>
      </c>
      <c r="I40" s="217">
        <v>4.51</v>
      </c>
      <c r="J40" s="218">
        <v>6.91</v>
      </c>
    </row>
    <row r="41" spans="1:11" s="219" customFormat="1" x14ac:dyDescent="0.25">
      <c r="A41" s="216">
        <v>1995</v>
      </c>
      <c r="B41" s="217">
        <v>6.09</v>
      </c>
      <c r="C41" s="220">
        <v>5.31</v>
      </c>
      <c r="D41" s="220">
        <v>3.44</v>
      </c>
      <c r="E41" s="220">
        <f>11483/1110</f>
        <v>10.345045045045046</v>
      </c>
      <c r="F41" s="220">
        <f>4999/1500</f>
        <v>3.3326666666666669</v>
      </c>
      <c r="G41" s="222" t="s">
        <v>232</v>
      </c>
      <c r="H41" s="220">
        <f>753/170</f>
        <v>4.4294117647058826</v>
      </c>
      <c r="I41" s="217">
        <v>4.6500000000000004</v>
      </c>
      <c r="J41" s="218">
        <v>6.9</v>
      </c>
    </row>
    <row r="42" spans="1:11" s="219" customFormat="1" x14ac:dyDescent="0.25">
      <c r="A42" s="216">
        <v>1996</v>
      </c>
      <c r="B42" s="217">
        <v>6.22</v>
      </c>
      <c r="C42" s="220">
        <v>5.51</v>
      </c>
      <c r="D42" s="220">
        <v>3.3</v>
      </c>
      <c r="E42" s="220">
        <f>5873/490</f>
        <v>11.985714285714286</v>
      </c>
      <c r="F42" s="220">
        <f>13065/2430</f>
        <v>5.3765432098765435</v>
      </c>
      <c r="G42" s="222" t="s">
        <v>232</v>
      </c>
      <c r="H42" s="220">
        <f>615/130</f>
        <v>4.7307692307692308</v>
      </c>
      <c r="I42" s="217">
        <v>4.72</v>
      </c>
      <c r="J42" s="218">
        <v>6.86</v>
      </c>
    </row>
    <row r="43" spans="1:11" s="219" customFormat="1" x14ac:dyDescent="0.25">
      <c r="A43" s="216">
        <v>1997</v>
      </c>
      <c r="B43" s="217">
        <v>6.4</v>
      </c>
      <c r="C43" s="220">
        <v>5.8</v>
      </c>
      <c r="D43" s="220">
        <v>3.66</v>
      </c>
      <c r="E43" s="220">
        <f>6483/480</f>
        <v>13.50625</v>
      </c>
      <c r="F43" s="220">
        <f>12472/2360</f>
        <v>5.2847457627118644</v>
      </c>
      <c r="G43" s="222" t="s">
        <v>232</v>
      </c>
      <c r="H43" s="220" t="s">
        <v>186</v>
      </c>
      <c r="I43" s="217">
        <v>5.2</v>
      </c>
      <c r="J43" s="218">
        <v>6.85</v>
      </c>
    </row>
    <row r="44" spans="1:11" s="219" customFormat="1" x14ac:dyDescent="0.25">
      <c r="A44" s="216">
        <v>1998</v>
      </c>
      <c r="B44" s="217">
        <v>6.5</v>
      </c>
      <c r="C44" s="220">
        <v>5.87</v>
      </c>
      <c r="D44" s="220">
        <v>3.19</v>
      </c>
      <c r="E44" s="220">
        <f>6764/480</f>
        <v>14.091666666666667</v>
      </c>
      <c r="F44" s="220" t="s">
        <v>186</v>
      </c>
      <c r="G44" s="222" t="s">
        <v>232</v>
      </c>
      <c r="H44" s="220" t="s">
        <v>186</v>
      </c>
      <c r="I44" s="217">
        <v>4.8</v>
      </c>
      <c r="J44" s="218">
        <v>6.74</v>
      </c>
    </row>
    <row r="45" spans="1:11" s="219" customFormat="1" x14ac:dyDescent="0.25">
      <c r="A45" s="223">
        <v>1999</v>
      </c>
      <c r="B45" s="217">
        <v>6.78</v>
      </c>
      <c r="C45" s="220">
        <v>6.35</v>
      </c>
      <c r="D45" s="220">
        <v>2.84</v>
      </c>
      <c r="E45" s="220">
        <f>7034/490</f>
        <v>14.355102040816327</v>
      </c>
      <c r="F45" s="220" t="s">
        <v>186</v>
      </c>
      <c r="G45" s="222" t="s">
        <v>232</v>
      </c>
      <c r="H45" s="220" t="s">
        <v>186</v>
      </c>
      <c r="I45" s="217">
        <v>5.01</v>
      </c>
      <c r="J45" s="218">
        <v>6.66</v>
      </c>
    </row>
    <row r="46" spans="1:11" s="219" customFormat="1" x14ac:dyDescent="0.25">
      <c r="A46" s="223">
        <v>2000</v>
      </c>
      <c r="B46" s="217">
        <v>6.48</v>
      </c>
      <c r="C46" s="220">
        <v>5.7</v>
      </c>
      <c r="D46" s="220">
        <v>2.48</v>
      </c>
      <c r="E46" s="220">
        <f>11398/770</f>
        <v>14.802597402597403</v>
      </c>
      <c r="F46" s="220" t="s">
        <v>186</v>
      </c>
      <c r="G46" s="222" t="s">
        <v>232</v>
      </c>
      <c r="H46" s="220" t="s">
        <v>186</v>
      </c>
      <c r="I46" s="217">
        <v>4.74</v>
      </c>
      <c r="J46" s="218">
        <v>6.78</v>
      </c>
    </row>
    <row r="48" spans="1:11" s="181" customFormat="1" x14ac:dyDescent="0.25">
      <c r="A48" s="224" t="s">
        <v>403</v>
      </c>
      <c r="B48" s="225"/>
      <c r="C48" s="225"/>
      <c r="D48" s="225"/>
      <c r="E48" s="225"/>
      <c r="F48" s="225"/>
      <c r="G48" s="225"/>
      <c r="H48" s="226"/>
      <c r="I48" s="227"/>
      <c r="J48" s="226"/>
      <c r="K48" s="225"/>
    </row>
    <row r="49" spans="1:11" s="208" customFormat="1" x14ac:dyDescent="0.25">
      <c r="A49" s="228" t="s">
        <v>233</v>
      </c>
      <c r="B49" s="224"/>
      <c r="C49" s="224"/>
      <c r="D49" s="224"/>
      <c r="E49" s="224"/>
      <c r="F49" s="224"/>
      <c r="G49" s="224"/>
      <c r="H49" s="229"/>
      <c r="I49" s="230"/>
      <c r="J49" s="229"/>
      <c r="K49" s="224"/>
    </row>
    <row r="50" spans="1:11" s="232" customFormat="1" x14ac:dyDescent="0.25">
      <c r="A50" s="231" t="s">
        <v>406</v>
      </c>
      <c r="B50" s="231"/>
      <c r="C50" s="231"/>
      <c r="D50" s="231"/>
      <c r="E50" s="231"/>
      <c r="F50" s="231"/>
      <c r="G50" s="231"/>
      <c r="H50" s="229"/>
      <c r="I50" s="230"/>
      <c r="J50" s="229"/>
      <c r="K50" s="231"/>
    </row>
    <row r="51" spans="1:11" s="232" customFormat="1" ht="9.75" customHeight="1" x14ac:dyDescent="0.25">
      <c r="A51" s="231"/>
      <c r="B51" s="231"/>
      <c r="C51" s="231"/>
      <c r="D51" s="231"/>
      <c r="E51" s="231"/>
      <c r="F51" s="231"/>
      <c r="G51" s="231"/>
      <c r="H51" s="229"/>
      <c r="I51" s="230"/>
      <c r="J51" s="229"/>
      <c r="K51" s="231"/>
    </row>
    <row r="52" spans="1:11" s="208" customFormat="1" x14ac:dyDescent="0.25">
      <c r="A52" s="228" t="s">
        <v>404</v>
      </c>
      <c r="B52" s="224"/>
      <c r="C52" s="224"/>
      <c r="D52" s="224"/>
      <c r="E52" s="224"/>
      <c r="F52" s="224"/>
      <c r="G52" s="224"/>
      <c r="H52" s="229"/>
      <c r="I52" s="230"/>
      <c r="J52" s="229"/>
      <c r="K52" s="224"/>
    </row>
  </sheetData>
  <mergeCells count="2">
    <mergeCell ref="B2:J2"/>
    <mergeCell ref="B3:I3"/>
  </mergeCells>
  <phoneticPr fontId="0" type="noConversion"/>
  <pageMargins left="1" right="0.27" top="1.07" bottom="0.67" header="0.5" footer="0.5"/>
  <pageSetup scale="95"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75"/>
  <sheetViews>
    <sheetView tabSelected="1" topLeftCell="A52" workbookViewId="0">
      <selection activeCell="A65" sqref="A65"/>
    </sheetView>
  </sheetViews>
  <sheetFormatPr defaultColWidth="9.109375" defaultRowHeight="13.2" x14ac:dyDescent="0.25"/>
  <cols>
    <col min="1" max="1" width="30.33203125" style="83" customWidth="1"/>
    <col min="2" max="2" width="14" style="253" customWidth="1"/>
    <col min="3" max="3" width="7.6640625" style="83" customWidth="1"/>
    <col min="4" max="4" width="13.33203125" style="98" customWidth="1"/>
    <col min="5" max="5" width="7.44140625" style="59" customWidth="1"/>
    <col min="6" max="6" width="6.109375" style="248" customWidth="1"/>
    <col min="7" max="7" width="10" style="253" customWidth="1"/>
    <col min="8" max="8" width="7.5546875" style="83" customWidth="1"/>
    <col min="9" max="9" width="12.44140625" style="98" customWidth="1"/>
    <col min="10" max="10" width="7.109375" style="59" customWidth="1"/>
    <col min="11" max="11" width="6.6640625" style="248" customWidth="1"/>
    <col min="12" max="12" width="10.33203125" style="253" customWidth="1"/>
    <col min="13" max="13" width="7.6640625" style="83" customWidth="1"/>
    <col min="14" max="14" width="12.88671875" style="98" customWidth="1"/>
    <col min="15" max="15" width="7.88671875" style="59" customWidth="1"/>
    <col min="16" max="16" width="5.88671875" style="248" customWidth="1"/>
    <col min="17" max="17" width="11.33203125" style="253" customWidth="1"/>
    <col min="18" max="18" width="9.109375" style="83"/>
    <col min="19" max="19" width="12.88671875" style="98" customWidth="1"/>
    <col min="20" max="20" width="8.109375" style="59" customWidth="1"/>
    <col min="21" max="21" width="7.88671875" style="248" customWidth="1"/>
    <col min="22" max="24" width="3.6640625" style="14" customWidth="1"/>
    <col min="25" max="25" width="9.109375" style="14"/>
    <col min="26" max="26" width="5" style="14" customWidth="1"/>
    <col min="27" max="16384" width="9.109375" style="14"/>
  </cols>
  <sheetData>
    <row r="1" spans="1:21" ht="15.6" x14ac:dyDescent="0.3">
      <c r="A1" s="233" t="s">
        <v>234</v>
      </c>
      <c r="B1" s="234"/>
      <c r="C1" s="235"/>
      <c r="D1" s="236"/>
      <c r="E1" s="60"/>
      <c r="F1" s="237"/>
      <c r="G1" s="234"/>
      <c r="H1" s="235"/>
      <c r="I1" s="236"/>
      <c r="J1" s="60"/>
      <c r="K1" s="237"/>
      <c r="L1" s="234"/>
      <c r="M1" s="235"/>
      <c r="N1" s="236"/>
      <c r="O1" s="60"/>
      <c r="P1" s="237"/>
      <c r="Q1" s="234"/>
      <c r="R1" s="235"/>
      <c r="S1" s="236"/>
      <c r="T1" s="60"/>
      <c r="U1" s="237"/>
    </row>
    <row r="2" spans="1:21" ht="15" customHeight="1" x14ac:dyDescent="0.25">
      <c r="B2" s="334" t="s">
        <v>235</v>
      </c>
      <c r="C2" s="289"/>
      <c r="E2" s="331" t="s">
        <v>236</v>
      </c>
      <c r="F2" s="332"/>
      <c r="G2" s="238" t="s">
        <v>237</v>
      </c>
      <c r="J2" s="331" t="s">
        <v>236</v>
      </c>
      <c r="K2" s="332"/>
      <c r="L2" s="238" t="s">
        <v>238</v>
      </c>
      <c r="O2" s="331" t="s">
        <v>236</v>
      </c>
      <c r="P2" s="332"/>
      <c r="Q2" s="238" t="s">
        <v>153</v>
      </c>
      <c r="T2" s="331" t="s">
        <v>236</v>
      </c>
      <c r="U2" s="332"/>
    </row>
    <row r="3" spans="1:21" ht="12" customHeight="1" x14ac:dyDescent="0.25">
      <c r="B3" s="239" t="s">
        <v>239</v>
      </c>
      <c r="C3" s="240" t="s">
        <v>240</v>
      </c>
      <c r="D3" s="73"/>
      <c r="E3" s="331" t="s">
        <v>241</v>
      </c>
      <c r="F3" s="332"/>
      <c r="G3" s="239" t="s">
        <v>239</v>
      </c>
      <c r="H3" s="240" t="s">
        <v>240</v>
      </c>
      <c r="I3" s="73"/>
      <c r="J3" s="331" t="s">
        <v>241</v>
      </c>
      <c r="K3" s="332"/>
      <c r="L3" s="239" t="s">
        <v>239</v>
      </c>
      <c r="M3" s="240" t="s">
        <v>240</v>
      </c>
      <c r="N3" s="73"/>
      <c r="O3" s="331" t="s">
        <v>241</v>
      </c>
      <c r="P3" s="332"/>
      <c r="Q3" s="239" t="s">
        <v>239</v>
      </c>
      <c r="R3" s="240" t="s">
        <v>240</v>
      </c>
      <c r="S3" s="73"/>
      <c r="T3" s="331" t="s">
        <v>241</v>
      </c>
      <c r="U3" s="332"/>
    </row>
    <row r="4" spans="1:21" ht="15.6" x14ac:dyDescent="0.25">
      <c r="A4" s="241" t="s">
        <v>242</v>
      </c>
      <c r="B4" s="242" t="s">
        <v>243</v>
      </c>
      <c r="C4" s="243" t="s">
        <v>244</v>
      </c>
      <c r="D4" s="78" t="s">
        <v>245</v>
      </c>
      <c r="E4" s="244" t="s">
        <v>246</v>
      </c>
      <c r="F4" s="244" t="s">
        <v>49</v>
      </c>
      <c r="G4" s="242" t="s">
        <v>243</v>
      </c>
      <c r="H4" s="243" t="s">
        <v>244</v>
      </c>
      <c r="I4" s="78" t="s">
        <v>245</v>
      </c>
      <c r="J4" s="244" t="s">
        <v>246</v>
      </c>
      <c r="K4" s="244" t="s">
        <v>49</v>
      </c>
      <c r="L4" s="242" t="s">
        <v>243</v>
      </c>
      <c r="M4" s="243" t="s">
        <v>244</v>
      </c>
      <c r="N4" s="78" t="s">
        <v>245</v>
      </c>
      <c r="O4" s="244" t="s">
        <v>246</v>
      </c>
      <c r="P4" s="244" t="s">
        <v>49</v>
      </c>
      <c r="Q4" s="242" t="s">
        <v>243</v>
      </c>
      <c r="R4" s="243" t="s">
        <v>244</v>
      </c>
      <c r="S4" s="78" t="s">
        <v>245</v>
      </c>
      <c r="T4" s="244" t="s">
        <v>246</v>
      </c>
      <c r="U4" s="244" t="s">
        <v>49</v>
      </c>
    </row>
    <row r="5" spans="1:21" ht="6" customHeight="1" x14ac:dyDescent="0.25">
      <c r="B5" s="245"/>
      <c r="E5" s="246"/>
      <c r="F5" s="246"/>
      <c r="G5" s="245"/>
      <c r="J5" s="246"/>
      <c r="K5" s="246"/>
      <c r="L5" s="245"/>
      <c r="O5" s="246"/>
      <c r="P5" s="246"/>
      <c r="Q5" s="245"/>
      <c r="T5" s="246"/>
      <c r="U5" s="246"/>
    </row>
    <row r="6" spans="1:21" x14ac:dyDescent="0.25">
      <c r="A6" s="247" t="s">
        <v>247</v>
      </c>
      <c r="B6" s="245">
        <f>SUM(B7:B36)</f>
        <v>99571</v>
      </c>
      <c r="C6" s="59">
        <f>SUM(C7:C36)</f>
        <v>171.2038812785388</v>
      </c>
      <c r="D6" s="98">
        <f>SUM(D7:D36)</f>
        <v>124343</v>
      </c>
      <c r="E6" s="246">
        <f>B6/C6/8760*100</f>
        <v>6.6391909029929073</v>
      </c>
      <c r="F6" s="246">
        <v>6</v>
      </c>
      <c r="G6" s="245">
        <f>SUM(G7:G36)</f>
        <v>34906</v>
      </c>
      <c r="H6" s="59">
        <f>SUM(H7:H36)</f>
        <v>69.733675799086768</v>
      </c>
      <c r="I6" s="98">
        <f>SUM(I7:I36)</f>
        <v>15598</v>
      </c>
      <c r="J6" s="246">
        <f>G6/H6/8760*100</f>
        <v>5.7141734616536812</v>
      </c>
      <c r="K6" s="246">
        <v>5.7</v>
      </c>
      <c r="L6" s="245">
        <f>SUM(L7:L36)</f>
        <v>43247</v>
      </c>
      <c r="M6" s="59">
        <f>SUM(M7:M36)</f>
        <v>153.83173515981736</v>
      </c>
      <c r="N6" s="98">
        <f>SUM(N7:N36)</f>
        <v>1120</v>
      </c>
      <c r="O6" s="246">
        <f>L6/M6/8760*100</f>
        <v>3.2092676722327518</v>
      </c>
      <c r="P6" s="246">
        <v>4.8</v>
      </c>
      <c r="Q6" s="245">
        <f>SUM(Q7:Q36)</f>
        <v>187634</v>
      </c>
      <c r="R6" s="59">
        <f>SUM(R7:R36)</f>
        <v>414.25365296803648</v>
      </c>
      <c r="S6" s="98">
        <f>SUM(S7:S36)</f>
        <v>150385</v>
      </c>
      <c r="T6" s="246">
        <f>Q6/R6/8760*100</f>
        <v>5.1706016927620846</v>
      </c>
      <c r="U6" s="246">
        <v>5.7</v>
      </c>
    </row>
    <row r="7" spans="1:21" x14ac:dyDescent="0.25">
      <c r="A7" s="83" t="s">
        <v>248</v>
      </c>
      <c r="B7" s="245">
        <v>3469</v>
      </c>
      <c r="C7" s="59">
        <v>5.146917808219178</v>
      </c>
      <c r="D7" s="98">
        <v>4348</v>
      </c>
      <c r="E7" s="59">
        <v>7.6940137955508234</v>
      </c>
      <c r="F7" s="248">
        <v>6.8</v>
      </c>
      <c r="G7" s="245">
        <v>301</v>
      </c>
      <c r="H7" s="59">
        <v>0.50308219178082192</v>
      </c>
      <c r="I7" s="98">
        <v>203</v>
      </c>
      <c r="J7" s="59">
        <v>6.8300431132289532</v>
      </c>
      <c r="K7" s="248">
        <v>6.7</v>
      </c>
      <c r="L7" s="245">
        <v>110</v>
      </c>
      <c r="M7" s="59">
        <v>0.2363013698630137</v>
      </c>
      <c r="N7" s="98">
        <v>68</v>
      </c>
      <c r="O7" s="59">
        <v>5.3140096618357484</v>
      </c>
      <c r="P7" s="246" t="s">
        <v>232</v>
      </c>
      <c r="Q7" s="245">
        <v>3880</v>
      </c>
      <c r="R7" s="59">
        <v>5.8863013698630136</v>
      </c>
      <c r="S7" s="98">
        <v>4619</v>
      </c>
      <c r="T7" s="59">
        <v>7.5246295865332407</v>
      </c>
      <c r="U7" s="248">
        <v>6.7</v>
      </c>
    </row>
    <row r="8" spans="1:21" x14ac:dyDescent="0.25">
      <c r="A8" s="83" t="s">
        <v>249</v>
      </c>
      <c r="B8" s="245">
        <v>1357</v>
      </c>
      <c r="C8" s="59">
        <v>1.9011415525114155</v>
      </c>
      <c r="D8" s="98">
        <v>1343</v>
      </c>
      <c r="E8" s="59">
        <v>8.148192626396062</v>
      </c>
      <c r="F8" s="248">
        <v>6.1</v>
      </c>
      <c r="G8" s="245">
        <v>259</v>
      </c>
      <c r="H8" s="59">
        <v>0.40102739726027398</v>
      </c>
      <c r="I8" s="98">
        <v>151</v>
      </c>
      <c r="J8" s="59">
        <v>7.3726159977227441</v>
      </c>
      <c r="K8" s="248">
        <v>5.2</v>
      </c>
      <c r="L8" s="245">
        <v>604</v>
      </c>
      <c r="M8" s="59">
        <v>0.67922374429223742</v>
      </c>
      <c r="N8" s="98">
        <v>41</v>
      </c>
      <c r="O8" s="59">
        <v>10.151260504201682</v>
      </c>
      <c r="P8" s="246" t="s">
        <v>232</v>
      </c>
      <c r="Q8" s="245">
        <v>2422</v>
      </c>
      <c r="R8" s="59">
        <v>3.2852739726027398</v>
      </c>
      <c r="S8" s="98">
        <v>1606</v>
      </c>
      <c r="T8" s="59">
        <v>8.4158587859202889</v>
      </c>
      <c r="U8" s="248">
        <v>5.5</v>
      </c>
    </row>
    <row r="9" spans="1:21" x14ac:dyDescent="0.25">
      <c r="A9" s="83" t="s">
        <v>250</v>
      </c>
      <c r="B9" s="245">
        <v>2298</v>
      </c>
      <c r="C9" s="59">
        <v>3.4162100456621003</v>
      </c>
      <c r="D9" s="98">
        <v>2872</v>
      </c>
      <c r="E9" s="59">
        <v>7.6789413887589388</v>
      </c>
      <c r="F9" s="248">
        <v>7.1</v>
      </c>
      <c r="G9" s="245">
        <v>1619</v>
      </c>
      <c r="H9" s="59">
        <v>2.4988584474885847</v>
      </c>
      <c r="I9" s="98">
        <v>443</v>
      </c>
      <c r="J9" s="59">
        <v>7.3960712654179988</v>
      </c>
      <c r="K9" s="248">
        <v>8.1999999999999993</v>
      </c>
      <c r="L9" s="249" t="s">
        <v>232</v>
      </c>
      <c r="M9" s="246" t="s">
        <v>232</v>
      </c>
      <c r="N9" s="246" t="s">
        <v>232</v>
      </c>
      <c r="O9" s="246" t="s">
        <v>232</v>
      </c>
      <c r="P9" s="248">
        <v>7.4</v>
      </c>
      <c r="Q9" s="245">
        <v>4094</v>
      </c>
      <c r="R9" s="59">
        <v>6.17134703196347</v>
      </c>
      <c r="S9" s="98">
        <v>3397</v>
      </c>
      <c r="T9" s="59">
        <v>7.5729268788960624</v>
      </c>
      <c r="U9" s="248">
        <v>7.4</v>
      </c>
    </row>
    <row r="10" spans="1:21" x14ac:dyDescent="0.25">
      <c r="A10" s="83" t="s">
        <v>251</v>
      </c>
      <c r="B10" s="245">
        <v>23</v>
      </c>
      <c r="C10" s="59">
        <v>3.4474885844748858E-2</v>
      </c>
      <c r="D10" s="98">
        <v>26</v>
      </c>
      <c r="E10" s="59">
        <v>7.6158940397350996</v>
      </c>
      <c r="F10" s="248">
        <v>8.3000000000000007</v>
      </c>
      <c r="G10" s="245">
        <v>66</v>
      </c>
      <c r="H10" s="59">
        <v>6.7123287671232879E-2</v>
      </c>
      <c r="I10" s="98">
        <v>16</v>
      </c>
      <c r="J10" s="59">
        <v>11.224489795918368</v>
      </c>
      <c r="K10" s="248">
        <v>10</v>
      </c>
      <c r="L10" s="249" t="s">
        <v>232</v>
      </c>
      <c r="M10" s="246" t="s">
        <v>232</v>
      </c>
      <c r="N10" s="246" t="s">
        <v>232</v>
      </c>
      <c r="O10" s="246" t="s">
        <v>232</v>
      </c>
      <c r="P10" s="246" t="s">
        <v>232</v>
      </c>
      <c r="Q10" s="245">
        <v>89</v>
      </c>
      <c r="R10" s="59">
        <v>0.10159817351598173</v>
      </c>
      <c r="S10" s="98">
        <v>42</v>
      </c>
      <c r="T10" s="59">
        <v>10</v>
      </c>
      <c r="U10" s="248">
        <v>9.6</v>
      </c>
    </row>
    <row r="11" spans="1:21" x14ac:dyDescent="0.25">
      <c r="A11" s="83" t="s">
        <v>252</v>
      </c>
      <c r="B11" s="245">
        <v>945</v>
      </c>
      <c r="C11" s="59">
        <v>1.5238584474885846</v>
      </c>
      <c r="D11" s="98">
        <v>1170</v>
      </c>
      <c r="E11" s="59">
        <v>7.0791819611955953</v>
      </c>
      <c r="F11" s="248">
        <v>7.3</v>
      </c>
      <c r="G11" s="245">
        <v>1579</v>
      </c>
      <c r="H11" s="59">
        <v>3.3534246575342466</v>
      </c>
      <c r="I11" s="98">
        <v>492</v>
      </c>
      <c r="J11" s="59">
        <v>5.3751361655773415</v>
      </c>
      <c r="K11" s="248">
        <v>6.1</v>
      </c>
      <c r="L11" s="249" t="s">
        <v>232</v>
      </c>
      <c r="M11" s="246" t="s">
        <v>232</v>
      </c>
      <c r="N11" s="246" t="s">
        <v>232</v>
      </c>
      <c r="O11" s="246" t="s">
        <v>232</v>
      </c>
      <c r="P11" s="246" t="s">
        <v>232</v>
      </c>
      <c r="Q11" s="245">
        <v>2535</v>
      </c>
      <c r="R11" s="59">
        <v>4.897260273972603</v>
      </c>
      <c r="S11" s="98">
        <v>1679</v>
      </c>
      <c r="T11" s="59">
        <v>5.9090909090909092</v>
      </c>
      <c r="U11" s="248">
        <v>6.5</v>
      </c>
    </row>
    <row r="12" spans="1:21" x14ac:dyDescent="0.25">
      <c r="A12" s="83" t="s">
        <v>253</v>
      </c>
      <c r="B12" s="245">
        <v>4539</v>
      </c>
      <c r="C12" s="59">
        <v>5.9917808219178079</v>
      </c>
      <c r="D12" s="98">
        <v>5060</v>
      </c>
      <c r="E12" s="59">
        <v>8.6476909007773202</v>
      </c>
      <c r="F12" s="248">
        <v>6.3</v>
      </c>
      <c r="G12" s="245">
        <v>629</v>
      </c>
      <c r="H12" s="59">
        <v>1.0480593607305937</v>
      </c>
      <c r="I12" s="98">
        <v>254</v>
      </c>
      <c r="J12" s="59">
        <v>6.8511055440583819</v>
      </c>
      <c r="K12" s="248">
        <v>5.5</v>
      </c>
      <c r="L12" s="249" t="s">
        <v>232</v>
      </c>
      <c r="M12" s="246" t="s">
        <v>232</v>
      </c>
      <c r="N12" s="246" t="s">
        <v>232</v>
      </c>
      <c r="O12" s="246" t="s">
        <v>232</v>
      </c>
      <c r="P12" s="248">
        <v>4.5</v>
      </c>
      <c r="Q12" s="245">
        <v>5845</v>
      </c>
      <c r="R12" s="59">
        <v>8.381849315068493</v>
      </c>
      <c r="S12" s="98">
        <v>5487</v>
      </c>
      <c r="T12" s="59">
        <v>7.9605039155600954</v>
      </c>
      <c r="U12" s="248">
        <v>6</v>
      </c>
    </row>
    <row r="13" spans="1:21" ht="15.6" x14ac:dyDescent="0.25">
      <c r="A13" s="83" t="s">
        <v>254</v>
      </c>
      <c r="B13" s="245">
        <v>21718</v>
      </c>
      <c r="C13" s="59">
        <v>48.224657534246575</v>
      </c>
      <c r="D13" s="98">
        <v>30252</v>
      </c>
      <c r="E13" s="59">
        <v>5.1409877665416808</v>
      </c>
      <c r="F13" s="248">
        <v>4.9000000000000004</v>
      </c>
      <c r="G13" s="245">
        <v>10212</v>
      </c>
      <c r="H13" s="59">
        <v>24.783105022831052</v>
      </c>
      <c r="I13" s="98">
        <v>5586</v>
      </c>
      <c r="J13" s="59">
        <v>4.7038231229847991</v>
      </c>
      <c r="K13" s="248">
        <v>4.9000000000000004</v>
      </c>
      <c r="L13" s="245">
        <v>32904</v>
      </c>
      <c r="M13" s="59">
        <v>132.39349315068492</v>
      </c>
      <c r="N13" s="98">
        <v>12</v>
      </c>
      <c r="O13" s="59">
        <v>2.8371215942512591</v>
      </c>
      <c r="P13" s="246" t="s">
        <v>232</v>
      </c>
      <c r="Q13" s="245">
        <v>66015</v>
      </c>
      <c r="R13" s="59">
        <v>207.67317351598174</v>
      </c>
      <c r="S13" s="98">
        <v>39461</v>
      </c>
      <c r="T13" s="59">
        <v>3.6287589660826609</v>
      </c>
      <c r="U13" s="248">
        <v>4.9000000000000004</v>
      </c>
    </row>
    <row r="14" spans="1:21" x14ac:dyDescent="0.25">
      <c r="A14" s="83" t="s">
        <v>255</v>
      </c>
      <c r="B14" s="245">
        <v>4717</v>
      </c>
      <c r="C14" s="59">
        <v>7.0896118721461185</v>
      </c>
      <c r="D14" s="98">
        <v>5345</v>
      </c>
      <c r="E14" s="59">
        <v>7.5952016745833673</v>
      </c>
      <c r="F14" s="248">
        <v>5.6</v>
      </c>
      <c r="G14" s="245">
        <v>3525</v>
      </c>
      <c r="H14" s="59">
        <v>7.6565068493150683</v>
      </c>
      <c r="I14" s="98">
        <v>1405</v>
      </c>
      <c r="J14" s="59">
        <v>5.2556246365791477</v>
      </c>
      <c r="K14" s="248">
        <v>4.9000000000000004</v>
      </c>
      <c r="L14" s="245">
        <v>957</v>
      </c>
      <c r="M14" s="59">
        <v>2.4005707762557078</v>
      </c>
      <c r="N14" s="98">
        <v>5</v>
      </c>
      <c r="O14" s="59">
        <v>4.5508583384849493</v>
      </c>
      <c r="P14" s="248">
        <v>4.5</v>
      </c>
      <c r="Q14" s="245">
        <v>9549</v>
      </c>
      <c r="R14" s="59">
        <v>17.732305936073061</v>
      </c>
      <c r="S14" s="98">
        <v>6883</v>
      </c>
      <c r="T14" s="59">
        <v>6.147358933917018</v>
      </c>
      <c r="U14" s="248">
        <v>5.2</v>
      </c>
    </row>
    <row r="15" spans="1:21" x14ac:dyDescent="0.25">
      <c r="A15" s="83" t="s">
        <v>256</v>
      </c>
      <c r="B15" s="245">
        <v>400</v>
      </c>
      <c r="C15" s="59">
        <v>0.46518264840182649</v>
      </c>
      <c r="D15" s="98">
        <v>456</v>
      </c>
      <c r="E15" s="59">
        <v>9.8159509202453989</v>
      </c>
      <c r="F15" s="248">
        <v>9.3000000000000007</v>
      </c>
      <c r="G15" s="245">
        <v>109</v>
      </c>
      <c r="H15" s="59">
        <v>0.11381278538812785</v>
      </c>
      <c r="I15" s="98">
        <v>8</v>
      </c>
      <c r="J15" s="59">
        <v>10.932798395185557</v>
      </c>
      <c r="K15" s="248">
        <v>9</v>
      </c>
      <c r="L15" s="249" t="s">
        <v>232</v>
      </c>
      <c r="M15" s="246" t="s">
        <v>232</v>
      </c>
      <c r="N15" s="246" t="s">
        <v>232</v>
      </c>
      <c r="O15" s="246" t="s">
        <v>232</v>
      </c>
      <c r="P15" s="246" t="s">
        <v>232</v>
      </c>
      <c r="Q15" s="245">
        <v>561</v>
      </c>
      <c r="R15" s="59">
        <v>0.61244292237442921</v>
      </c>
      <c r="S15" s="98">
        <v>611</v>
      </c>
      <c r="T15" s="59">
        <v>10.456663560111835</v>
      </c>
      <c r="U15" s="248">
        <v>9.1999999999999993</v>
      </c>
    </row>
    <row r="16" spans="1:21" x14ac:dyDescent="0.25">
      <c r="A16" s="83" t="s">
        <v>257</v>
      </c>
      <c r="B16" s="245">
        <v>7</v>
      </c>
      <c r="C16" s="59">
        <v>1.1301369863013699E-2</v>
      </c>
      <c r="D16" s="98">
        <v>12</v>
      </c>
      <c r="E16" s="59">
        <v>7.0707070707070701</v>
      </c>
      <c r="F16" s="248">
        <v>6.2</v>
      </c>
      <c r="G16" s="249" t="s">
        <v>232</v>
      </c>
      <c r="H16" s="246" t="s">
        <v>232</v>
      </c>
      <c r="I16" s="246" t="s">
        <v>232</v>
      </c>
      <c r="J16" s="246" t="s">
        <v>232</v>
      </c>
      <c r="K16" s="246" t="s">
        <v>232</v>
      </c>
      <c r="L16" s="249" t="s">
        <v>232</v>
      </c>
      <c r="M16" s="246" t="s">
        <v>232</v>
      </c>
      <c r="N16" s="246" t="s">
        <v>232</v>
      </c>
      <c r="O16" s="246" t="s">
        <v>232</v>
      </c>
      <c r="P16" s="246" t="s">
        <v>232</v>
      </c>
      <c r="Q16" s="245">
        <v>7</v>
      </c>
      <c r="R16" s="59">
        <v>1.1301369863013699E-2</v>
      </c>
      <c r="S16" s="98">
        <v>12</v>
      </c>
      <c r="T16" s="59">
        <v>7.0707070707070701</v>
      </c>
      <c r="U16" s="248">
        <v>6.2</v>
      </c>
    </row>
    <row r="17" spans="1:21" x14ac:dyDescent="0.25">
      <c r="A17" s="83" t="s">
        <v>258</v>
      </c>
      <c r="B17" s="245">
        <v>2820</v>
      </c>
      <c r="C17" s="59">
        <v>3.4544520547945203</v>
      </c>
      <c r="D17" s="98">
        <v>3104</v>
      </c>
      <c r="E17" s="59">
        <v>9.3189253494597004</v>
      </c>
      <c r="F17" s="248">
        <v>7.9</v>
      </c>
      <c r="G17" s="245">
        <v>1193</v>
      </c>
      <c r="H17" s="59">
        <v>2.0294520547945205</v>
      </c>
      <c r="I17" s="98">
        <v>184</v>
      </c>
      <c r="J17" s="59">
        <v>6.7105411182360211</v>
      </c>
      <c r="K17" s="248">
        <v>6.4</v>
      </c>
      <c r="L17" s="245">
        <v>907</v>
      </c>
      <c r="M17" s="59">
        <v>3.6876712328767125</v>
      </c>
      <c r="N17" s="98">
        <v>2</v>
      </c>
      <c r="O17" s="59">
        <v>2.8077018325903915</v>
      </c>
      <c r="P17" s="246" t="s">
        <v>232</v>
      </c>
      <c r="Q17" s="245">
        <v>4920</v>
      </c>
      <c r="R17" s="59">
        <v>9.1715753424657542</v>
      </c>
      <c r="S17" s="98">
        <v>3290</v>
      </c>
      <c r="T17" s="59">
        <v>6.1237444456891081</v>
      </c>
      <c r="U17" s="248">
        <v>7.4</v>
      </c>
    </row>
    <row r="18" spans="1:21" x14ac:dyDescent="0.25">
      <c r="A18" s="83" t="s">
        <v>259</v>
      </c>
      <c r="B18" s="245">
        <v>2617</v>
      </c>
      <c r="C18" s="59">
        <v>5.8544520547945202</v>
      </c>
      <c r="D18" s="98">
        <v>3390</v>
      </c>
      <c r="E18" s="59">
        <v>5.10285658574632</v>
      </c>
      <c r="F18" s="248">
        <v>4.5999999999999996</v>
      </c>
      <c r="G18" s="245">
        <v>980</v>
      </c>
      <c r="H18" s="59">
        <v>2.3537671232876711</v>
      </c>
      <c r="I18" s="98">
        <v>525</v>
      </c>
      <c r="J18" s="59">
        <v>4.7528978126970269</v>
      </c>
      <c r="K18" s="248">
        <v>4.7</v>
      </c>
      <c r="L18" s="245">
        <v>1820</v>
      </c>
      <c r="M18" s="59">
        <v>4.4817351598173518</v>
      </c>
      <c r="N18" s="98">
        <v>10</v>
      </c>
      <c r="O18" s="59">
        <v>4.6357615894039732</v>
      </c>
      <c r="P18" s="248">
        <v>5.5</v>
      </c>
      <c r="Q18" s="245">
        <v>5449</v>
      </c>
      <c r="R18" s="59">
        <v>12.743835616438357</v>
      </c>
      <c r="S18" s="98">
        <v>3929</v>
      </c>
      <c r="T18" s="59">
        <v>4.8810419577913935</v>
      </c>
      <c r="U18" s="248">
        <v>5</v>
      </c>
    </row>
    <row r="19" spans="1:21" x14ac:dyDescent="0.25">
      <c r="A19" s="83" t="s">
        <v>260</v>
      </c>
      <c r="B19" s="245">
        <v>1750</v>
      </c>
      <c r="C19" s="59">
        <v>2.6643835616438358</v>
      </c>
      <c r="D19" s="98">
        <v>1667</v>
      </c>
      <c r="E19" s="59">
        <v>7.4978577549271632</v>
      </c>
      <c r="F19" s="248">
        <v>7.1</v>
      </c>
      <c r="G19" s="245">
        <v>576</v>
      </c>
      <c r="H19" s="59">
        <v>0.68698630136986305</v>
      </c>
      <c r="I19" s="98">
        <v>383</v>
      </c>
      <c r="J19" s="59">
        <v>9.5712861415752748</v>
      </c>
      <c r="K19" s="248">
        <v>9.1999999999999993</v>
      </c>
      <c r="L19" s="245">
        <v>1657</v>
      </c>
      <c r="M19" s="59">
        <v>1.9345890410958904</v>
      </c>
      <c r="N19" s="98">
        <v>238</v>
      </c>
      <c r="O19" s="59">
        <v>9.7775417478019708</v>
      </c>
      <c r="P19" s="248">
        <v>8.9</v>
      </c>
      <c r="Q19" s="245">
        <v>4321</v>
      </c>
      <c r="R19" s="59">
        <v>5.6036529680365295</v>
      </c>
      <c r="S19" s="98">
        <v>2968</v>
      </c>
      <c r="T19" s="59">
        <v>8.8025586701434158</v>
      </c>
      <c r="U19" s="248">
        <v>8.1999999999999993</v>
      </c>
    </row>
    <row r="20" spans="1:21" x14ac:dyDescent="0.25">
      <c r="A20" s="83" t="s">
        <v>261</v>
      </c>
      <c r="B20" s="245">
        <v>1507</v>
      </c>
      <c r="C20" s="59">
        <v>3.4936073059360733</v>
      </c>
      <c r="D20" s="98">
        <v>2511</v>
      </c>
      <c r="E20" s="59">
        <v>4.9241929159586979</v>
      </c>
      <c r="F20" s="248">
        <v>3.9</v>
      </c>
      <c r="G20" s="245">
        <v>1637</v>
      </c>
      <c r="H20" s="59">
        <v>3.330821917808219</v>
      </c>
      <c r="I20" s="98">
        <v>1123</v>
      </c>
      <c r="J20" s="59">
        <v>5.6103913907738709</v>
      </c>
      <c r="K20" s="248">
        <v>4.8</v>
      </c>
      <c r="L20" s="245">
        <v>673</v>
      </c>
      <c r="M20" s="59">
        <v>1.5089041095890412</v>
      </c>
      <c r="N20" s="98">
        <v>47</v>
      </c>
      <c r="O20" s="59">
        <v>5.0915418368890908</v>
      </c>
      <c r="P20" s="248">
        <v>4.5</v>
      </c>
      <c r="Q20" s="245">
        <v>3867</v>
      </c>
      <c r="R20" s="59">
        <v>8.3853881278538811</v>
      </c>
      <c r="S20" s="98">
        <v>3689</v>
      </c>
      <c r="T20" s="59">
        <v>5.2643759529514265</v>
      </c>
      <c r="U20" s="248">
        <v>4.4000000000000004</v>
      </c>
    </row>
    <row r="21" spans="1:21" x14ac:dyDescent="0.25">
      <c r="A21" s="83" t="s">
        <v>262</v>
      </c>
      <c r="B21" s="245">
        <v>3497</v>
      </c>
      <c r="C21" s="59">
        <v>4.2748858447488587</v>
      </c>
      <c r="D21" s="98">
        <v>4216</v>
      </c>
      <c r="E21" s="59">
        <v>9.3382824182866901</v>
      </c>
      <c r="F21" s="248">
        <v>7.9</v>
      </c>
      <c r="G21" s="245">
        <v>1076</v>
      </c>
      <c r="H21" s="59">
        <v>1.7068493150684931</v>
      </c>
      <c r="I21" s="98">
        <v>455</v>
      </c>
      <c r="J21" s="59">
        <v>7.1963616907437133</v>
      </c>
      <c r="K21" s="248">
        <v>6.8</v>
      </c>
      <c r="L21" s="245">
        <v>89</v>
      </c>
      <c r="M21" s="59">
        <v>0.11541095890410959</v>
      </c>
      <c r="N21" s="98">
        <v>62</v>
      </c>
      <c r="O21" s="59">
        <v>8.8031651829871418</v>
      </c>
      <c r="P21" s="246" t="s">
        <v>232</v>
      </c>
      <c r="Q21" s="245">
        <v>4673</v>
      </c>
      <c r="R21" s="59">
        <v>6.112785388127854</v>
      </c>
      <c r="S21" s="98">
        <v>4737</v>
      </c>
      <c r="T21" s="59">
        <v>8.7267498319264956</v>
      </c>
      <c r="U21" s="248">
        <v>7.6</v>
      </c>
    </row>
    <row r="22" spans="1:21" x14ac:dyDescent="0.25">
      <c r="A22" s="83" t="s">
        <v>263</v>
      </c>
      <c r="B22" s="245">
        <v>39</v>
      </c>
      <c r="C22" s="59">
        <v>5.7420091324200916E-2</v>
      </c>
      <c r="D22" s="98">
        <v>107</v>
      </c>
      <c r="E22" s="59">
        <v>7.7534791252485098</v>
      </c>
      <c r="F22" s="248">
        <v>7.3</v>
      </c>
      <c r="G22" s="245">
        <v>2</v>
      </c>
      <c r="H22" s="59">
        <v>2.5114155251141552E-3</v>
      </c>
      <c r="I22" s="98">
        <v>2</v>
      </c>
      <c r="J22" s="59">
        <v>9.0909090909090917</v>
      </c>
      <c r="K22" s="246">
        <v>17.600000000000001</v>
      </c>
      <c r="L22" s="249" t="s">
        <v>232</v>
      </c>
      <c r="M22" s="246" t="s">
        <v>232</v>
      </c>
      <c r="N22" s="246" t="s">
        <v>232</v>
      </c>
      <c r="O22" s="246" t="s">
        <v>232</v>
      </c>
      <c r="P22" s="246" t="s">
        <v>232</v>
      </c>
      <c r="Q22" s="245">
        <v>41</v>
      </c>
      <c r="R22" s="59">
        <v>5.9931506849315065E-2</v>
      </c>
      <c r="S22" s="98">
        <v>109</v>
      </c>
      <c r="T22" s="59">
        <v>7.8095238095238093</v>
      </c>
      <c r="U22" s="248">
        <v>7.7</v>
      </c>
    </row>
    <row r="23" spans="1:21" x14ac:dyDescent="0.25">
      <c r="A23" s="83" t="s">
        <v>264</v>
      </c>
      <c r="B23" s="245">
        <v>1216</v>
      </c>
      <c r="C23" s="59">
        <v>1.8855022831050228</v>
      </c>
      <c r="D23" s="98">
        <v>1564</v>
      </c>
      <c r="E23" s="59">
        <v>7.3621117636374649</v>
      </c>
      <c r="F23" s="248">
        <v>5.9</v>
      </c>
      <c r="G23" s="245">
        <v>227</v>
      </c>
      <c r="H23" s="59">
        <v>0.33869863013698631</v>
      </c>
      <c r="I23" s="98">
        <v>145</v>
      </c>
      <c r="J23" s="59">
        <v>7.6508257499157395</v>
      </c>
      <c r="K23" s="248">
        <v>6.6</v>
      </c>
      <c r="L23" s="249" t="s">
        <v>232</v>
      </c>
      <c r="M23" s="246" t="s">
        <v>232</v>
      </c>
      <c r="N23" s="246" t="s">
        <v>232</v>
      </c>
      <c r="O23" s="246" t="s">
        <v>232</v>
      </c>
      <c r="P23" s="246" t="s">
        <v>232</v>
      </c>
      <c r="Q23" s="245">
        <v>1803</v>
      </c>
      <c r="R23" s="59">
        <v>2.8642694063926939</v>
      </c>
      <c r="S23" s="98">
        <v>1837</v>
      </c>
      <c r="T23" s="59">
        <v>7.1858435295524297</v>
      </c>
      <c r="U23" s="248">
        <v>5.9</v>
      </c>
    </row>
    <row r="24" spans="1:21" x14ac:dyDescent="0.25">
      <c r="A24" s="83" t="s">
        <v>265</v>
      </c>
      <c r="B24" s="245">
        <v>7924</v>
      </c>
      <c r="C24" s="59">
        <v>13.608447488584474</v>
      </c>
      <c r="D24" s="98">
        <v>9984</v>
      </c>
      <c r="E24" s="59">
        <v>6.6470933646506163</v>
      </c>
      <c r="F24" s="248">
        <v>5.9</v>
      </c>
      <c r="G24" s="245">
        <v>1667</v>
      </c>
      <c r="H24" s="59">
        <v>3.4031963470319635</v>
      </c>
      <c r="I24" s="98">
        <v>974</v>
      </c>
      <c r="J24" s="59">
        <v>5.5917080370320678</v>
      </c>
      <c r="K24" s="248">
        <v>5.3</v>
      </c>
      <c r="L24" s="245">
        <v>540</v>
      </c>
      <c r="M24" s="59">
        <v>1.2422374429223744</v>
      </c>
      <c r="N24" s="98">
        <v>3</v>
      </c>
      <c r="O24" s="59">
        <v>4.9623231023708883</v>
      </c>
      <c r="P24" s="248">
        <v>4.0999999999999996</v>
      </c>
      <c r="Q24" s="245">
        <v>10417</v>
      </c>
      <c r="R24" s="59">
        <v>19.079223744292239</v>
      </c>
      <c r="S24" s="98">
        <v>11253</v>
      </c>
      <c r="T24" s="59">
        <v>6.2327234434645256</v>
      </c>
      <c r="U24" s="248">
        <v>5.6</v>
      </c>
    </row>
    <row r="25" spans="1:21" x14ac:dyDescent="0.25">
      <c r="A25" s="83" t="s">
        <v>266</v>
      </c>
      <c r="B25" s="245">
        <v>1239</v>
      </c>
      <c r="C25" s="59">
        <v>1.7810502283105023</v>
      </c>
      <c r="D25" s="98">
        <v>943</v>
      </c>
      <c r="E25" s="59">
        <v>7.9412895782591972</v>
      </c>
      <c r="F25" s="248">
        <v>5.7</v>
      </c>
      <c r="G25" s="245">
        <v>894</v>
      </c>
      <c r="H25" s="59">
        <v>0.99440639269406395</v>
      </c>
      <c r="I25" s="98">
        <v>279</v>
      </c>
      <c r="J25" s="59">
        <v>10.262886006199059</v>
      </c>
      <c r="K25" s="248">
        <v>7.9</v>
      </c>
      <c r="L25" s="249" t="s">
        <v>232</v>
      </c>
      <c r="M25" s="246" t="s">
        <v>232</v>
      </c>
      <c r="N25" s="246" t="s">
        <v>232</v>
      </c>
      <c r="O25" s="246" t="s">
        <v>232</v>
      </c>
      <c r="P25" s="246" t="s">
        <v>232</v>
      </c>
      <c r="Q25" s="245">
        <v>2140</v>
      </c>
      <c r="R25" s="59">
        <v>2.7877853881278538</v>
      </c>
      <c r="S25" s="98">
        <v>1225</v>
      </c>
      <c r="T25" s="59">
        <v>8.7629499201506889</v>
      </c>
      <c r="U25" s="248">
        <v>6.5</v>
      </c>
    </row>
    <row r="26" spans="1:21" x14ac:dyDescent="0.25">
      <c r="A26" s="83" t="s">
        <v>267</v>
      </c>
      <c r="B26" s="245">
        <v>2324</v>
      </c>
      <c r="C26" s="59">
        <v>3.6625570776255709</v>
      </c>
      <c r="D26" s="98">
        <v>2867</v>
      </c>
      <c r="E26" s="59">
        <v>7.2434858496446832</v>
      </c>
      <c r="F26" s="248">
        <v>6.4</v>
      </c>
      <c r="G26" s="245">
        <v>550</v>
      </c>
      <c r="H26" s="59">
        <v>1.1493150684931508</v>
      </c>
      <c r="I26" s="98">
        <v>184</v>
      </c>
      <c r="J26" s="59">
        <v>5.4628526023043307</v>
      </c>
      <c r="K26" s="248">
        <v>5</v>
      </c>
      <c r="L26" s="245">
        <v>293</v>
      </c>
      <c r="M26" s="59">
        <v>0.43812785388127856</v>
      </c>
      <c r="N26" s="98">
        <v>2</v>
      </c>
      <c r="O26" s="59">
        <v>7.6341844710786866</v>
      </c>
      <c r="P26" s="248">
        <v>2.7</v>
      </c>
      <c r="Q26" s="245">
        <v>3167</v>
      </c>
      <c r="R26" s="59">
        <v>5.25</v>
      </c>
      <c r="S26" s="98">
        <v>3053</v>
      </c>
      <c r="T26" s="59">
        <v>6.8862796260056536</v>
      </c>
      <c r="U26" s="248">
        <v>3.7</v>
      </c>
    </row>
    <row r="27" spans="1:21" x14ac:dyDescent="0.25">
      <c r="A27" s="83" t="s">
        <v>268</v>
      </c>
      <c r="B27" s="245">
        <v>3842</v>
      </c>
      <c r="C27" s="59">
        <v>5.3082191780821919</v>
      </c>
      <c r="D27" s="98">
        <v>4120</v>
      </c>
      <c r="E27" s="59">
        <v>8.2623655913978489</v>
      </c>
      <c r="F27" s="248">
        <v>7.2</v>
      </c>
      <c r="G27" s="245">
        <v>266</v>
      </c>
      <c r="H27" s="59">
        <v>0.4680365296803653</v>
      </c>
      <c r="I27" s="98">
        <v>70</v>
      </c>
      <c r="J27" s="59">
        <v>6.4878048780487809</v>
      </c>
      <c r="K27" s="248">
        <v>6</v>
      </c>
      <c r="L27" s="245">
        <v>843</v>
      </c>
      <c r="M27" s="59">
        <v>1.3698630136986301</v>
      </c>
      <c r="N27" s="98">
        <v>1</v>
      </c>
      <c r="O27" s="59">
        <v>7.0250000000000004</v>
      </c>
      <c r="P27" s="246" t="s">
        <v>232</v>
      </c>
      <c r="Q27" s="245">
        <v>5358</v>
      </c>
      <c r="R27" s="59">
        <v>7.9109589041095889</v>
      </c>
      <c r="S27" s="98">
        <v>4380</v>
      </c>
      <c r="T27" s="59">
        <v>7.7316017316017307</v>
      </c>
      <c r="U27" s="248">
        <v>7</v>
      </c>
    </row>
    <row r="28" spans="1:21" x14ac:dyDescent="0.25">
      <c r="A28" s="83" t="s">
        <v>269</v>
      </c>
      <c r="B28" s="245">
        <v>46</v>
      </c>
      <c r="C28" s="59">
        <v>5.8904109589041097E-2</v>
      </c>
      <c r="D28" s="98">
        <v>91</v>
      </c>
      <c r="E28" s="59">
        <v>8.9147286821705425</v>
      </c>
      <c r="F28" s="246" t="s">
        <v>232</v>
      </c>
      <c r="G28" s="245">
        <v>251</v>
      </c>
      <c r="H28" s="59">
        <v>0.49554794520547946</v>
      </c>
      <c r="I28" s="98">
        <v>42</v>
      </c>
      <c r="J28" s="59">
        <v>5.7820778622437219</v>
      </c>
      <c r="K28" s="246" t="s">
        <v>232</v>
      </c>
      <c r="L28" s="249" t="s">
        <v>232</v>
      </c>
      <c r="M28" s="246" t="s">
        <v>232</v>
      </c>
      <c r="N28" s="246" t="s">
        <v>232</v>
      </c>
      <c r="O28" s="246" t="s">
        <v>232</v>
      </c>
      <c r="P28" s="246" t="s">
        <v>232</v>
      </c>
      <c r="Q28" s="245">
        <v>297</v>
      </c>
      <c r="R28" s="59">
        <v>0.55445205479452053</v>
      </c>
      <c r="S28" s="98">
        <v>133</v>
      </c>
      <c r="T28" s="59">
        <v>6.1148857319332919</v>
      </c>
      <c r="U28" s="246" t="s">
        <v>232</v>
      </c>
    </row>
    <row r="29" spans="1:21" x14ac:dyDescent="0.25">
      <c r="A29" s="83" t="s">
        <v>270</v>
      </c>
      <c r="B29" s="245">
        <v>6116</v>
      </c>
      <c r="C29" s="59">
        <v>10.229223744292238</v>
      </c>
      <c r="D29" s="98">
        <v>6770</v>
      </c>
      <c r="E29" s="59">
        <v>6.8252834568342111</v>
      </c>
      <c r="F29" s="248">
        <v>5.8</v>
      </c>
      <c r="G29" s="245">
        <v>488</v>
      </c>
      <c r="H29" s="59">
        <v>0.89851598173515979</v>
      </c>
      <c r="I29" s="98">
        <v>227</v>
      </c>
      <c r="J29" s="59">
        <v>6.1999745902680727</v>
      </c>
      <c r="K29" s="248">
        <v>5.5</v>
      </c>
      <c r="L29" s="245">
        <v>172</v>
      </c>
      <c r="M29" s="59">
        <v>0.39429223744292236</v>
      </c>
      <c r="N29" s="98">
        <v>1</v>
      </c>
      <c r="O29" s="59">
        <v>4.9797336421540246</v>
      </c>
      <c r="P29" s="248">
        <v>4.3</v>
      </c>
      <c r="Q29" s="245">
        <v>7247</v>
      </c>
      <c r="R29" s="59">
        <v>12.604566210045663</v>
      </c>
      <c r="S29" s="98">
        <v>7749</v>
      </c>
      <c r="T29" s="59">
        <v>6.5633603825532534</v>
      </c>
      <c r="U29" s="248">
        <v>5.5</v>
      </c>
    </row>
    <row r="30" spans="1:21" x14ac:dyDescent="0.25">
      <c r="A30" s="83" t="s">
        <v>271</v>
      </c>
      <c r="B30" s="245">
        <v>1825</v>
      </c>
      <c r="C30" s="59">
        <v>3.1472602739726026</v>
      </c>
      <c r="D30" s="98">
        <v>2444</v>
      </c>
      <c r="E30" s="59">
        <v>6.619513964454117</v>
      </c>
      <c r="F30" s="248">
        <v>5.8</v>
      </c>
      <c r="G30" s="245">
        <v>3031</v>
      </c>
      <c r="H30" s="59">
        <v>4.6984018264840186</v>
      </c>
      <c r="I30" s="98">
        <v>624</v>
      </c>
      <c r="J30" s="59">
        <v>7.3643034161037955</v>
      </c>
      <c r="K30" s="248">
        <v>7</v>
      </c>
      <c r="L30" s="245">
        <v>254</v>
      </c>
      <c r="M30" s="59">
        <v>0.23264840182648402</v>
      </c>
      <c r="N30" s="98">
        <v>586</v>
      </c>
      <c r="O30" s="59">
        <v>12.463199214916584</v>
      </c>
      <c r="P30" s="246" t="s">
        <v>232</v>
      </c>
      <c r="Q30" s="245">
        <v>5116</v>
      </c>
      <c r="R30" s="59">
        <v>8.0871004566210054</v>
      </c>
      <c r="S30" s="98">
        <v>3655</v>
      </c>
      <c r="T30" s="59">
        <v>7.2216026989257944</v>
      </c>
      <c r="U30" s="248">
        <v>6.6</v>
      </c>
    </row>
    <row r="31" spans="1:21" x14ac:dyDescent="0.25">
      <c r="A31" s="83" t="s">
        <v>272</v>
      </c>
      <c r="B31" s="245">
        <v>1030</v>
      </c>
      <c r="C31" s="59">
        <v>1.5547945205479452</v>
      </c>
      <c r="D31" s="98">
        <v>1852</v>
      </c>
      <c r="E31" s="59">
        <v>7.5624082232011753</v>
      </c>
      <c r="F31" s="248">
        <v>9.1999999999999993</v>
      </c>
      <c r="G31" s="245">
        <v>44</v>
      </c>
      <c r="H31" s="59">
        <v>5.422374429223744E-2</v>
      </c>
      <c r="I31" s="98">
        <v>14</v>
      </c>
      <c r="J31" s="59">
        <v>9.2631578947368425</v>
      </c>
      <c r="K31" s="248">
        <v>8.6</v>
      </c>
      <c r="L31" s="245">
        <v>250</v>
      </c>
      <c r="M31" s="59">
        <v>0.5</v>
      </c>
      <c r="N31" s="98">
        <v>1</v>
      </c>
      <c r="O31" s="59">
        <v>5.7077625570776256</v>
      </c>
      <c r="P31" s="248">
        <v>6.5</v>
      </c>
      <c r="Q31" s="245">
        <v>1330</v>
      </c>
      <c r="R31" s="59">
        <v>2.1172374429223746</v>
      </c>
      <c r="S31" s="98">
        <v>1868</v>
      </c>
      <c r="T31" s="59">
        <v>7.1709710465304362</v>
      </c>
      <c r="U31" s="248">
        <v>8.6999999999999993</v>
      </c>
    </row>
    <row r="32" spans="1:21" x14ac:dyDescent="0.25">
      <c r="A32" s="83" t="s">
        <v>273</v>
      </c>
      <c r="B32" s="245">
        <v>3654</v>
      </c>
      <c r="C32" s="59">
        <v>4.9848173515981733</v>
      </c>
      <c r="D32" s="98">
        <v>3710</v>
      </c>
      <c r="E32" s="59">
        <v>8.3678750543888967</v>
      </c>
      <c r="F32" s="248">
        <v>6.4</v>
      </c>
      <c r="G32" s="245">
        <v>459</v>
      </c>
      <c r="H32" s="59">
        <v>0.91792237442922375</v>
      </c>
      <c r="I32" s="98">
        <v>42</v>
      </c>
      <c r="J32" s="59">
        <v>5.7082452431289639</v>
      </c>
      <c r="K32" s="248">
        <v>7.4</v>
      </c>
      <c r="L32" s="249" t="s">
        <v>232</v>
      </c>
      <c r="M32" s="246" t="s">
        <v>232</v>
      </c>
      <c r="N32" s="246" t="s">
        <v>232</v>
      </c>
      <c r="O32" s="246" t="s">
        <v>232</v>
      </c>
      <c r="P32" s="246" t="s">
        <v>232</v>
      </c>
      <c r="Q32" s="245">
        <v>5855</v>
      </c>
      <c r="R32" s="59">
        <v>9.6095890410958908</v>
      </c>
      <c r="S32" s="98">
        <v>4939</v>
      </c>
      <c r="T32" s="59">
        <v>6.9553338085055829</v>
      </c>
      <c r="U32" s="248">
        <v>6.6</v>
      </c>
    </row>
    <row r="33" spans="1:25" x14ac:dyDescent="0.25">
      <c r="A33" s="83" t="s">
        <v>274</v>
      </c>
      <c r="B33" s="245">
        <v>3242</v>
      </c>
      <c r="C33" s="59">
        <v>5.4582191780821914</v>
      </c>
      <c r="D33" s="98">
        <v>3441</v>
      </c>
      <c r="E33" s="59">
        <v>6.780440875057514</v>
      </c>
      <c r="F33" s="248">
        <v>5</v>
      </c>
      <c r="G33" s="245">
        <v>546</v>
      </c>
      <c r="H33" s="59">
        <v>0.97442922374429219</v>
      </c>
      <c r="I33" s="98">
        <v>468</v>
      </c>
      <c r="J33" s="59">
        <v>6.3964386129334585</v>
      </c>
      <c r="K33" s="248">
        <v>4.9000000000000004</v>
      </c>
      <c r="L33" s="245">
        <v>1174</v>
      </c>
      <c r="M33" s="59">
        <v>2.2166666666666668</v>
      </c>
      <c r="N33" s="98">
        <v>41</v>
      </c>
      <c r="O33" s="59">
        <v>6.0459367597074873</v>
      </c>
      <c r="P33" s="248">
        <v>4.5</v>
      </c>
      <c r="Q33" s="245">
        <v>5636</v>
      </c>
      <c r="R33" s="59">
        <v>9.4940639269406386</v>
      </c>
      <c r="S33" s="98">
        <v>4597</v>
      </c>
      <c r="T33" s="59">
        <v>6.776644863409004</v>
      </c>
      <c r="U33" s="248">
        <v>5</v>
      </c>
    </row>
    <row r="34" spans="1:25" x14ac:dyDescent="0.25">
      <c r="A34" s="83" t="s">
        <v>275</v>
      </c>
      <c r="B34" s="245">
        <v>1346</v>
      </c>
      <c r="C34" s="59">
        <v>1.7442922374429224</v>
      </c>
      <c r="D34" s="98">
        <v>1550</v>
      </c>
      <c r="E34" s="59">
        <v>8.8089005235602098</v>
      </c>
      <c r="F34" s="248">
        <v>6.8</v>
      </c>
      <c r="G34" s="245">
        <v>319</v>
      </c>
      <c r="H34" s="59">
        <v>0.47328767123287674</v>
      </c>
      <c r="I34" s="98">
        <v>175</v>
      </c>
      <c r="J34" s="59">
        <v>7.6941630487216601</v>
      </c>
      <c r="K34" s="248">
        <v>6.3</v>
      </c>
      <c r="L34" s="249" t="s">
        <v>232</v>
      </c>
      <c r="M34" s="246" t="s">
        <v>232</v>
      </c>
      <c r="N34" s="246" t="s">
        <v>232</v>
      </c>
      <c r="O34" s="246" t="s">
        <v>232</v>
      </c>
      <c r="P34" s="246" t="s">
        <v>232</v>
      </c>
      <c r="Q34" s="245">
        <v>1753</v>
      </c>
      <c r="R34" s="59">
        <v>2.347716894977169</v>
      </c>
      <c r="S34" s="98">
        <v>1787</v>
      </c>
      <c r="T34" s="59">
        <v>8.5237771078479039</v>
      </c>
      <c r="U34" s="248">
        <v>6.7</v>
      </c>
    </row>
    <row r="35" spans="1:25" x14ac:dyDescent="0.25">
      <c r="A35" s="83" t="s">
        <v>276</v>
      </c>
      <c r="B35" s="245">
        <v>4427</v>
      </c>
      <c r="C35" s="59">
        <v>8.3841324200913245</v>
      </c>
      <c r="D35" s="98">
        <v>6224</v>
      </c>
      <c r="E35" s="59">
        <v>6.0276397304105114</v>
      </c>
      <c r="F35" s="248">
        <v>5.6</v>
      </c>
      <c r="G35" s="245">
        <v>288</v>
      </c>
      <c r="H35" s="59">
        <v>0.61655251141552514</v>
      </c>
      <c r="I35" s="98">
        <v>111</v>
      </c>
      <c r="J35" s="59">
        <v>5.33234586187743</v>
      </c>
      <c r="K35" s="248">
        <v>5.8</v>
      </c>
      <c r="L35" s="249" t="s">
        <v>232</v>
      </c>
      <c r="M35" s="246" t="s">
        <v>232</v>
      </c>
      <c r="N35" s="246" t="s">
        <v>232</v>
      </c>
      <c r="O35" s="246" t="s">
        <v>232</v>
      </c>
      <c r="P35" s="248">
        <v>5.7</v>
      </c>
      <c r="Q35" s="245">
        <v>7081</v>
      </c>
      <c r="R35" s="59">
        <v>14.349429223744293</v>
      </c>
      <c r="S35" s="98">
        <v>7302</v>
      </c>
      <c r="T35" s="59">
        <v>5.6332089641291638</v>
      </c>
      <c r="U35" s="248">
        <v>5.2</v>
      </c>
    </row>
    <row r="36" spans="1:25" x14ac:dyDescent="0.25">
      <c r="A36" s="83" t="s">
        <v>277</v>
      </c>
      <c r="B36" s="245">
        <v>9637</v>
      </c>
      <c r="C36" s="59">
        <v>15.792123287671233</v>
      </c>
      <c r="D36" s="98">
        <v>12904</v>
      </c>
      <c r="E36" s="59">
        <v>6.9662206608404</v>
      </c>
      <c r="F36" s="248">
        <v>5.8</v>
      </c>
      <c r="G36" s="245">
        <v>2113</v>
      </c>
      <c r="H36" s="59">
        <v>3.7157534246575343</v>
      </c>
      <c r="I36" s="98">
        <v>1013</v>
      </c>
      <c r="J36" s="59">
        <v>6.4915514592933947</v>
      </c>
      <c r="K36" s="248">
        <v>5.3</v>
      </c>
      <c r="L36" s="249" t="s">
        <v>232</v>
      </c>
      <c r="M36" s="246" t="s">
        <v>232</v>
      </c>
      <c r="N36" s="246" t="s">
        <v>232</v>
      </c>
      <c r="O36" s="246" t="s">
        <v>232</v>
      </c>
      <c r="P36" s="248">
        <v>6</v>
      </c>
      <c r="Q36" s="245">
        <v>12166</v>
      </c>
      <c r="R36" s="59">
        <v>20.367237442922374</v>
      </c>
      <c r="S36" s="98">
        <v>14088</v>
      </c>
      <c r="T36" s="59">
        <v>6.8188569474881877</v>
      </c>
      <c r="U36" s="248">
        <v>5.7</v>
      </c>
    </row>
    <row r="37" spans="1:25" ht="6.75" customHeight="1" x14ac:dyDescent="0.25">
      <c r="B37" s="245"/>
      <c r="C37" s="59"/>
      <c r="G37" s="245"/>
      <c r="H37" s="59"/>
      <c r="L37" s="245"/>
      <c r="M37" s="246"/>
      <c r="Q37" s="245"/>
      <c r="R37" s="59"/>
    </row>
    <row r="38" spans="1:25" x14ac:dyDescent="0.25">
      <c r="A38" s="247" t="s">
        <v>278</v>
      </c>
      <c r="B38" s="245">
        <f>SUM(B39:B41)</f>
        <v>9130</v>
      </c>
      <c r="C38" s="59">
        <f>SUM(C39:C41)</f>
        <v>19.913926940639268</v>
      </c>
      <c r="D38" s="98">
        <f>SUM(D39:D41)</f>
        <v>12177</v>
      </c>
      <c r="E38" s="246">
        <f>B38/C38/8760*100</f>
        <v>5.2337112917464435</v>
      </c>
      <c r="F38" s="248">
        <v>4.0999999999999996</v>
      </c>
      <c r="G38" s="245">
        <f>SUM(G39:G41)</f>
        <v>5860</v>
      </c>
      <c r="H38" s="59">
        <f>SUM(H39:H41)</f>
        <v>11.503082191780821</v>
      </c>
      <c r="I38" s="98">
        <f>SUM(I39:I41)</f>
        <v>2615</v>
      </c>
      <c r="J38" s="246">
        <f>G38/H38/8760*100</f>
        <v>5.8153959133446467</v>
      </c>
      <c r="K38" s="248">
        <v>4.7</v>
      </c>
      <c r="L38" s="245">
        <f>SUM(L39:L41)</f>
        <v>39902</v>
      </c>
      <c r="M38" s="59">
        <f>SUM(M39:M41)</f>
        <v>229.88116438356164</v>
      </c>
      <c r="N38" s="98">
        <f>SUM(N39:N41)</f>
        <v>2</v>
      </c>
      <c r="O38" s="246">
        <f>L38/M38/8760*100</f>
        <v>1.9814684875399688</v>
      </c>
      <c r="P38" s="248">
        <v>2.2999999999999998</v>
      </c>
      <c r="Q38" s="245">
        <f>SUM(Q39:Q41)</f>
        <v>56313</v>
      </c>
      <c r="R38" s="59">
        <f>SUM(R39:R41)</f>
        <v>268.43641552511411</v>
      </c>
      <c r="S38" s="98">
        <f>SUM(S39:S41)</f>
        <v>15812</v>
      </c>
      <c r="T38" s="246">
        <f>Q38/R38/8760*100</f>
        <v>2.3947662409956529</v>
      </c>
      <c r="U38" s="248">
        <v>2.4</v>
      </c>
    </row>
    <row r="39" spans="1:25" ht="14.25" customHeight="1" x14ac:dyDescent="0.25">
      <c r="A39" s="83" t="s">
        <v>407</v>
      </c>
      <c r="B39" s="249" t="s">
        <v>232</v>
      </c>
      <c r="C39" s="246" t="s">
        <v>232</v>
      </c>
      <c r="D39" s="246" t="s">
        <v>232</v>
      </c>
      <c r="E39" s="246" t="s">
        <v>232</v>
      </c>
      <c r="F39" s="246" t="s">
        <v>232</v>
      </c>
      <c r="G39" s="249" t="s">
        <v>232</v>
      </c>
      <c r="H39" s="246" t="s">
        <v>232</v>
      </c>
      <c r="I39" s="246" t="s">
        <v>232</v>
      </c>
      <c r="J39" s="246" t="s">
        <v>232</v>
      </c>
      <c r="K39" s="246" t="s">
        <v>232</v>
      </c>
      <c r="L39" s="245">
        <v>38988</v>
      </c>
      <c r="M39" s="59">
        <f>1990921/8760</f>
        <v>227.27408675799086</v>
      </c>
      <c r="N39" s="98">
        <v>1</v>
      </c>
      <c r="O39" s="59">
        <v>1.9582896558929259</v>
      </c>
      <c r="P39" s="248">
        <v>2.2999999999999998</v>
      </c>
      <c r="Q39" s="245">
        <v>38988</v>
      </c>
      <c r="R39" s="59">
        <f>1990921/8760</f>
        <v>227.27408675799086</v>
      </c>
      <c r="S39" s="98">
        <v>1</v>
      </c>
      <c r="T39" s="59">
        <v>1.9582896558929259</v>
      </c>
      <c r="U39" s="248">
        <v>2.2999999999999998</v>
      </c>
      <c r="Y39" s="59">
        <v>1.9110827900593108</v>
      </c>
    </row>
    <row r="40" spans="1:25" x14ac:dyDescent="0.25">
      <c r="A40" s="83" t="s">
        <v>279</v>
      </c>
      <c r="B40" s="245">
        <v>9130</v>
      </c>
      <c r="C40" s="59">
        <v>19.913926940639268</v>
      </c>
      <c r="D40" s="98">
        <v>12177</v>
      </c>
      <c r="E40" s="59">
        <v>5.2337112917464426</v>
      </c>
      <c r="F40" s="248">
        <v>4.0999999999999996</v>
      </c>
      <c r="G40" s="245">
        <v>5860</v>
      </c>
      <c r="H40" s="59">
        <v>11.503082191780821</v>
      </c>
      <c r="I40" s="98">
        <v>2615</v>
      </c>
      <c r="J40" s="59">
        <v>5.8153959133446467</v>
      </c>
      <c r="K40" s="248">
        <v>4.7</v>
      </c>
      <c r="L40" s="245">
        <v>914</v>
      </c>
      <c r="M40" s="59">
        <v>2.6070776255707764</v>
      </c>
      <c r="N40" s="98">
        <v>1</v>
      </c>
      <c r="O40" s="59">
        <v>4.0021017602241882</v>
      </c>
      <c r="P40" s="248">
        <v>3.4</v>
      </c>
      <c r="Q40" s="245">
        <v>17161</v>
      </c>
      <c r="R40" s="59">
        <v>36.457990867579909</v>
      </c>
      <c r="S40" s="98">
        <v>15794</v>
      </c>
      <c r="T40" s="59">
        <v>5.3733577145147349</v>
      </c>
      <c r="U40" s="248">
        <v>4.0999999999999996</v>
      </c>
    </row>
    <row r="41" spans="1:25" x14ac:dyDescent="0.25">
      <c r="A41" s="83" t="s">
        <v>185</v>
      </c>
      <c r="B41" s="249" t="s">
        <v>232</v>
      </c>
      <c r="C41" s="246" t="s">
        <v>232</v>
      </c>
      <c r="D41" s="246" t="s">
        <v>232</v>
      </c>
      <c r="E41" s="246" t="s">
        <v>232</v>
      </c>
      <c r="F41" s="246" t="s">
        <v>232</v>
      </c>
      <c r="G41" s="249" t="s">
        <v>232</v>
      </c>
      <c r="H41" s="246" t="s">
        <v>232</v>
      </c>
      <c r="I41" s="246" t="s">
        <v>232</v>
      </c>
      <c r="J41" s="246" t="s">
        <v>232</v>
      </c>
      <c r="K41" s="246">
        <v>4</v>
      </c>
      <c r="L41" s="249" t="s">
        <v>232</v>
      </c>
      <c r="M41" s="246" t="s">
        <v>232</v>
      </c>
      <c r="N41" s="246" t="s">
        <v>232</v>
      </c>
      <c r="O41" s="246" t="s">
        <v>232</v>
      </c>
      <c r="P41" s="246" t="s">
        <v>232</v>
      </c>
      <c r="Q41" s="245">
        <v>164</v>
      </c>
      <c r="R41" s="59">
        <v>4.7043378995433791</v>
      </c>
      <c r="S41" s="98">
        <v>17</v>
      </c>
      <c r="T41" s="59">
        <v>0.39796165979131282</v>
      </c>
      <c r="U41" s="248">
        <v>0.3</v>
      </c>
      <c r="Y41" s="250"/>
    </row>
    <row r="42" spans="1:25" ht="6.75" customHeight="1" x14ac:dyDescent="0.25">
      <c r="B42" s="245"/>
      <c r="C42" s="246"/>
      <c r="G42" s="245"/>
      <c r="H42" s="246"/>
      <c r="L42" s="245"/>
      <c r="M42" s="246"/>
      <c r="Q42" s="245"/>
      <c r="R42" s="59"/>
    </row>
    <row r="43" spans="1:25" x14ac:dyDescent="0.25">
      <c r="A43" s="247" t="s">
        <v>281</v>
      </c>
      <c r="B43" s="245"/>
      <c r="C43" s="246"/>
      <c r="G43" s="245"/>
      <c r="H43" s="246"/>
      <c r="L43" s="245"/>
      <c r="M43" s="246"/>
      <c r="Q43" s="245"/>
      <c r="R43" s="59"/>
    </row>
    <row r="44" spans="1:25" x14ac:dyDescent="0.25">
      <c r="A44" s="83" t="s">
        <v>282</v>
      </c>
      <c r="B44" s="245">
        <v>489</v>
      </c>
      <c r="C44" s="59">
        <v>1.0579908675799086</v>
      </c>
      <c r="D44" s="98">
        <v>751</v>
      </c>
      <c r="E44" s="59">
        <v>5.2762192490289168</v>
      </c>
      <c r="F44" s="248">
        <v>4.5</v>
      </c>
      <c r="G44" s="245">
        <v>141</v>
      </c>
      <c r="H44" s="59">
        <v>0.3485159817351598</v>
      </c>
      <c r="I44" s="98">
        <v>79</v>
      </c>
      <c r="J44" s="59">
        <v>4.6184081231575496</v>
      </c>
      <c r="K44" s="248">
        <v>4.2</v>
      </c>
      <c r="L44" s="245">
        <v>4</v>
      </c>
      <c r="M44" s="59">
        <v>8.6757990867579911E-3</v>
      </c>
      <c r="N44" s="98">
        <v>6</v>
      </c>
      <c r="O44" s="59">
        <v>5.2631578947368416</v>
      </c>
      <c r="P44" s="248">
        <v>5.3</v>
      </c>
      <c r="Q44" s="245">
        <v>767</v>
      </c>
      <c r="R44" s="59">
        <v>1.7229452054794521</v>
      </c>
      <c r="S44" s="98">
        <v>900</v>
      </c>
      <c r="T44" s="59">
        <v>5.0818260120585705</v>
      </c>
      <c r="U44" s="248">
        <v>4.5</v>
      </c>
    </row>
    <row r="45" spans="1:25" ht="6.75" customHeight="1" x14ac:dyDescent="0.25">
      <c r="B45" s="245"/>
      <c r="C45" s="59"/>
      <c r="G45" s="245"/>
      <c r="H45" s="59"/>
      <c r="L45" s="245"/>
      <c r="M45" s="59"/>
      <c r="Q45" s="245"/>
      <c r="R45" s="59"/>
    </row>
    <row r="46" spans="1:25" x14ac:dyDescent="0.25">
      <c r="A46" s="247" t="s">
        <v>283</v>
      </c>
      <c r="B46" s="245">
        <f>SUM(B47:B51)</f>
        <v>143681</v>
      </c>
      <c r="C46" s="59">
        <f>SUM(C47:C51)</f>
        <v>253.15194063926941</v>
      </c>
      <c r="D46" s="98">
        <f>SUM(D47:D51)</f>
        <v>263897</v>
      </c>
      <c r="E46" s="246">
        <f>B46/C46/8760*100</f>
        <v>6.4790894345311223</v>
      </c>
      <c r="F46" s="248">
        <v>5.3</v>
      </c>
      <c r="G46" s="245">
        <f>SUM(G47:G51)</f>
        <v>156715</v>
      </c>
      <c r="H46" s="59">
        <f>SUM(H47:H51)</f>
        <v>314.15684931506848</v>
      </c>
      <c r="I46" s="98">
        <f>SUM(I47:I51)</f>
        <v>56506</v>
      </c>
      <c r="J46" s="246">
        <f>G46/H46/8760*100</f>
        <v>5.694556786411697</v>
      </c>
      <c r="K46" s="248">
        <v>4.5</v>
      </c>
      <c r="L46" s="245">
        <f>SUM(L47:L51)</f>
        <v>57777</v>
      </c>
      <c r="M46" s="59">
        <f>SUM(M47:M51)</f>
        <v>165.22568493150683</v>
      </c>
      <c r="N46" s="98">
        <f>SUM(N47:N51)</f>
        <v>199</v>
      </c>
      <c r="O46" s="246">
        <f>L46/M46/8760*100</f>
        <v>3.9918417938104587</v>
      </c>
      <c r="P46" s="248">
        <v>3.3</v>
      </c>
      <c r="Q46" s="245">
        <f>SUM(Q47:Q51)</f>
        <v>369137</v>
      </c>
      <c r="R46" s="59">
        <f>SUM(R47:R51)</f>
        <v>741.26997716894971</v>
      </c>
      <c r="S46" s="98">
        <f>SUM(S47:S51)</f>
        <v>324989</v>
      </c>
      <c r="T46" s="246">
        <f>Q46/R46/8760*100</f>
        <v>5.6846935986232445</v>
      </c>
      <c r="U46" s="248">
        <v>4.3</v>
      </c>
    </row>
    <row r="47" spans="1:25" ht="15.6" x14ac:dyDescent="0.25">
      <c r="A47" s="83" t="s">
        <v>284</v>
      </c>
      <c r="B47" s="245">
        <v>8</v>
      </c>
      <c r="C47" s="59">
        <v>1.9863013698630139E-2</v>
      </c>
      <c r="D47" s="98">
        <v>10</v>
      </c>
      <c r="E47" s="59">
        <v>4.5977011494252871</v>
      </c>
      <c r="F47" s="248">
        <v>4.7</v>
      </c>
      <c r="G47" s="245">
        <v>2</v>
      </c>
      <c r="H47" s="59">
        <v>2.8538812785388126E-3</v>
      </c>
      <c r="I47" s="98">
        <v>1</v>
      </c>
      <c r="J47" s="59">
        <v>8</v>
      </c>
      <c r="K47" s="248">
        <v>4.5999999999999996</v>
      </c>
      <c r="L47" s="249" t="s">
        <v>232</v>
      </c>
      <c r="M47" s="246" t="s">
        <v>232</v>
      </c>
      <c r="N47" s="246" t="s">
        <v>232</v>
      </c>
      <c r="O47" s="246" t="s">
        <v>232</v>
      </c>
      <c r="P47" s="246" t="s">
        <v>232</v>
      </c>
      <c r="Q47" s="245">
        <v>15</v>
      </c>
      <c r="R47" s="59">
        <v>3.2191780821917808E-2</v>
      </c>
      <c r="S47" s="98">
        <v>16</v>
      </c>
      <c r="T47" s="59">
        <v>5.3191489361702127</v>
      </c>
      <c r="U47" s="248">
        <v>5</v>
      </c>
    </row>
    <row r="48" spans="1:25" x14ac:dyDescent="0.25">
      <c r="A48" s="83" t="s">
        <v>285</v>
      </c>
      <c r="B48" s="245">
        <v>6</v>
      </c>
      <c r="C48" s="59">
        <v>9.3607305936073051E-3</v>
      </c>
      <c r="D48" s="98">
        <v>12</v>
      </c>
      <c r="E48" s="59">
        <v>7.3170731707317067</v>
      </c>
      <c r="F48" s="248">
        <v>8.1</v>
      </c>
      <c r="G48" s="245">
        <v>17</v>
      </c>
      <c r="H48" s="59">
        <v>1.5867579908675798E-2</v>
      </c>
      <c r="I48" s="98">
        <v>21</v>
      </c>
      <c r="J48" s="59">
        <v>12.23021582733813</v>
      </c>
      <c r="K48" s="248">
        <v>10.5</v>
      </c>
      <c r="L48" s="245">
        <v>606</v>
      </c>
      <c r="M48" s="59">
        <v>1.5052511415525114</v>
      </c>
      <c r="N48" s="98">
        <v>2</v>
      </c>
      <c r="O48" s="59">
        <v>4.5957834066434096</v>
      </c>
      <c r="P48" s="248">
        <v>5.6</v>
      </c>
      <c r="Q48" s="245">
        <v>629</v>
      </c>
      <c r="R48" s="59">
        <v>1.5304794520547946</v>
      </c>
      <c r="S48" s="98">
        <v>35</v>
      </c>
      <c r="T48" s="59">
        <v>4.6915790258820023</v>
      </c>
      <c r="U48" s="248">
        <v>5.5</v>
      </c>
    </row>
    <row r="49" spans="1:24" ht="15.6" x14ac:dyDescent="0.25">
      <c r="A49" s="83" t="s">
        <v>286</v>
      </c>
      <c r="B49" s="245">
        <v>5168</v>
      </c>
      <c r="C49" s="59">
        <v>10.874885844748858</v>
      </c>
      <c r="D49" s="98">
        <v>10682</v>
      </c>
      <c r="E49" s="59">
        <v>5.424924420557609</v>
      </c>
      <c r="F49" s="248">
        <v>4.8</v>
      </c>
      <c r="G49" s="245">
        <v>7196</v>
      </c>
      <c r="H49" s="59">
        <v>17.735844748858447</v>
      </c>
      <c r="I49" s="98">
        <v>2358</v>
      </c>
      <c r="J49" s="59">
        <v>4.6316439890323498</v>
      </c>
      <c r="K49" s="248">
        <v>4.5999999999999996</v>
      </c>
      <c r="L49" s="249" t="s">
        <v>232</v>
      </c>
      <c r="M49" s="246" t="s">
        <v>232</v>
      </c>
      <c r="N49" s="246" t="s">
        <v>232</v>
      </c>
      <c r="O49" s="246" t="s">
        <v>232</v>
      </c>
      <c r="P49" s="248">
        <v>3.6</v>
      </c>
      <c r="Q49" s="245">
        <v>12502</v>
      </c>
      <c r="R49" s="59">
        <v>28.942465753424656</v>
      </c>
      <c r="S49" s="98">
        <v>13527</v>
      </c>
      <c r="T49" s="59">
        <v>4.9310551558753</v>
      </c>
      <c r="U49" s="248">
        <v>4.4000000000000004</v>
      </c>
    </row>
    <row r="50" spans="1:24" x14ac:dyDescent="0.25">
      <c r="A50" s="83" t="s">
        <v>287</v>
      </c>
      <c r="B50" s="245">
        <v>10787</v>
      </c>
      <c r="C50" s="59">
        <v>16.558561643835617</v>
      </c>
      <c r="D50" s="98">
        <v>18717</v>
      </c>
      <c r="E50" s="59">
        <v>7.436592142182513</v>
      </c>
      <c r="F50" s="248">
        <v>7.5</v>
      </c>
      <c r="G50" s="245">
        <v>11056</v>
      </c>
      <c r="H50" s="59">
        <v>22.562899543378997</v>
      </c>
      <c r="I50" s="98">
        <v>4478</v>
      </c>
      <c r="J50" s="59">
        <v>5.5936979828080808</v>
      </c>
      <c r="K50" s="248">
        <v>5.8</v>
      </c>
      <c r="L50" s="245">
        <v>7511</v>
      </c>
      <c r="M50" s="59">
        <v>20.082762557077626</v>
      </c>
      <c r="N50" s="98">
        <v>132</v>
      </c>
      <c r="O50" s="59">
        <v>4.2694329970157732</v>
      </c>
      <c r="P50" s="248">
        <v>4.5999999999999996</v>
      </c>
      <c r="Q50" s="245">
        <v>30158</v>
      </c>
      <c r="R50" s="59">
        <v>60.894178082191779</v>
      </c>
      <c r="S50" s="98">
        <v>23620</v>
      </c>
      <c r="T50" s="59">
        <v>5.6535684893885456</v>
      </c>
      <c r="U50" s="248">
        <v>5.8</v>
      </c>
    </row>
    <row r="51" spans="1:24" x14ac:dyDescent="0.25">
      <c r="A51" s="83" t="s">
        <v>288</v>
      </c>
      <c r="B51" s="245">
        <v>127712</v>
      </c>
      <c r="C51" s="59">
        <v>225.6892694063927</v>
      </c>
      <c r="D51" s="98">
        <v>234476</v>
      </c>
      <c r="E51" s="59">
        <v>6.4597645568775102</v>
      </c>
      <c r="F51" s="248">
        <v>5.2</v>
      </c>
      <c r="G51" s="245">
        <v>138444</v>
      </c>
      <c r="H51" s="59">
        <v>273.83938356164384</v>
      </c>
      <c r="I51" s="98">
        <v>49648</v>
      </c>
      <c r="J51" s="59">
        <v>5.77130629768725</v>
      </c>
      <c r="K51" s="248">
        <v>4.4000000000000004</v>
      </c>
      <c r="L51" s="245">
        <v>49660</v>
      </c>
      <c r="M51" s="59">
        <v>143.6376712328767</v>
      </c>
      <c r="N51" s="98">
        <v>65</v>
      </c>
      <c r="O51" s="59">
        <v>3.9467012539478938</v>
      </c>
      <c r="P51" s="248">
        <v>3.2</v>
      </c>
      <c r="Q51" s="245">
        <v>325833</v>
      </c>
      <c r="R51" s="59">
        <v>649.87066210045657</v>
      </c>
      <c r="S51" s="98">
        <v>287791</v>
      </c>
      <c r="T51" s="59">
        <v>5.7235308676629897</v>
      </c>
      <c r="U51" s="248">
        <v>4.0999999999999996</v>
      </c>
    </row>
    <row r="52" spans="1:24" ht="6.75" customHeight="1" x14ac:dyDescent="0.25">
      <c r="B52" s="245"/>
      <c r="C52" s="59"/>
      <c r="G52" s="245"/>
      <c r="H52" s="59"/>
      <c r="L52" s="245"/>
      <c r="M52" s="59"/>
      <c r="Q52" s="245"/>
      <c r="R52" s="59"/>
    </row>
    <row r="53" spans="1:24" ht="15.6" x14ac:dyDescent="0.25">
      <c r="A53" s="247" t="s">
        <v>289</v>
      </c>
      <c r="B53" s="239" t="s">
        <v>186</v>
      </c>
      <c r="C53" s="59">
        <v>0.79908675799086759</v>
      </c>
      <c r="D53" s="98">
        <v>800</v>
      </c>
      <c r="E53" s="251" t="s">
        <v>186</v>
      </c>
      <c r="F53" s="251" t="s">
        <v>186</v>
      </c>
      <c r="G53" s="239" t="s">
        <v>186</v>
      </c>
      <c r="H53" s="59">
        <v>39.497716894977167</v>
      </c>
      <c r="I53" s="98">
        <v>1360</v>
      </c>
      <c r="J53" s="251" t="s">
        <v>186</v>
      </c>
      <c r="K53" s="251" t="s">
        <v>186</v>
      </c>
      <c r="L53" s="239" t="s">
        <v>186</v>
      </c>
      <c r="M53" s="59">
        <v>197.14611872146122</v>
      </c>
      <c r="N53" s="98">
        <v>12</v>
      </c>
      <c r="O53" s="251" t="s">
        <v>186</v>
      </c>
      <c r="P53" s="251" t="s">
        <v>186</v>
      </c>
      <c r="Q53" s="239" t="s">
        <v>186</v>
      </c>
      <c r="R53" s="59">
        <v>237.44292237442923</v>
      </c>
      <c r="S53" s="98">
        <v>2172</v>
      </c>
      <c r="T53" s="251" t="s">
        <v>186</v>
      </c>
      <c r="U53" s="246" t="s">
        <v>232</v>
      </c>
    </row>
    <row r="54" spans="1:24" x14ac:dyDescent="0.25">
      <c r="A54" s="83" t="s">
        <v>290</v>
      </c>
      <c r="B54" s="245">
        <v>151</v>
      </c>
      <c r="C54" s="59">
        <v>0.71312785388127853</v>
      </c>
      <c r="D54" s="98">
        <v>800</v>
      </c>
      <c r="E54" s="246" t="s">
        <v>232</v>
      </c>
      <c r="F54" s="246" t="s">
        <v>232</v>
      </c>
      <c r="G54" s="245">
        <v>6390</v>
      </c>
      <c r="H54" s="59">
        <v>30.625913242009133</v>
      </c>
      <c r="I54" s="98">
        <v>1360</v>
      </c>
      <c r="J54" s="246" t="s">
        <v>232</v>
      </c>
      <c r="K54" s="246" t="s">
        <v>232</v>
      </c>
      <c r="L54" s="245">
        <v>6352</v>
      </c>
      <c r="M54" s="59">
        <v>25.357191780821918</v>
      </c>
      <c r="N54" s="98">
        <v>2</v>
      </c>
      <c r="O54" s="246" t="s">
        <v>232</v>
      </c>
      <c r="P54" s="246" t="s">
        <v>232</v>
      </c>
      <c r="Q54" s="245">
        <v>12893</v>
      </c>
      <c r="R54" s="59">
        <v>56.69623287671233</v>
      </c>
      <c r="S54" s="98">
        <v>2162</v>
      </c>
      <c r="T54" s="246" t="s">
        <v>232</v>
      </c>
      <c r="U54" s="246" t="s">
        <v>232</v>
      </c>
    </row>
    <row r="55" spans="1:24" x14ac:dyDescent="0.25">
      <c r="A55" s="83" t="s">
        <v>76</v>
      </c>
      <c r="B55" s="249" t="s">
        <v>232</v>
      </c>
      <c r="C55" s="246" t="s">
        <v>232</v>
      </c>
      <c r="D55" s="246" t="s">
        <v>232</v>
      </c>
      <c r="E55" s="246" t="s">
        <v>232</v>
      </c>
      <c r="F55" s="246" t="s">
        <v>232</v>
      </c>
      <c r="G55" s="249" t="s">
        <v>232</v>
      </c>
      <c r="H55" s="246" t="s">
        <v>232</v>
      </c>
      <c r="I55" s="246" t="s">
        <v>232</v>
      </c>
      <c r="J55" s="246" t="s">
        <v>232</v>
      </c>
      <c r="K55" s="246" t="s">
        <v>232</v>
      </c>
      <c r="L55" s="245">
        <v>32107</v>
      </c>
      <c r="M55" s="59">
        <v>33.212100456621002</v>
      </c>
      <c r="N55" s="98">
        <v>10</v>
      </c>
      <c r="O55" s="246" t="s">
        <v>232</v>
      </c>
      <c r="P55" s="246" t="s">
        <v>232</v>
      </c>
      <c r="Q55" s="245">
        <v>32107</v>
      </c>
      <c r="R55" s="59">
        <v>33.212100456621002</v>
      </c>
      <c r="S55" s="98">
        <v>10</v>
      </c>
      <c r="T55" s="246" t="s">
        <v>232</v>
      </c>
      <c r="U55" s="246" t="s">
        <v>232</v>
      </c>
    </row>
    <row r="56" spans="1:24" ht="15.6" x14ac:dyDescent="0.25">
      <c r="A56" s="235" t="s">
        <v>291</v>
      </c>
      <c r="B56" s="252" t="s">
        <v>232</v>
      </c>
      <c r="C56" s="60">
        <v>8.5958904109589063E-2</v>
      </c>
      <c r="D56" s="244" t="s">
        <v>232</v>
      </c>
      <c r="E56" s="244" t="s">
        <v>232</v>
      </c>
      <c r="F56" s="244" t="s">
        <v>232</v>
      </c>
      <c r="G56" s="252" t="s">
        <v>232</v>
      </c>
      <c r="H56" s="60">
        <v>8.8718036529680333</v>
      </c>
      <c r="I56" s="244" t="s">
        <v>232</v>
      </c>
      <c r="J56" s="244" t="s">
        <v>232</v>
      </c>
      <c r="K56" s="244" t="s">
        <v>232</v>
      </c>
      <c r="L56" s="252" t="s">
        <v>232</v>
      </c>
      <c r="M56" s="60">
        <v>138.57682648401828</v>
      </c>
      <c r="N56" s="244" t="s">
        <v>232</v>
      </c>
      <c r="O56" s="244" t="s">
        <v>232</v>
      </c>
      <c r="P56" s="244" t="s">
        <v>232</v>
      </c>
      <c r="Q56" s="252" t="s">
        <v>232</v>
      </c>
      <c r="R56" s="60">
        <v>147.5345890410959</v>
      </c>
      <c r="S56" s="244" t="s">
        <v>232</v>
      </c>
      <c r="T56" s="244" t="s">
        <v>232</v>
      </c>
      <c r="U56" s="244" t="s">
        <v>232</v>
      </c>
    </row>
    <row r="57" spans="1:24" ht="6" customHeight="1" x14ac:dyDescent="0.25">
      <c r="B57" s="245"/>
      <c r="C57" s="59"/>
      <c r="G57" s="245"/>
      <c r="H57" s="59"/>
      <c r="L57" s="245"/>
      <c r="Q57" s="245"/>
    </row>
    <row r="58" spans="1:24" ht="15.6" x14ac:dyDescent="0.25">
      <c r="A58" s="247" t="s">
        <v>292</v>
      </c>
      <c r="B58" s="245">
        <f>SUM(B6:B51)-B6-B38-B46</f>
        <v>252871</v>
      </c>
      <c r="C58" s="59">
        <f>C53+445.327739726027</f>
        <v>446.1268264840179</v>
      </c>
      <c r="D58" s="98">
        <f>401168+D53</f>
        <v>401968</v>
      </c>
      <c r="E58" s="59">
        <v>6.4820917127629833</v>
      </c>
      <c r="F58" s="248">
        <v>5.4</v>
      </c>
      <c r="G58" s="245">
        <v>197622</v>
      </c>
      <c r="H58" s="59">
        <f>395.742123287671+H53</f>
        <v>435.23984018264815</v>
      </c>
      <c r="I58" s="98">
        <f>74798+I53</f>
        <v>76158</v>
      </c>
      <c r="J58" s="59">
        <v>5.7005781577355528</v>
      </c>
      <c r="K58" s="248">
        <v>4.7</v>
      </c>
      <c r="L58" s="245">
        <v>140930</v>
      </c>
      <c r="M58" s="59">
        <f>(SUM(M6:M56)+M44)/2</f>
        <v>746.09337899543391</v>
      </c>
      <c r="N58" s="98">
        <f>1327+N53</f>
        <v>1339</v>
      </c>
      <c r="O58" s="248">
        <v>2.901013738903</v>
      </c>
      <c r="P58" s="248">
        <v>2.9</v>
      </c>
      <c r="Q58" s="245">
        <v>613851</v>
      </c>
      <c r="R58" s="59">
        <f>R53+R46+R44+R38+R6</f>
        <v>1663.1259132420091</v>
      </c>
      <c r="S58" s="98">
        <f>492086+S53</f>
        <v>494258</v>
      </c>
      <c r="T58" s="59">
        <v>4.8958611317990623</v>
      </c>
      <c r="U58" s="248">
        <v>4</v>
      </c>
    </row>
    <row r="59" spans="1:24" ht="9" customHeight="1" x14ac:dyDescent="0.25">
      <c r="C59" s="59"/>
      <c r="H59" s="59"/>
      <c r="M59" s="59"/>
      <c r="O59" s="248"/>
      <c r="R59" s="59"/>
    </row>
    <row r="60" spans="1:24" x14ac:dyDescent="0.25">
      <c r="A60" s="254" t="s">
        <v>382</v>
      </c>
      <c r="B60" s="255"/>
      <c r="C60" s="256"/>
      <c r="D60" s="257"/>
      <c r="E60" s="258"/>
      <c r="F60" s="258"/>
      <c r="G60" s="255"/>
      <c r="H60" s="256"/>
      <c r="I60" s="257"/>
      <c r="J60" s="258"/>
      <c r="K60" s="256" t="s">
        <v>293</v>
      </c>
      <c r="L60" s="255"/>
      <c r="N60" s="257"/>
      <c r="O60" s="258"/>
      <c r="P60" s="258"/>
      <c r="Q60" s="255"/>
      <c r="R60" s="256"/>
      <c r="S60" s="257"/>
      <c r="T60" s="258"/>
      <c r="U60" s="258"/>
      <c r="V60" s="259"/>
      <c r="W60" s="259"/>
      <c r="X60" s="260"/>
    </row>
    <row r="61" spans="1:24" x14ac:dyDescent="0.25">
      <c r="A61" s="261" t="s">
        <v>294</v>
      </c>
      <c r="B61" s="255"/>
      <c r="C61" s="256"/>
      <c r="D61" s="259"/>
      <c r="E61" s="261" t="s">
        <v>295</v>
      </c>
      <c r="F61" s="259"/>
      <c r="G61" s="255"/>
      <c r="H61" s="256"/>
      <c r="I61" s="257"/>
      <c r="J61" s="258"/>
      <c r="K61" s="258"/>
      <c r="L61" s="255"/>
      <c r="M61" s="256"/>
      <c r="N61" s="257"/>
      <c r="O61" s="258"/>
      <c r="P61" s="258"/>
      <c r="Q61" s="255"/>
      <c r="R61" s="256"/>
      <c r="S61" s="257"/>
      <c r="T61" s="258"/>
      <c r="U61" s="258"/>
      <c r="V61" s="259"/>
      <c r="W61" s="259"/>
      <c r="X61" s="260"/>
    </row>
    <row r="62" spans="1:24" x14ac:dyDescent="0.25">
      <c r="A62" s="261" t="s">
        <v>296</v>
      </c>
      <c r="B62" s="255"/>
      <c r="C62" s="256"/>
      <c r="D62" s="257"/>
      <c r="E62" s="258"/>
      <c r="F62" s="258"/>
      <c r="G62" s="255"/>
      <c r="H62" s="256"/>
      <c r="I62" s="257"/>
      <c r="J62" s="258"/>
      <c r="K62" s="258"/>
      <c r="L62" s="255"/>
      <c r="M62" s="256"/>
      <c r="N62" s="257"/>
      <c r="O62" s="258"/>
      <c r="P62" s="258"/>
      <c r="Q62" s="255"/>
      <c r="R62" s="256"/>
      <c r="S62" s="257"/>
      <c r="T62" s="258"/>
      <c r="U62" s="258"/>
      <c r="V62" s="259"/>
      <c r="W62" s="259"/>
      <c r="X62" s="260"/>
    </row>
    <row r="63" spans="1:24" ht="13.8" x14ac:dyDescent="0.25">
      <c r="A63" s="261" t="s">
        <v>297</v>
      </c>
      <c r="B63" s="255"/>
      <c r="C63" s="256"/>
      <c r="D63" s="257"/>
      <c r="E63" s="258"/>
      <c r="F63" s="258"/>
      <c r="G63" s="255"/>
      <c r="H63" s="256"/>
      <c r="I63" s="257"/>
      <c r="J63" s="258"/>
      <c r="K63" s="258"/>
      <c r="L63" s="255"/>
      <c r="M63" s="256"/>
      <c r="N63" s="262" t="s">
        <v>298</v>
      </c>
      <c r="P63" s="14"/>
      <c r="Q63" s="259"/>
      <c r="R63" s="256"/>
      <c r="S63" s="257"/>
      <c r="T63" s="258"/>
      <c r="U63" s="258"/>
      <c r="V63" s="259"/>
      <c r="W63" s="259"/>
      <c r="X63" s="260"/>
    </row>
    <row r="64" spans="1:24" x14ac:dyDescent="0.25">
      <c r="A64" s="261" t="s">
        <v>299</v>
      </c>
      <c r="B64" s="255"/>
      <c r="C64" s="256"/>
      <c r="D64" s="261"/>
      <c r="E64" s="258"/>
      <c r="F64" s="258"/>
      <c r="G64" s="255"/>
      <c r="H64" s="256"/>
      <c r="I64" s="257"/>
      <c r="J64" s="258"/>
      <c r="K64" s="258"/>
      <c r="L64" s="255"/>
      <c r="M64" s="256"/>
      <c r="N64" s="257"/>
      <c r="O64" s="258"/>
      <c r="P64" s="258"/>
      <c r="Q64" s="255"/>
      <c r="R64" s="256"/>
      <c r="S64" s="257"/>
      <c r="T64" s="258"/>
      <c r="U64" s="258"/>
      <c r="V64" s="259"/>
      <c r="W64" s="259"/>
      <c r="X64" s="260"/>
    </row>
    <row r="65" spans="1:24" x14ac:dyDescent="0.25">
      <c r="A65" s="261" t="s">
        <v>432</v>
      </c>
      <c r="B65" s="255"/>
      <c r="C65" s="256"/>
      <c r="D65" s="261"/>
      <c r="E65" s="258"/>
      <c r="F65" s="258"/>
      <c r="G65" s="255"/>
      <c r="H65" s="256"/>
      <c r="I65" s="257"/>
      <c r="J65" s="258"/>
      <c r="K65" s="258"/>
      <c r="L65" s="255"/>
      <c r="M65" s="256"/>
      <c r="N65" s="257"/>
      <c r="O65" s="258"/>
      <c r="P65" s="258"/>
      <c r="Q65" s="255"/>
      <c r="R65" s="256"/>
      <c r="S65" s="257"/>
      <c r="T65" s="258"/>
      <c r="U65" s="258"/>
      <c r="V65" s="259"/>
      <c r="W65" s="259"/>
      <c r="X65" s="260"/>
    </row>
    <row r="66" spans="1:24" ht="13.8" x14ac:dyDescent="0.25">
      <c r="A66" s="263" t="s">
        <v>300</v>
      </c>
      <c r="B66" s="255"/>
      <c r="C66" s="256"/>
      <c r="D66" s="257"/>
      <c r="E66" s="258"/>
      <c r="F66" s="258"/>
      <c r="G66" s="255"/>
      <c r="H66" s="256"/>
      <c r="I66" s="257"/>
      <c r="J66" s="258"/>
      <c r="K66" s="258"/>
      <c r="L66" s="255"/>
      <c r="M66" s="256"/>
      <c r="N66" s="257"/>
      <c r="O66" s="258"/>
      <c r="P66" s="258"/>
      <c r="Q66" s="255"/>
      <c r="R66" s="256"/>
      <c r="S66" s="257"/>
      <c r="T66" s="258"/>
      <c r="U66" s="258"/>
      <c r="V66" s="259"/>
      <c r="W66" s="259"/>
      <c r="X66" s="260"/>
    </row>
    <row r="67" spans="1:24" x14ac:dyDescent="0.25">
      <c r="A67" s="333" t="s">
        <v>301</v>
      </c>
      <c r="B67" s="322"/>
      <c r="C67" s="322"/>
      <c r="D67" s="322"/>
      <c r="E67" s="322"/>
      <c r="F67" s="322"/>
      <c r="G67" s="322"/>
      <c r="H67" s="322"/>
      <c r="I67" s="322"/>
      <c r="J67" s="322"/>
      <c r="K67" s="322"/>
      <c r="L67" s="322"/>
      <c r="M67" s="322"/>
      <c r="N67" s="322"/>
      <c r="O67" s="322"/>
      <c r="P67" s="322"/>
      <c r="Q67" s="322"/>
      <c r="R67" s="322"/>
      <c r="S67" s="322"/>
      <c r="T67" s="322"/>
      <c r="U67" s="322"/>
      <c r="V67" s="265"/>
      <c r="W67" s="265"/>
      <c r="X67" s="264"/>
    </row>
    <row r="68" spans="1:24" ht="13.8" x14ac:dyDescent="0.25">
      <c r="A68" s="263" t="s">
        <v>302</v>
      </c>
      <c r="B68" s="255"/>
      <c r="C68" s="256"/>
      <c r="D68" s="257"/>
      <c r="E68" s="258"/>
      <c r="F68" s="258"/>
      <c r="G68" s="255"/>
      <c r="H68" s="256"/>
      <c r="I68" s="257"/>
      <c r="J68" s="258"/>
      <c r="K68" s="258"/>
      <c r="L68" s="255"/>
      <c r="M68" s="256"/>
      <c r="N68" s="257"/>
      <c r="O68" s="258"/>
      <c r="P68" s="258"/>
      <c r="Q68" s="255"/>
      <c r="R68" s="256"/>
      <c r="S68" s="257"/>
      <c r="T68" s="258"/>
      <c r="U68" s="258"/>
      <c r="V68" s="259"/>
      <c r="W68" s="259"/>
      <c r="X68" s="260"/>
    </row>
    <row r="69" spans="1:24" ht="9.75" customHeight="1" x14ac:dyDescent="0.25">
      <c r="A69" s="266"/>
      <c r="B69" s="267"/>
      <c r="C69" s="268"/>
      <c r="D69" s="100"/>
      <c r="E69" s="269"/>
      <c r="F69" s="270"/>
      <c r="G69" s="267"/>
      <c r="H69" s="268"/>
      <c r="I69" s="100"/>
      <c r="J69" s="269"/>
      <c r="K69" s="270"/>
      <c r="L69" s="267"/>
      <c r="M69" s="268"/>
      <c r="N69" s="100"/>
      <c r="O69" s="269"/>
      <c r="P69" s="270"/>
      <c r="Q69" s="267"/>
      <c r="R69" s="268"/>
      <c r="S69" s="100"/>
      <c r="T69" s="269"/>
      <c r="U69" s="270"/>
      <c r="V69" s="271"/>
      <c r="W69" s="271"/>
    </row>
    <row r="70" spans="1:24" x14ac:dyDescent="0.25">
      <c r="A70" s="319" t="s">
        <v>303</v>
      </c>
      <c r="B70" s="322"/>
      <c r="C70" s="322"/>
      <c r="D70" s="322"/>
      <c r="E70" s="322"/>
      <c r="F70" s="322"/>
      <c r="G70" s="322"/>
      <c r="H70" s="322"/>
      <c r="I70" s="322"/>
      <c r="J70" s="322"/>
      <c r="K70" s="322"/>
      <c r="L70" s="322"/>
      <c r="M70" s="322"/>
      <c r="N70" s="322"/>
      <c r="O70" s="322"/>
      <c r="P70" s="322"/>
      <c r="Q70" s="322"/>
      <c r="R70" s="322"/>
      <c r="S70" s="322"/>
      <c r="T70" s="322"/>
      <c r="U70" s="322"/>
      <c r="V70" s="265"/>
      <c r="W70" s="265"/>
      <c r="X70" s="264"/>
    </row>
    <row r="72" spans="1:24" x14ac:dyDescent="0.25">
      <c r="M72" s="14"/>
      <c r="N72" s="14"/>
      <c r="O72" s="14"/>
      <c r="P72" s="14"/>
      <c r="Q72" s="14"/>
      <c r="R72" s="14"/>
      <c r="S72" s="14"/>
      <c r="T72" s="14"/>
    </row>
    <row r="73" spans="1:24" x14ac:dyDescent="0.25">
      <c r="M73" s="14"/>
      <c r="N73" s="14"/>
      <c r="O73" s="14"/>
      <c r="P73" s="14"/>
      <c r="Q73" s="14"/>
      <c r="R73" s="14"/>
      <c r="S73" s="14"/>
      <c r="T73" s="14"/>
    </row>
    <row r="74" spans="1:24" x14ac:dyDescent="0.25">
      <c r="M74" s="14"/>
      <c r="N74" s="14"/>
      <c r="O74" s="14"/>
      <c r="P74" s="14"/>
      <c r="Q74" s="14"/>
      <c r="R74" s="14"/>
      <c r="S74" s="14"/>
      <c r="T74" s="14"/>
    </row>
    <row r="75" spans="1:24" x14ac:dyDescent="0.25">
      <c r="M75" s="14"/>
      <c r="N75" s="14"/>
      <c r="O75" s="14"/>
      <c r="P75" s="14"/>
      <c r="Q75" s="14"/>
      <c r="R75" s="14"/>
      <c r="S75" s="14"/>
      <c r="T75" s="14"/>
    </row>
  </sheetData>
  <mergeCells count="11">
    <mergeCell ref="J2:K2"/>
    <mergeCell ref="O2:P2"/>
    <mergeCell ref="A67:U67"/>
    <mergeCell ref="A70:U70"/>
    <mergeCell ref="T2:U2"/>
    <mergeCell ref="E3:F3"/>
    <mergeCell ref="J3:K3"/>
    <mergeCell ref="O3:P3"/>
    <mergeCell ref="T3:U3"/>
    <mergeCell ref="B2:C2"/>
    <mergeCell ref="E2:F2"/>
  </mergeCells>
  <phoneticPr fontId="0" type="noConversion"/>
  <pageMargins left="0.5" right="0.25" top="1" bottom="0.4" header="0.5" footer="0.39"/>
  <pageSetup scale="60"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1"/>
  <sheetViews>
    <sheetView topLeftCell="B1" workbookViewId="0">
      <selection activeCell="B1" sqref="B1"/>
    </sheetView>
  </sheetViews>
  <sheetFormatPr defaultColWidth="8" defaultRowHeight="13.2" x14ac:dyDescent="0.25"/>
  <cols>
    <col min="1" max="1" width="2.109375" style="14" hidden="1" customWidth="1"/>
    <col min="2" max="2" width="28.44140625" style="14" customWidth="1"/>
    <col min="3" max="4" width="0" style="14" hidden="1" customWidth="1"/>
    <col min="5" max="5" width="11.5546875" style="65" customWidth="1"/>
    <col min="6" max="6" width="0.44140625" style="14" customWidth="1"/>
    <col min="7" max="7" width="1.44140625" style="14" customWidth="1"/>
    <col min="8" max="8" width="11.88671875" style="272" customWidth="1"/>
    <col min="9" max="9" width="7.5546875" style="65" customWidth="1"/>
    <col min="10" max="10" width="1.44140625" style="14" customWidth="1"/>
    <col min="11" max="11" width="9.33203125" style="14" customWidth="1"/>
    <col min="12" max="12" width="1.44140625" style="14" customWidth="1"/>
    <col min="13" max="13" width="6.33203125" style="65" customWidth="1"/>
    <col min="14" max="14" width="10.44140625" style="14" customWidth="1"/>
    <col min="15" max="15" width="1.33203125" style="14" customWidth="1"/>
    <col min="16" max="16" width="7.5546875" style="65" customWidth="1"/>
    <col min="17" max="16384" width="8" style="14"/>
  </cols>
  <sheetData>
    <row r="1" spans="1:16" ht="15.6" x14ac:dyDescent="0.3">
      <c r="B1" s="53" t="s">
        <v>304</v>
      </c>
    </row>
    <row r="3" spans="1:16" x14ac:dyDescent="0.25">
      <c r="A3" s="14" t="s">
        <v>305</v>
      </c>
      <c r="C3" s="14" t="s">
        <v>306</v>
      </c>
      <c r="D3" s="14" t="s">
        <v>307</v>
      </c>
      <c r="E3" s="10" t="s">
        <v>308</v>
      </c>
      <c r="F3" s="9"/>
      <c r="G3" s="273"/>
      <c r="H3" s="9" t="s">
        <v>309</v>
      </c>
    </row>
    <row r="4" spans="1:16" x14ac:dyDescent="0.25">
      <c r="A4" s="14" t="s">
        <v>310</v>
      </c>
      <c r="B4" s="15" t="s">
        <v>311</v>
      </c>
      <c r="C4" s="56"/>
      <c r="D4" s="56"/>
      <c r="E4" s="16" t="s">
        <v>312</v>
      </c>
      <c r="F4" s="15"/>
      <c r="G4" s="274"/>
      <c r="H4" s="15" t="s">
        <v>313</v>
      </c>
      <c r="I4" s="18" t="s">
        <v>314</v>
      </c>
      <c r="J4" s="15"/>
      <c r="K4" s="15" t="s">
        <v>313</v>
      </c>
      <c r="L4" s="15" t="s">
        <v>314</v>
      </c>
      <c r="M4" s="77"/>
      <c r="N4" s="15" t="s">
        <v>313</v>
      </c>
      <c r="O4" s="15" t="s">
        <v>314</v>
      </c>
      <c r="P4" s="77"/>
    </row>
    <row r="5" spans="1:16" ht="8.25" customHeight="1" x14ac:dyDescent="0.25">
      <c r="B5" s="57"/>
      <c r="E5" s="10"/>
      <c r="F5" s="9"/>
      <c r="G5" s="275"/>
    </row>
    <row r="6" spans="1:16" ht="15.6" x14ac:dyDescent="0.25">
      <c r="A6" s="14" t="s">
        <v>315</v>
      </c>
      <c r="B6" s="14" t="s">
        <v>316</v>
      </c>
      <c r="C6" s="14" t="s">
        <v>317</v>
      </c>
      <c r="D6" s="14" t="s">
        <v>318</v>
      </c>
      <c r="E6" s="276" t="s">
        <v>174</v>
      </c>
      <c r="F6" s="277"/>
      <c r="G6" s="278"/>
      <c r="H6" s="272" t="s">
        <v>319</v>
      </c>
      <c r="I6" s="65">
        <v>61</v>
      </c>
      <c r="J6" s="85"/>
      <c r="K6" s="14" t="s">
        <v>320</v>
      </c>
      <c r="L6" s="85"/>
      <c r="M6" s="65">
        <v>39</v>
      </c>
      <c r="O6" s="85"/>
    </row>
    <row r="7" spans="1:16" x14ac:dyDescent="0.25">
      <c r="A7" s="14" t="s">
        <v>321</v>
      </c>
      <c r="B7" s="14" t="s">
        <v>248</v>
      </c>
      <c r="C7" s="83" t="s">
        <v>322</v>
      </c>
      <c r="D7" s="83" t="s">
        <v>318</v>
      </c>
      <c r="E7" s="276">
        <v>100</v>
      </c>
      <c r="F7" s="277"/>
      <c r="G7" s="278"/>
      <c r="J7" s="85"/>
      <c r="L7" s="85"/>
      <c r="O7" s="85"/>
    </row>
    <row r="8" spans="1:16" x14ac:dyDescent="0.25">
      <c r="A8" s="14" t="s">
        <v>323</v>
      </c>
      <c r="B8" s="14" t="s">
        <v>249</v>
      </c>
      <c r="C8" s="83" t="s">
        <v>322</v>
      </c>
      <c r="D8" s="83" t="s">
        <v>318</v>
      </c>
      <c r="E8" s="276">
        <v>100</v>
      </c>
      <c r="F8" s="277"/>
      <c r="G8" s="278"/>
      <c r="J8" s="85"/>
      <c r="L8" s="85"/>
      <c r="O8" s="85"/>
    </row>
    <row r="9" spans="1:16" x14ac:dyDescent="0.25">
      <c r="A9" s="14" t="s">
        <v>324</v>
      </c>
      <c r="B9" s="14" t="s">
        <v>250</v>
      </c>
      <c r="C9" s="83" t="s">
        <v>322</v>
      </c>
      <c r="D9" s="83" t="s">
        <v>318</v>
      </c>
      <c r="E9" s="276">
        <v>93</v>
      </c>
      <c r="F9" s="277"/>
      <c r="G9" s="278"/>
      <c r="H9" s="272" t="s">
        <v>325</v>
      </c>
      <c r="I9" s="65">
        <v>7</v>
      </c>
      <c r="J9" s="85"/>
      <c r="L9" s="85"/>
      <c r="O9" s="85"/>
    </row>
    <row r="10" spans="1:16" x14ac:dyDescent="0.25">
      <c r="A10" s="14" t="s">
        <v>326</v>
      </c>
      <c r="B10" s="14" t="s">
        <v>251</v>
      </c>
      <c r="C10" s="83" t="s">
        <v>322</v>
      </c>
      <c r="D10" s="83" t="s">
        <v>318</v>
      </c>
      <c r="E10" s="276">
        <v>1</v>
      </c>
      <c r="F10" s="277"/>
      <c r="G10" s="278"/>
      <c r="H10" s="272" t="s">
        <v>325</v>
      </c>
      <c r="I10" s="65">
        <v>99</v>
      </c>
      <c r="J10" s="85"/>
      <c r="L10" s="85"/>
      <c r="O10" s="85"/>
    </row>
    <row r="11" spans="1:16" x14ac:dyDescent="0.25">
      <c r="A11" s="14" t="s">
        <v>327</v>
      </c>
      <c r="B11" s="14" t="s">
        <v>328</v>
      </c>
      <c r="C11" s="83" t="s">
        <v>317</v>
      </c>
      <c r="D11" s="83" t="s">
        <v>318</v>
      </c>
      <c r="E11" s="276">
        <v>1</v>
      </c>
      <c r="F11" s="277"/>
      <c r="G11" s="278"/>
      <c r="H11" s="272" t="s">
        <v>329</v>
      </c>
      <c r="I11" s="65">
        <v>91</v>
      </c>
      <c r="J11" s="85"/>
      <c r="K11" s="14" t="s">
        <v>325</v>
      </c>
      <c r="L11" s="85"/>
      <c r="M11" s="65">
        <v>8</v>
      </c>
      <c r="O11" s="85"/>
    </row>
    <row r="12" spans="1:16" x14ac:dyDescent="0.25">
      <c r="A12" s="14" t="s">
        <v>330</v>
      </c>
      <c r="B12" s="14" t="s">
        <v>331</v>
      </c>
      <c r="C12" s="14" t="s">
        <v>332</v>
      </c>
      <c r="D12" s="83" t="s">
        <v>318</v>
      </c>
      <c r="E12" s="276">
        <v>8</v>
      </c>
      <c r="F12" s="277"/>
      <c r="G12" s="278"/>
      <c r="H12" s="272" t="s">
        <v>319</v>
      </c>
      <c r="I12" s="65">
        <v>89</v>
      </c>
      <c r="J12" s="85"/>
      <c r="K12" s="14" t="s">
        <v>333</v>
      </c>
      <c r="L12" s="85"/>
      <c r="M12" s="65">
        <v>1</v>
      </c>
      <c r="N12" s="14" t="s">
        <v>334</v>
      </c>
      <c r="O12" s="85"/>
      <c r="P12" s="65">
        <v>1</v>
      </c>
    </row>
    <row r="13" spans="1:16" ht="15.6" x14ac:dyDescent="0.25">
      <c r="A13" s="14" t="s">
        <v>335</v>
      </c>
      <c r="B13" s="83" t="s">
        <v>336</v>
      </c>
      <c r="C13" s="14" t="s">
        <v>317</v>
      </c>
      <c r="D13" s="83" t="s">
        <v>318</v>
      </c>
      <c r="E13" s="276">
        <v>100</v>
      </c>
      <c r="F13" s="277"/>
      <c r="G13" s="278"/>
      <c r="J13" s="85"/>
      <c r="L13" s="85"/>
      <c r="O13" s="85"/>
    </row>
    <row r="14" spans="1:16" x14ac:dyDescent="0.25">
      <c r="A14" s="14" t="s">
        <v>337</v>
      </c>
      <c r="B14" s="14" t="s">
        <v>252</v>
      </c>
      <c r="C14" s="83" t="s">
        <v>322</v>
      </c>
      <c r="D14" s="83" t="s">
        <v>318</v>
      </c>
      <c r="E14" s="276">
        <v>22</v>
      </c>
      <c r="F14" s="277"/>
      <c r="G14" s="278"/>
      <c r="H14" s="272" t="s">
        <v>320</v>
      </c>
      <c r="I14" s="65">
        <v>75</v>
      </c>
      <c r="J14" s="85"/>
      <c r="K14" s="14" t="s">
        <v>325</v>
      </c>
      <c r="L14" s="85"/>
      <c r="M14" s="65">
        <v>3</v>
      </c>
      <c r="O14" s="85"/>
    </row>
    <row r="15" spans="1:16" x14ac:dyDescent="0.25">
      <c r="A15" s="14" t="s">
        <v>338</v>
      </c>
      <c r="B15" s="14" t="s">
        <v>253</v>
      </c>
      <c r="C15" s="83" t="s">
        <v>322</v>
      </c>
      <c r="D15" s="83" t="s">
        <v>318</v>
      </c>
      <c r="E15" s="276">
        <v>100</v>
      </c>
      <c r="F15" s="277"/>
      <c r="G15" s="278"/>
      <c r="J15" s="85"/>
      <c r="L15" s="85"/>
      <c r="O15" s="85"/>
    </row>
    <row r="16" spans="1:16" x14ac:dyDescent="0.25">
      <c r="A16" s="14" t="s">
        <v>339</v>
      </c>
      <c r="B16" s="14" t="s">
        <v>340</v>
      </c>
      <c r="C16" s="83" t="s">
        <v>322</v>
      </c>
      <c r="D16" s="83" t="s">
        <v>318</v>
      </c>
      <c r="E16" s="276">
        <v>100</v>
      </c>
      <c r="F16" s="277"/>
      <c r="G16" s="278"/>
      <c r="J16" s="85"/>
      <c r="L16" s="85"/>
      <c r="O16" s="85"/>
    </row>
    <row r="17" spans="1:16" x14ac:dyDescent="0.25">
      <c r="A17" s="14" t="s">
        <v>341</v>
      </c>
      <c r="B17" s="14" t="s">
        <v>255</v>
      </c>
      <c r="C17" s="83" t="s">
        <v>322</v>
      </c>
      <c r="D17" s="83" t="s">
        <v>318</v>
      </c>
      <c r="E17" s="276">
        <v>100</v>
      </c>
      <c r="F17" s="277"/>
      <c r="G17" s="278"/>
      <c r="J17" s="85"/>
      <c r="L17" s="85"/>
      <c r="O17" s="85"/>
    </row>
    <row r="18" spans="1:16" x14ac:dyDescent="0.25">
      <c r="A18" s="14" t="s">
        <v>342</v>
      </c>
      <c r="B18" s="14" t="s">
        <v>256</v>
      </c>
      <c r="C18" s="83" t="s">
        <v>322</v>
      </c>
      <c r="D18" s="83" t="s">
        <v>318</v>
      </c>
      <c r="E18" s="276">
        <v>44</v>
      </c>
      <c r="F18" s="277"/>
      <c r="G18" s="278"/>
      <c r="H18" s="272" t="s">
        <v>343</v>
      </c>
      <c r="I18" s="65">
        <v>56</v>
      </c>
      <c r="J18" s="85"/>
      <c r="L18" s="85"/>
      <c r="O18" s="85"/>
    </row>
    <row r="19" spans="1:16" x14ac:dyDescent="0.25">
      <c r="A19" s="14" t="s">
        <v>344</v>
      </c>
      <c r="B19" s="14" t="s">
        <v>257</v>
      </c>
      <c r="C19" s="83" t="s">
        <v>322</v>
      </c>
      <c r="D19" s="83" t="s">
        <v>345</v>
      </c>
      <c r="E19" s="276" t="s">
        <v>174</v>
      </c>
      <c r="F19" s="277"/>
      <c r="G19" s="278"/>
      <c r="H19" s="272" t="s">
        <v>329</v>
      </c>
      <c r="I19" s="65">
        <v>100</v>
      </c>
      <c r="J19" s="85"/>
      <c r="L19" s="85"/>
      <c r="O19" s="85"/>
    </row>
    <row r="20" spans="1:16" x14ac:dyDescent="0.25">
      <c r="A20" s="14" t="s">
        <v>346</v>
      </c>
      <c r="B20" s="14" t="s">
        <v>258</v>
      </c>
      <c r="C20" s="83" t="s">
        <v>322</v>
      </c>
      <c r="D20" s="83" t="s">
        <v>318</v>
      </c>
      <c r="E20" s="276">
        <v>100</v>
      </c>
      <c r="F20" s="277"/>
      <c r="G20" s="278"/>
      <c r="J20" s="85"/>
      <c r="L20" s="85"/>
      <c r="O20" s="85"/>
    </row>
    <row r="21" spans="1:16" x14ac:dyDescent="0.25">
      <c r="A21" s="14" t="s">
        <v>347</v>
      </c>
      <c r="B21" s="14" t="s">
        <v>259</v>
      </c>
      <c r="C21" s="83" t="s">
        <v>322</v>
      </c>
      <c r="D21" s="83" t="s">
        <v>318</v>
      </c>
      <c r="E21" s="276">
        <v>100</v>
      </c>
      <c r="F21" s="277"/>
      <c r="G21" s="278"/>
      <c r="J21" s="85"/>
      <c r="L21" s="85"/>
      <c r="O21" s="85"/>
    </row>
    <row r="22" spans="1:16" x14ac:dyDescent="0.25">
      <c r="A22" s="14" t="s">
        <v>348</v>
      </c>
      <c r="B22" s="14" t="s">
        <v>260</v>
      </c>
      <c r="C22" s="83" t="s">
        <v>322</v>
      </c>
      <c r="D22" s="83" t="s">
        <v>345</v>
      </c>
      <c r="E22" s="276">
        <v>78</v>
      </c>
      <c r="F22" s="277"/>
      <c r="G22" s="278"/>
      <c r="H22" s="272" t="s">
        <v>343</v>
      </c>
      <c r="I22" s="65">
        <v>22</v>
      </c>
      <c r="J22" s="85"/>
      <c r="L22" s="85"/>
      <c r="O22" s="85"/>
    </row>
    <row r="23" spans="1:16" x14ac:dyDescent="0.25">
      <c r="A23" s="14" t="s">
        <v>349</v>
      </c>
      <c r="B23" s="14" t="s">
        <v>261</v>
      </c>
      <c r="C23" s="83" t="s">
        <v>322</v>
      </c>
      <c r="D23" s="83" t="s">
        <v>318</v>
      </c>
      <c r="E23" s="276">
        <v>100</v>
      </c>
      <c r="F23" s="277"/>
      <c r="G23" s="278"/>
      <c r="J23" s="85"/>
      <c r="L23" s="85"/>
      <c r="O23" s="85"/>
    </row>
    <row r="24" spans="1:16" x14ac:dyDescent="0.25">
      <c r="A24" s="14" t="s">
        <v>350</v>
      </c>
      <c r="B24" s="14" t="s">
        <v>262</v>
      </c>
      <c r="C24" s="83" t="s">
        <v>322</v>
      </c>
      <c r="D24" s="83" t="s">
        <v>318</v>
      </c>
      <c r="E24" s="276">
        <v>100</v>
      </c>
      <c r="F24" s="277"/>
      <c r="G24" s="278"/>
      <c r="J24" s="85"/>
      <c r="L24" s="85"/>
      <c r="O24" s="85"/>
    </row>
    <row r="25" spans="1:16" x14ac:dyDescent="0.25">
      <c r="A25" s="14" t="s">
        <v>351</v>
      </c>
      <c r="B25" s="14" t="s">
        <v>263</v>
      </c>
      <c r="C25" s="83" t="s">
        <v>322</v>
      </c>
      <c r="D25" s="83" t="s">
        <v>345</v>
      </c>
      <c r="E25" s="276" t="s">
        <v>174</v>
      </c>
      <c r="F25" s="277"/>
      <c r="G25" s="278"/>
      <c r="H25" s="272" t="s">
        <v>343</v>
      </c>
      <c r="I25" s="65">
        <v>100</v>
      </c>
      <c r="J25" s="85"/>
      <c r="L25" s="85"/>
      <c r="O25" s="85"/>
    </row>
    <row r="26" spans="1:16" x14ac:dyDescent="0.25">
      <c r="A26" s="14" t="s">
        <v>352</v>
      </c>
      <c r="B26" s="14" t="s">
        <v>353</v>
      </c>
      <c r="C26" s="83" t="s">
        <v>317</v>
      </c>
      <c r="D26" s="83" t="s">
        <v>345</v>
      </c>
      <c r="E26" s="276">
        <v>24</v>
      </c>
      <c r="F26" s="277"/>
      <c r="G26" s="278"/>
      <c r="H26" s="272" t="s">
        <v>343</v>
      </c>
      <c r="I26" s="65">
        <v>59</v>
      </c>
      <c r="J26" s="85"/>
      <c r="K26" s="14" t="s">
        <v>325</v>
      </c>
      <c r="L26" s="85"/>
      <c r="M26" s="65">
        <v>11</v>
      </c>
      <c r="N26" s="14" t="s">
        <v>329</v>
      </c>
      <c r="O26" s="85"/>
      <c r="P26" s="65">
        <v>6</v>
      </c>
    </row>
    <row r="27" spans="1:16" x14ac:dyDescent="0.25">
      <c r="A27" s="14" t="s">
        <v>354</v>
      </c>
      <c r="B27" s="14" t="s">
        <v>264</v>
      </c>
      <c r="C27" s="83" t="s">
        <v>322</v>
      </c>
      <c r="D27" s="83" t="s">
        <v>318</v>
      </c>
      <c r="E27" s="276">
        <v>100</v>
      </c>
      <c r="F27" s="277"/>
      <c r="G27" s="278"/>
      <c r="J27" s="85"/>
      <c r="L27" s="85"/>
      <c r="O27" s="85"/>
    </row>
    <row r="28" spans="1:16" x14ac:dyDescent="0.25">
      <c r="A28" s="14" t="s">
        <v>355</v>
      </c>
      <c r="B28" s="14" t="s">
        <v>265</v>
      </c>
      <c r="C28" s="83" t="s">
        <v>322</v>
      </c>
      <c r="D28" s="83" t="s">
        <v>318</v>
      </c>
      <c r="E28" s="276">
        <v>99</v>
      </c>
      <c r="F28" s="277"/>
      <c r="G28" s="278"/>
      <c r="H28" s="272" t="s">
        <v>320</v>
      </c>
      <c r="I28" s="65">
        <v>1</v>
      </c>
      <c r="J28" s="85"/>
      <c r="L28" s="85"/>
      <c r="O28" s="85"/>
    </row>
    <row r="29" spans="1:16" ht="15.6" x14ac:dyDescent="0.25">
      <c r="A29" s="14" t="s">
        <v>356</v>
      </c>
      <c r="B29" s="14" t="s">
        <v>357</v>
      </c>
      <c r="C29" s="83" t="s">
        <v>317</v>
      </c>
      <c r="D29" s="83" t="s">
        <v>318</v>
      </c>
      <c r="E29" s="276">
        <v>100</v>
      </c>
      <c r="F29" s="277"/>
      <c r="G29" s="278"/>
      <c r="H29" s="272" t="s">
        <v>325</v>
      </c>
      <c r="I29" s="65" t="s">
        <v>174</v>
      </c>
      <c r="J29" s="85"/>
      <c r="L29" s="85"/>
      <c r="O29" s="85"/>
    </row>
    <row r="30" spans="1:16" x14ac:dyDescent="0.25">
      <c r="A30" s="14" t="s">
        <v>358</v>
      </c>
      <c r="B30" s="14" t="s">
        <v>266</v>
      </c>
      <c r="C30" s="83" t="s">
        <v>322</v>
      </c>
      <c r="D30" s="83" t="s">
        <v>318</v>
      </c>
      <c r="E30" s="276">
        <v>100</v>
      </c>
      <c r="F30" s="277"/>
      <c r="G30" s="278"/>
      <c r="J30" s="85"/>
      <c r="L30" s="85"/>
      <c r="O30" s="85"/>
    </row>
    <row r="31" spans="1:16" x14ac:dyDescent="0.25">
      <c r="A31" s="14" t="s">
        <v>359</v>
      </c>
      <c r="B31" s="14" t="s">
        <v>267</v>
      </c>
      <c r="C31" s="83" t="s">
        <v>322</v>
      </c>
      <c r="D31" s="83" t="s">
        <v>318</v>
      </c>
      <c r="E31" s="276">
        <v>20</v>
      </c>
      <c r="F31" s="277"/>
      <c r="G31" s="278"/>
      <c r="H31" s="272" t="s">
        <v>320</v>
      </c>
      <c r="I31" s="65">
        <v>80</v>
      </c>
      <c r="J31" s="85"/>
      <c r="K31" s="14" t="s">
        <v>319</v>
      </c>
      <c r="L31" s="85"/>
      <c r="M31" s="65" t="s">
        <v>174</v>
      </c>
      <c r="O31" s="85"/>
    </row>
    <row r="32" spans="1:16" x14ac:dyDescent="0.25">
      <c r="A32" s="14" t="s">
        <v>360</v>
      </c>
      <c r="B32" s="14" t="s">
        <v>268</v>
      </c>
      <c r="C32" s="83" t="s">
        <v>322</v>
      </c>
      <c r="D32" s="83" t="s">
        <v>318</v>
      </c>
      <c r="E32" s="276">
        <v>100</v>
      </c>
      <c r="F32" s="277"/>
      <c r="G32" s="278"/>
      <c r="J32" s="85"/>
      <c r="L32" s="85"/>
      <c r="O32" s="85"/>
    </row>
    <row r="33" spans="1:16" x14ac:dyDescent="0.25">
      <c r="A33" s="14" t="s">
        <v>361</v>
      </c>
      <c r="B33" s="14" t="s">
        <v>269</v>
      </c>
      <c r="C33" s="83" t="s">
        <v>322</v>
      </c>
      <c r="D33" s="14" t="s">
        <v>318</v>
      </c>
      <c r="E33" s="276" t="s">
        <v>174</v>
      </c>
      <c r="F33" s="277"/>
      <c r="G33" s="278"/>
      <c r="H33" s="272" t="s">
        <v>325</v>
      </c>
      <c r="I33" s="65">
        <v>100</v>
      </c>
      <c r="J33" s="85"/>
      <c r="L33" s="85"/>
      <c r="O33" s="85"/>
    </row>
    <row r="34" spans="1:16" x14ac:dyDescent="0.25">
      <c r="A34" s="14" t="s">
        <v>362</v>
      </c>
      <c r="B34" s="14" t="s">
        <v>270</v>
      </c>
      <c r="C34" s="83" t="s">
        <v>322</v>
      </c>
      <c r="D34" s="83" t="s">
        <v>318</v>
      </c>
      <c r="E34" s="276">
        <v>100</v>
      </c>
      <c r="F34" s="277"/>
      <c r="G34" s="278"/>
      <c r="J34" s="85"/>
      <c r="L34" s="85"/>
      <c r="O34" s="85"/>
    </row>
    <row r="35" spans="1:16" x14ac:dyDescent="0.25">
      <c r="A35" s="14" t="s">
        <v>363</v>
      </c>
      <c r="B35" s="14" t="s">
        <v>271</v>
      </c>
      <c r="C35" s="83" t="s">
        <v>322</v>
      </c>
      <c r="D35" s="83" t="s">
        <v>345</v>
      </c>
      <c r="E35" s="276">
        <v>93</v>
      </c>
      <c r="F35" s="277"/>
      <c r="G35" s="278"/>
      <c r="H35" s="272" t="s">
        <v>343</v>
      </c>
      <c r="I35" s="65">
        <v>7</v>
      </c>
      <c r="J35" s="85"/>
      <c r="L35" s="85"/>
      <c r="O35" s="85"/>
    </row>
    <row r="36" spans="1:16" x14ac:dyDescent="0.25">
      <c r="A36" s="14" t="s">
        <v>364</v>
      </c>
      <c r="B36" s="14" t="s">
        <v>272</v>
      </c>
      <c r="C36" s="83" t="s">
        <v>322</v>
      </c>
      <c r="D36" s="83" t="s">
        <v>318</v>
      </c>
      <c r="E36" s="276">
        <v>97</v>
      </c>
      <c r="F36" s="277"/>
      <c r="G36" s="278"/>
      <c r="H36" s="272" t="s">
        <v>329</v>
      </c>
      <c r="I36" s="65">
        <v>2</v>
      </c>
      <c r="J36" s="85"/>
      <c r="K36" s="14" t="s">
        <v>325</v>
      </c>
      <c r="L36" s="85"/>
      <c r="M36" s="65" t="s">
        <v>174</v>
      </c>
      <c r="O36" s="85"/>
    </row>
    <row r="37" spans="1:16" x14ac:dyDescent="0.25">
      <c r="A37" s="14" t="s">
        <v>365</v>
      </c>
      <c r="B37" s="14" t="s">
        <v>273</v>
      </c>
      <c r="C37" s="83" t="s">
        <v>322</v>
      </c>
      <c r="D37" s="83" t="s">
        <v>318</v>
      </c>
      <c r="E37" s="276">
        <v>100</v>
      </c>
      <c r="F37" s="277"/>
      <c r="G37" s="278"/>
      <c r="J37" s="85"/>
      <c r="L37" s="85"/>
      <c r="O37" s="85"/>
    </row>
    <row r="38" spans="1:16" x14ac:dyDescent="0.25">
      <c r="A38" s="14" t="s">
        <v>366</v>
      </c>
      <c r="B38" s="14" t="s">
        <v>274</v>
      </c>
      <c r="C38" s="83" t="s">
        <v>322</v>
      </c>
      <c r="D38" s="83" t="s">
        <v>345</v>
      </c>
      <c r="E38" s="276">
        <v>100</v>
      </c>
      <c r="F38" s="277"/>
      <c r="G38" s="278"/>
      <c r="J38" s="85"/>
      <c r="L38" s="85"/>
      <c r="O38" s="85"/>
    </row>
    <row r="39" spans="1:16" x14ac:dyDescent="0.25">
      <c r="A39" s="14" t="s">
        <v>367</v>
      </c>
      <c r="B39" s="14" t="s">
        <v>282</v>
      </c>
      <c r="C39" s="83" t="s">
        <v>368</v>
      </c>
      <c r="D39" s="83" t="s">
        <v>318</v>
      </c>
      <c r="E39" s="276">
        <v>100</v>
      </c>
      <c r="F39" s="277"/>
      <c r="G39" s="278"/>
      <c r="J39" s="85"/>
      <c r="L39" s="85"/>
      <c r="O39" s="85"/>
    </row>
    <row r="40" spans="1:16" x14ac:dyDescent="0.25">
      <c r="A40" s="14" t="s">
        <v>369</v>
      </c>
      <c r="B40" s="14" t="s">
        <v>279</v>
      </c>
      <c r="C40" s="83" t="s">
        <v>332</v>
      </c>
      <c r="D40" s="83" t="s">
        <v>318</v>
      </c>
      <c r="E40" s="276">
        <v>100</v>
      </c>
      <c r="F40" s="277"/>
      <c r="G40" s="278"/>
      <c r="J40" s="85"/>
      <c r="L40" s="85"/>
      <c r="O40" s="85"/>
    </row>
    <row r="41" spans="1:16" x14ac:dyDescent="0.25">
      <c r="A41" s="14" t="s">
        <v>370</v>
      </c>
      <c r="B41" s="14" t="s">
        <v>275</v>
      </c>
      <c r="C41" s="83" t="s">
        <v>322</v>
      </c>
      <c r="D41" s="83" t="s">
        <v>318</v>
      </c>
      <c r="E41" s="276">
        <v>100</v>
      </c>
      <c r="F41" s="277"/>
      <c r="G41" s="278"/>
      <c r="J41" s="85"/>
      <c r="L41" s="85"/>
      <c r="O41" s="85"/>
    </row>
    <row r="42" spans="1:16" x14ac:dyDescent="0.25">
      <c r="A42" s="14" t="s">
        <v>371</v>
      </c>
      <c r="B42" s="14" t="s">
        <v>276</v>
      </c>
      <c r="C42" s="83" t="s">
        <v>322</v>
      </c>
      <c r="D42" s="83" t="s">
        <v>318</v>
      </c>
      <c r="E42" s="276">
        <v>100</v>
      </c>
      <c r="F42" s="277"/>
      <c r="G42" s="278"/>
      <c r="H42" s="272" t="s">
        <v>320</v>
      </c>
      <c r="I42" s="65" t="s">
        <v>174</v>
      </c>
      <c r="J42" s="85"/>
      <c r="L42" s="85"/>
      <c r="O42" s="85"/>
    </row>
    <row r="43" spans="1:16" x14ac:dyDescent="0.25">
      <c r="A43" s="14" t="s">
        <v>372</v>
      </c>
      <c r="B43" s="14" t="s">
        <v>280</v>
      </c>
      <c r="C43" s="83" t="s">
        <v>332</v>
      </c>
      <c r="D43" s="83" t="s">
        <v>318</v>
      </c>
      <c r="E43" s="276" t="s">
        <v>174</v>
      </c>
      <c r="F43" s="277"/>
      <c r="G43" s="278"/>
      <c r="H43" s="272" t="s">
        <v>333</v>
      </c>
      <c r="I43" s="65">
        <v>76</v>
      </c>
      <c r="J43" s="85"/>
      <c r="K43" s="14" t="s">
        <v>373</v>
      </c>
      <c r="L43" s="85"/>
      <c r="M43" s="65">
        <v>12</v>
      </c>
      <c r="N43" s="14" t="s">
        <v>374</v>
      </c>
      <c r="O43" s="85"/>
      <c r="P43" s="65">
        <v>11</v>
      </c>
    </row>
    <row r="44" spans="1:16" x14ac:dyDescent="0.25">
      <c r="A44" s="14" t="s">
        <v>375</v>
      </c>
      <c r="B44" s="14" t="s">
        <v>383</v>
      </c>
      <c r="C44" s="83" t="s">
        <v>322</v>
      </c>
      <c r="D44" s="83" t="s">
        <v>318</v>
      </c>
      <c r="E44" s="276">
        <v>100</v>
      </c>
      <c r="F44" s="277"/>
      <c r="G44" s="278"/>
      <c r="J44" s="85"/>
      <c r="L44" s="85"/>
      <c r="O44" s="85"/>
    </row>
    <row r="46" spans="1:16" x14ac:dyDescent="0.25">
      <c r="B46" s="14" t="s">
        <v>376</v>
      </c>
    </row>
    <row r="47" spans="1:16" ht="15.6" x14ac:dyDescent="0.25">
      <c r="B47" s="64" t="s">
        <v>377</v>
      </c>
    </row>
    <row r="48" spans="1:16" s="64" customFormat="1" ht="15.6" x14ac:dyDescent="0.25">
      <c r="B48" s="64" t="s">
        <v>378</v>
      </c>
      <c r="E48" s="279"/>
      <c r="H48" s="280"/>
      <c r="I48" s="279"/>
      <c r="M48" s="279"/>
      <c r="P48" s="279"/>
    </row>
    <row r="49" spans="2:2" ht="15.6" x14ac:dyDescent="0.25">
      <c r="B49" s="64" t="s">
        <v>379</v>
      </c>
    </row>
    <row r="50" spans="2:2" ht="8.25" customHeight="1" x14ac:dyDescent="0.25">
      <c r="B50" s="64"/>
    </row>
    <row r="51" spans="2:2" x14ac:dyDescent="0.25">
      <c r="B51" s="57" t="s">
        <v>409</v>
      </c>
    </row>
  </sheetData>
  <phoneticPr fontId="0" type="noConversion"/>
  <pageMargins left="1" right="0.32" top="1" bottom="1" header="0.52" footer="0.5"/>
  <pageSetup scale="94"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Table E1</vt:lpstr>
      <vt:lpstr>Table E2</vt:lpstr>
      <vt:lpstr>Table E3</vt:lpstr>
      <vt:lpstr>Table E4</vt:lpstr>
      <vt:lpstr>Table E5</vt:lpstr>
      <vt:lpstr>Table E6</vt:lpstr>
      <vt:lpstr>Table E7</vt:lpstr>
      <vt:lpstr>Table E8</vt:lpstr>
      <vt:lpstr>Table E9</vt:lpstr>
      <vt:lpstr>'Table E1'!Print_Area</vt:lpstr>
      <vt:lpstr>'Table E3'!Print_Area</vt:lpstr>
      <vt:lpstr>'Table E4'!Print_Area</vt:lpstr>
      <vt:lpstr>'Table E5'!Print_Area</vt:lpstr>
      <vt:lpstr>'Table E6'!Print_Area</vt:lpstr>
      <vt:lpstr>'Table E7'!Print_Area</vt:lpstr>
      <vt:lpstr>'Table E8'!Print_Area</vt:lpstr>
    </vt:vector>
  </TitlesOfParts>
  <Company>MT Environmental Quality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Cartwright</dc:creator>
  <cp:lastModifiedBy>Aniket Gupta</cp:lastModifiedBy>
  <cp:lastPrinted>2003-06-05T15:15:37Z</cp:lastPrinted>
  <dcterms:created xsi:type="dcterms:W3CDTF">2002-06-04T18:04:05Z</dcterms:created>
  <dcterms:modified xsi:type="dcterms:W3CDTF">2024-02-03T22:29:42Z</dcterms:modified>
</cp:coreProperties>
</file>