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4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2617495-A743-4B34-94B4-2815CD78885C}" xr6:coauthVersionLast="47" xr6:coauthVersionMax="47" xr10:uidLastSave="{00000000-0000-0000-0000-000000000000}"/>
  <bookViews>
    <workbookView xWindow="3348" yWindow="3348" windowWidth="17280" windowHeight="8880" activeTab="1"/>
  </bookViews>
  <sheets>
    <sheet name="Menu" sheetId="4" r:id="rId1"/>
    <sheet name="Income Tax Input" sheetId="1" r:id="rId2"/>
    <sheet name="Farm Business Analyzer" sheetId="2" r:id="rId3"/>
    <sheet name="Debt Service" sheetId="5" r:id="rId4"/>
    <sheet name="Statement of Change" sheetId="3" r:id="rId5"/>
  </sheets>
  <definedNames>
    <definedName name="_xlnm.Print_Area" localSheetId="1">'Income Tax Input'!$B$1:$M$126</definedName>
    <definedName name="_xlnm.Print_Area" localSheetId="0">Menu!$A$1:$B$25</definedName>
    <definedName name="_xlnm.Print_Area" localSheetId="4">'Statement of Change'!$B$3:$E$31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12" i="5" s="1"/>
  <c r="F8" i="5"/>
  <c r="D9" i="5"/>
  <c r="F9" i="5"/>
  <c r="D10" i="5"/>
  <c r="F10" i="5"/>
  <c r="F12" i="5" s="1"/>
  <c r="D11" i="5"/>
  <c r="F11" i="5"/>
  <c r="B12" i="5"/>
  <c r="E12" i="5"/>
  <c r="D15" i="5"/>
  <c r="D17" i="5" s="1"/>
  <c r="F15" i="5"/>
  <c r="D16" i="5"/>
  <c r="F16" i="5"/>
  <c r="F17" i="5" s="1"/>
  <c r="B17" i="5"/>
  <c r="E17" i="5"/>
  <c r="F21" i="5"/>
  <c r="F22" i="5"/>
  <c r="F30" i="5" s="1"/>
  <c r="F23" i="5"/>
  <c r="F24" i="5"/>
  <c r="F25" i="5"/>
  <c r="F26" i="5"/>
  <c r="F27" i="5"/>
  <c r="F28" i="5"/>
  <c r="F29" i="5"/>
  <c r="B30" i="5"/>
  <c r="B31" i="5" s="1"/>
  <c r="D30" i="5"/>
  <c r="D31" i="5" s="1"/>
  <c r="E30" i="5"/>
  <c r="E31" i="5" s="1"/>
  <c r="B41" i="5"/>
  <c r="F41" i="5"/>
  <c r="F45" i="5" s="1"/>
  <c r="F47" i="5" s="1"/>
  <c r="F50" i="5" s="1"/>
  <c r="B45" i="5"/>
  <c r="B38" i="2"/>
  <c r="B54" i="2"/>
  <c r="B56" i="2"/>
  <c r="B57" i="2"/>
  <c r="B58" i="2"/>
  <c r="B59" i="2"/>
  <c r="B60" i="2"/>
  <c r="B8" i="2" s="1"/>
  <c r="B61" i="2"/>
  <c r="B62" i="2"/>
  <c r="B63" i="2"/>
  <c r="B39" i="2" s="1"/>
  <c r="B64" i="2"/>
  <c r="B41" i="2" s="1"/>
  <c r="B65" i="2"/>
  <c r="B37" i="2" s="1"/>
  <c r="B66" i="2"/>
  <c r="B67" i="2"/>
  <c r="B44" i="2" s="1"/>
  <c r="I30" i="1"/>
  <c r="K30" i="1" s="1"/>
  <c r="K58" i="1" s="1"/>
  <c r="I92" i="1"/>
  <c r="I93" i="1" s="1"/>
  <c r="E11" i="3"/>
  <c r="E12" i="3"/>
  <c r="E13" i="3"/>
  <c r="E14" i="3"/>
  <c r="E16" i="3" s="1"/>
  <c r="E15" i="3"/>
  <c r="E19" i="3"/>
  <c r="E20" i="3"/>
  <c r="E21" i="3"/>
  <c r="E26" i="3"/>
  <c r="E27" i="3"/>
  <c r="E28" i="3"/>
  <c r="E6" i="3" l="1"/>
  <c r="B52" i="2"/>
  <c r="K60" i="1"/>
  <c r="E33" i="5"/>
  <c r="B46" i="5" s="1"/>
  <c r="B47" i="5" s="1"/>
  <c r="B50" i="5" s="1"/>
  <c r="F31" i="5"/>
  <c r="I96" i="1"/>
  <c r="K96" i="1" s="1"/>
  <c r="B53" i="2" s="1"/>
  <c r="E7" i="3"/>
  <c r="E26" i="2" l="1"/>
  <c r="B35" i="2"/>
  <c r="E27" i="2"/>
  <c r="B10" i="2"/>
  <c r="C27" i="2"/>
  <c r="B11" i="2"/>
  <c r="B27" i="2" s="1"/>
  <c r="D27" i="2"/>
  <c r="D26" i="2"/>
  <c r="C26" i="2"/>
  <c r="F27" i="2"/>
  <c r="K97" i="1"/>
  <c r="K100" i="1" s="1"/>
  <c r="K101" i="1" s="1"/>
  <c r="K103" i="1" s="1"/>
  <c r="K105" i="1" s="1"/>
  <c r="E8" i="3"/>
  <c r="E23" i="3" s="1"/>
  <c r="E30" i="3" s="1"/>
  <c r="C29" i="2"/>
  <c r="C30" i="2" s="1"/>
  <c r="C25" i="2"/>
  <c r="D29" i="2"/>
  <c r="D30" i="2" s="1"/>
  <c r="B34" i="2"/>
  <c r="B36" i="2" s="1"/>
  <c r="B40" i="2" s="1"/>
  <c r="B42" i="2" s="1"/>
  <c r="B45" i="2" s="1"/>
  <c r="D25" i="2"/>
  <c r="E29" i="2"/>
  <c r="E30" i="2" s="1"/>
  <c r="F29" i="2"/>
  <c r="F30" i="2" s="1"/>
  <c r="F25" i="2"/>
  <c r="B4" i="2"/>
  <c r="B15" i="2"/>
  <c r="F26" i="2" l="1"/>
  <c r="B26" i="2"/>
  <c r="B5" i="2"/>
  <c r="B25" i="2"/>
  <c r="B6" i="2"/>
  <c r="E25" i="2"/>
  <c r="B12" i="2"/>
  <c r="B16" i="2"/>
  <c r="B30" i="2" s="1"/>
  <c r="B29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15" authorId="0" shapeId="0">
      <text>
        <r>
          <rPr>
            <sz val="7"/>
            <color indexed="81"/>
            <rFont val="Tahoma"/>
          </rPr>
          <t>This figure can be overridden as it does not reflect the flucuation  in the operating loan which may occur.  Use the Cashflow worksheet to do a more accurate calculation.</t>
        </r>
      </text>
    </comment>
    <comment ref="D16" authorId="0" shapeId="0">
      <text>
        <r>
          <rPr>
            <sz val="7"/>
            <color indexed="81"/>
            <rFont val="Tahoma"/>
          </rPr>
          <t>This figure can be overridden as it does not reflect the flucuation  in the operating loan which may occur.  Use the Cashflow worksheet to do a more accurate calculation.</t>
        </r>
      </text>
    </comment>
  </commentList>
</comments>
</file>

<file path=xl/sharedStrings.xml><?xml version="1.0" encoding="utf-8"?>
<sst xmlns="http://schemas.openxmlformats.org/spreadsheetml/2006/main" count="353" uniqueCount="278">
  <si>
    <t>STATEMENT OF FARMING ACTIVITIES</t>
  </si>
  <si>
    <t>Name:</t>
  </si>
  <si>
    <t>Social Insurance Number</t>
  </si>
  <si>
    <t>Year</t>
  </si>
  <si>
    <t xml:space="preserve">Month </t>
  </si>
  <si>
    <t>Day</t>
  </si>
  <si>
    <t xml:space="preserve">Was 1998 your final </t>
  </si>
  <si>
    <t>Yes</t>
  </si>
  <si>
    <t>No</t>
  </si>
  <si>
    <t>For the period</t>
  </si>
  <si>
    <t>Year of Farming?</t>
  </si>
  <si>
    <t>X</t>
  </si>
  <si>
    <t>Farm</t>
  </si>
  <si>
    <t>Acres</t>
  </si>
  <si>
    <t>Name</t>
  </si>
  <si>
    <t>Owned</t>
  </si>
  <si>
    <t>Address</t>
  </si>
  <si>
    <t>Farmed</t>
  </si>
  <si>
    <t>Municipality</t>
  </si>
  <si>
    <t>Postal</t>
  </si>
  <si>
    <t>and Province</t>
  </si>
  <si>
    <t>Code</t>
  </si>
  <si>
    <t xml:space="preserve">Accounting </t>
  </si>
  <si>
    <t xml:space="preserve">  Main Product</t>
  </si>
  <si>
    <t>Industry</t>
  </si>
  <si>
    <t>Method</t>
  </si>
  <si>
    <t xml:space="preserve">    Cash</t>
  </si>
  <si>
    <t xml:space="preserve">  Accrual</t>
  </si>
  <si>
    <t>or Service</t>
  </si>
  <si>
    <t>Swine</t>
  </si>
  <si>
    <t>0111</t>
  </si>
  <si>
    <t xml:space="preserve">Name and </t>
  </si>
  <si>
    <t xml:space="preserve">Partnership </t>
  </si>
  <si>
    <t xml:space="preserve">Address of </t>
  </si>
  <si>
    <t>identification number</t>
  </si>
  <si>
    <t xml:space="preserve">Person or </t>
  </si>
  <si>
    <t>Tax Shelter</t>
  </si>
  <si>
    <t>Firm Preparing</t>
  </si>
  <si>
    <t>this Form</t>
  </si>
  <si>
    <t>Your percentage</t>
  </si>
  <si>
    <t>Business Number</t>
  </si>
  <si>
    <t>of the partnership</t>
  </si>
  <si>
    <t xml:space="preserve">  Income</t>
  </si>
  <si>
    <t>Wheat</t>
  </si>
  <si>
    <t>Oats</t>
  </si>
  <si>
    <t>Barley</t>
  </si>
  <si>
    <t>Mixed Grains</t>
  </si>
  <si>
    <t>Corn</t>
  </si>
  <si>
    <t>Canola</t>
  </si>
  <si>
    <t>Flaxseed</t>
  </si>
  <si>
    <t>Soyabeans</t>
  </si>
  <si>
    <t>Other Grains and Oilseeds</t>
  </si>
  <si>
    <t>Total grains and oilseeds</t>
  </si>
  <si>
    <t>Fruit</t>
  </si>
  <si>
    <t>Potatoes</t>
  </si>
  <si>
    <t>Vegetables (excluding potatoes)</t>
  </si>
  <si>
    <t>Tobacco</t>
  </si>
  <si>
    <t>Other crops</t>
  </si>
  <si>
    <t>Greenhouse and nursery products</t>
  </si>
  <si>
    <t>Forage Crops</t>
  </si>
  <si>
    <t>Livestock sold</t>
  </si>
  <si>
    <t>- Cattle</t>
  </si>
  <si>
    <t xml:space="preserve"> </t>
  </si>
  <si>
    <t>- Swine</t>
  </si>
  <si>
    <t>- Poultry</t>
  </si>
  <si>
    <t>- Sheep and lambs</t>
  </si>
  <si>
    <t>- Other animal specialties</t>
  </si>
  <si>
    <t>Eggs</t>
  </si>
  <si>
    <t>Milk and Cream</t>
  </si>
  <si>
    <t>Other Commodities</t>
  </si>
  <si>
    <t>Custom or contract work, and machine rentals</t>
  </si>
  <si>
    <t>Insurance proceeds</t>
  </si>
  <si>
    <t>Patronage Dividends</t>
  </si>
  <si>
    <t>Program payments</t>
  </si>
  <si>
    <t>- Dairy subsidies</t>
  </si>
  <si>
    <t>- Crop Insurance</t>
  </si>
  <si>
    <t>- Other payments</t>
  </si>
  <si>
    <t>Rebates</t>
  </si>
  <si>
    <t>Other Income</t>
  </si>
  <si>
    <t>Total Other Income (See attached)</t>
  </si>
  <si>
    <t>Gross Income</t>
  </si>
  <si>
    <t>Expenses (enter business portion only)</t>
  </si>
  <si>
    <t>Building and fence repairs</t>
  </si>
  <si>
    <t>Clearing,leveling, and draining land</t>
  </si>
  <si>
    <t>Containers and twine</t>
  </si>
  <si>
    <t>Crop insurance, GRIP, and stabilization premiums</t>
  </si>
  <si>
    <t>Machinery expenses</t>
  </si>
  <si>
    <t>- Gasoline, diesel fuel, and oil</t>
  </si>
  <si>
    <t>- Repairs, licenses, insurance</t>
  </si>
  <si>
    <t>Other insurance</t>
  </si>
  <si>
    <t>Interest</t>
  </si>
  <si>
    <t>Motor vehicle expenses ( not including CCA )</t>
  </si>
  <si>
    <t>Office Expenses</t>
  </si>
  <si>
    <t>Legal and accounting fees</t>
  </si>
  <si>
    <t>Property Taxes</t>
  </si>
  <si>
    <t>Rent ( land, buildings, pasture )</t>
  </si>
  <si>
    <t>Salaries, wages, and benefits(including employer's contribution)</t>
  </si>
  <si>
    <t>Small tools</t>
  </si>
  <si>
    <t>Custom or contract work, and machinery rental</t>
  </si>
  <si>
    <t>Electricity</t>
  </si>
  <si>
    <t>Feed, supplements, straw, and bedding</t>
  </si>
  <si>
    <t>Fertilizers and lime</t>
  </si>
  <si>
    <t>Heating fuel</t>
  </si>
  <si>
    <t>Livestock purchased</t>
  </si>
  <si>
    <t>Pesticides(herbicides, insecticides, fungicides)</t>
  </si>
  <si>
    <t>Seeds and plants</t>
  </si>
  <si>
    <t>Insurance program overpayment recapture</t>
  </si>
  <si>
    <t>Veterinary fees, medicine, and breeding fees</t>
  </si>
  <si>
    <t>Optional inventory adjustment included in 1997</t>
  </si>
  <si>
    <t>Mandatory inventory adjustment included in 1997</t>
  </si>
  <si>
    <t>Other Expenses</t>
  </si>
  <si>
    <t>See attached</t>
  </si>
  <si>
    <t>Total Other</t>
  </si>
  <si>
    <t>Subtotal of all expenses</t>
  </si>
  <si>
    <t>Capital Cost Allowance</t>
  </si>
  <si>
    <t>Allowance on Eligible Capital Property</t>
  </si>
  <si>
    <t>Total Farm Expenses</t>
  </si>
  <si>
    <t>Net Income (loss) before adjustments</t>
  </si>
  <si>
    <t>Optional inventory adjustment included in 1998</t>
  </si>
  <si>
    <t>Mandatory inventory adjustment included in 1998</t>
  </si>
  <si>
    <t>Total of above three lines</t>
  </si>
  <si>
    <t>Your Share</t>
  </si>
  <si>
    <t>Minus - Other amounts deductible from your share of net partnership income (loss)</t>
  </si>
  <si>
    <t>Net Income (loss) after adjustments</t>
  </si>
  <si>
    <t>Minus - Business use of home adjustment</t>
  </si>
  <si>
    <t>Your net income ( loss )</t>
  </si>
  <si>
    <t>ADDITIONAL INFORMATION REQUIRED</t>
  </si>
  <si>
    <t>Source</t>
  </si>
  <si>
    <t>Change in value of inventory :</t>
  </si>
  <si>
    <t>( + / - )</t>
  </si>
  <si>
    <t>Value of Unpaid Labour</t>
  </si>
  <si>
    <t>Total Assets</t>
  </si>
  <si>
    <t>Operating Loan and Accounts Payable</t>
  </si>
  <si>
    <t>Bank</t>
  </si>
  <si>
    <t>Change in Accounts Payable</t>
  </si>
  <si>
    <t>Term Borrowings in year</t>
  </si>
  <si>
    <t>Bank Balance Beginning of year</t>
  </si>
  <si>
    <t>Bank Balance End of year</t>
  </si>
  <si>
    <t>Capital Sales</t>
  </si>
  <si>
    <t>Income Tax</t>
  </si>
  <si>
    <t>Capital Purchases</t>
  </si>
  <si>
    <t>Living Expenses</t>
  </si>
  <si>
    <t>Principal Payments</t>
  </si>
  <si>
    <t>Owners' contribution ( Off Farm )</t>
  </si>
  <si>
    <t>Profitability</t>
  </si>
  <si>
    <t>Your Business</t>
  </si>
  <si>
    <t>Total Variable or Operating Expenses</t>
  </si>
  <si>
    <t>Net Income (Accural)</t>
  </si>
  <si>
    <t>Return On Assets</t>
  </si>
  <si>
    <t>Return On Equity</t>
  </si>
  <si>
    <t>Solvency (Financial Strength)</t>
  </si>
  <si>
    <t>Equity</t>
  </si>
  <si>
    <t xml:space="preserve">Value of Unpaid Labour </t>
  </si>
  <si>
    <t>Financial Efficiency</t>
  </si>
  <si>
    <t>Cost of producing $1 dollar of product</t>
  </si>
  <si>
    <t>Variable Costs as a % of Revenue</t>
  </si>
  <si>
    <t>Debt Servicing Capacity</t>
  </si>
  <si>
    <t>Living Expenses (Including Income Tax)</t>
  </si>
  <si>
    <t>Cash available to service additional debt:</t>
  </si>
  <si>
    <t xml:space="preserve">Current Principal Payments </t>
  </si>
  <si>
    <t xml:space="preserve"> - before accounting for depreciation</t>
  </si>
  <si>
    <t>Current Total Interest payments</t>
  </si>
  <si>
    <t xml:space="preserve"> - after accounting for depreciation</t>
  </si>
  <si>
    <t>Owners Contribution to the Business</t>
  </si>
  <si>
    <t>Depreciation</t>
  </si>
  <si>
    <t>OPERATIONS</t>
  </si>
  <si>
    <t xml:space="preserve">    Cash Revenue</t>
  </si>
  <si>
    <t xml:space="preserve">    Cash Expenses</t>
  </si>
  <si>
    <t>Net Contributions (Use) from Operating</t>
  </si>
  <si>
    <t>FINANCING</t>
  </si>
  <si>
    <t xml:space="preserve">     Increase (Decrease) in Operating Loan</t>
  </si>
  <si>
    <t xml:space="preserve">     Term Borrowings</t>
  </si>
  <si>
    <t xml:space="preserve">     Term Payments</t>
  </si>
  <si>
    <t xml:space="preserve">     Owner's Contributions</t>
  </si>
  <si>
    <t xml:space="preserve">     Owner's Withdrawals</t>
  </si>
  <si>
    <t>Net Contributions (Use) from Financing</t>
  </si>
  <si>
    <t>INVESTING</t>
  </si>
  <si>
    <t xml:space="preserve">     Sale of Capital Assets</t>
  </si>
  <si>
    <t xml:space="preserve">     Purchase of Capital Assets</t>
  </si>
  <si>
    <t>Net Contributions (Use) from Investing</t>
  </si>
  <si>
    <t>NET CHANGE IN CASH</t>
  </si>
  <si>
    <t>PROOF</t>
  </si>
  <si>
    <t xml:space="preserve">     Ending Cash</t>
  </si>
  <si>
    <t xml:space="preserve">     Beginning Cash</t>
  </si>
  <si>
    <t>Net Changes in Cash</t>
  </si>
  <si>
    <t xml:space="preserve">CASH DISCREPANCY   </t>
  </si>
  <si>
    <t>Farm Records</t>
  </si>
  <si>
    <t>Estimate</t>
  </si>
  <si>
    <t>Value of Inventory change?(+or-)</t>
  </si>
  <si>
    <t xml:space="preserve">Value of Purchased Feed </t>
  </si>
  <si>
    <t xml:space="preserve">Value of Purchased Livestock </t>
  </si>
  <si>
    <t>Changes in the Past Year</t>
  </si>
  <si>
    <t>Farm Business Analyser</t>
  </si>
  <si>
    <t>Input from Income Tax Page</t>
  </si>
  <si>
    <t>Dairy</t>
  </si>
  <si>
    <t>Swine FF</t>
  </si>
  <si>
    <t>Beef Feedlot</t>
  </si>
  <si>
    <t>Beef Cow</t>
  </si>
  <si>
    <t>Cash Crop</t>
  </si>
  <si>
    <t>Interest Coverage Ratio</t>
  </si>
  <si>
    <t>Net farm Income</t>
  </si>
  <si>
    <t>Current</t>
  </si>
  <si>
    <t>Change in Operating Loan - use minus if operating loan decreased</t>
  </si>
  <si>
    <t>Shaded Section Does Not Need to be Filled Out</t>
  </si>
  <si>
    <t>Finance and Business Structures Program Lead</t>
  </si>
  <si>
    <t>OMAFRA, Guelph</t>
  </si>
  <si>
    <r>
      <t>email:</t>
    </r>
    <r>
      <rPr>
        <sz val="10"/>
        <color indexed="12"/>
        <rFont val="Times New Roman"/>
        <family val="1"/>
      </rPr>
      <t xml:space="preserve"> rob.gamble@omafra.gov.on.ca</t>
    </r>
  </si>
  <si>
    <t>Welcome to the Farm Business Analyser Menu Page</t>
  </si>
  <si>
    <t xml:space="preserve">STATEMENT OF CHANGE IN FINANCIAL POSITION </t>
  </si>
  <si>
    <t xml:space="preserve">   Analysis</t>
  </si>
  <si>
    <t>Benchmarks **</t>
  </si>
  <si>
    <t>** source of benchmarks - 1999 Ontario Farm Management Analysis Project</t>
  </si>
  <si>
    <t>Developed by Rob Gamble **</t>
  </si>
  <si>
    <t>** This version was developed from an earlier version designed by Rob Gamble and John Anderson</t>
  </si>
  <si>
    <t xml:space="preserve">  Before accounting for depreciation</t>
  </si>
  <si>
    <t xml:space="preserve"> After accounting for depreciation   </t>
  </si>
  <si>
    <t>Change Revenue</t>
  </si>
  <si>
    <t>Change Family Living</t>
  </si>
  <si>
    <t>Impact of Combined Changes</t>
  </si>
  <si>
    <t>Change Variable Expenses</t>
  </si>
  <si>
    <t>DEBT SERVICING WORKSHEET</t>
  </si>
  <si>
    <t xml:space="preserve">      (When using as a projection, include new loans)</t>
  </si>
  <si>
    <t>DEBT SERVICING REQUIREMENTS</t>
  </si>
  <si>
    <t>For the Period:</t>
  </si>
  <si>
    <t>CURRENT LIABILITIES</t>
  </si>
  <si>
    <t>Balance</t>
  </si>
  <si>
    <t xml:space="preserve">        Annual Payments</t>
  </si>
  <si>
    <t>Accounts Payable</t>
  </si>
  <si>
    <t>Start of Year</t>
  </si>
  <si>
    <t>Rate</t>
  </si>
  <si>
    <t>Principal</t>
  </si>
  <si>
    <t>End of Year</t>
  </si>
  <si>
    <t>Desciption</t>
  </si>
  <si>
    <t>Total Accts. Payable</t>
  </si>
  <si>
    <t>Operating Loan</t>
  </si>
  <si>
    <t>Loan Description</t>
  </si>
  <si>
    <t>Total Operating Loan</t>
  </si>
  <si>
    <t>TERM LIABILITIES</t>
  </si>
  <si>
    <t xml:space="preserve"> Loan Description</t>
  </si>
  <si>
    <t>Sub Total</t>
  </si>
  <si>
    <t>Grand Total</t>
  </si>
  <si>
    <t>Total Interest and Principal Payments</t>
  </si>
  <si>
    <t>DEBT SERVICING CAPACITY</t>
  </si>
  <si>
    <t>PREVIOUS YEAR</t>
  </si>
  <si>
    <t>PROJECTED YEAR</t>
  </si>
  <si>
    <t xml:space="preserve"> + Farm Cash Revenue</t>
  </si>
  <si>
    <t xml:space="preserve"> - Farm Cash Expenses</t>
  </si>
  <si>
    <t xml:space="preserve"> = Net Cash from Operation</t>
  </si>
  <si>
    <t xml:space="preserve"> + Interest Payments</t>
  </si>
  <si>
    <t xml:space="preserve"> + Owner's Contributions</t>
  </si>
  <si>
    <t xml:space="preserve"> - Owner's Withdrawals</t>
  </si>
  <si>
    <t>Cash Available For Principal and Int.</t>
  </si>
  <si>
    <t>Principal and Interest Payments</t>
  </si>
  <si>
    <t>Cash Available After P &amp; I Payments</t>
  </si>
  <si>
    <t>Reserve for Asset Acquisition</t>
  </si>
  <si>
    <t>Total Cash Revenue</t>
  </si>
  <si>
    <t>Depreciation or Reserve for Asset Acquisition</t>
  </si>
  <si>
    <t>These figures will not be used</t>
  </si>
  <si>
    <t>in the calculation of net income</t>
  </si>
  <si>
    <t xml:space="preserve"> ** see note on depreciation below</t>
  </si>
  <si>
    <t>** Depreciation for management purposes is usually calculated as 10% of machinery</t>
  </si>
  <si>
    <t xml:space="preserve">and 5% of buildings.  Capital Cost Allowance (CCA) is the tax version of depreciation. </t>
  </si>
  <si>
    <t xml:space="preserve">The main difference is that CCA does not need to be taken in any given year.  This </t>
  </si>
  <si>
    <t>means that your tax statement may not show any depreciation or quite a high amount</t>
  </si>
  <si>
    <r>
      <t xml:space="preserve">Increase or decrease </t>
    </r>
    <r>
      <rPr>
        <b/>
        <sz val="9"/>
        <color indexed="18"/>
        <rFont val="Arial"/>
        <family val="2"/>
      </rPr>
      <t>Revenue</t>
    </r>
    <r>
      <rPr>
        <sz val="9"/>
        <color indexed="18"/>
        <rFont val="Arial"/>
        <family val="2"/>
      </rPr>
      <t xml:space="preserve">  by (+/-):</t>
    </r>
  </si>
  <si>
    <r>
      <t xml:space="preserve">Increase or decrease </t>
    </r>
    <r>
      <rPr>
        <b/>
        <sz val="9"/>
        <color indexed="18"/>
        <rFont val="Arial"/>
        <family val="2"/>
      </rPr>
      <t>Variable Expenses</t>
    </r>
    <r>
      <rPr>
        <sz val="9"/>
        <color indexed="18"/>
        <rFont val="Arial"/>
        <family val="2"/>
      </rPr>
      <t xml:space="preserve"> by (+/-):</t>
    </r>
  </si>
  <si>
    <r>
      <t xml:space="preserve">Increase or decrease </t>
    </r>
    <r>
      <rPr>
        <b/>
        <sz val="9"/>
        <color indexed="18"/>
        <rFont val="Arial"/>
        <family val="2"/>
      </rPr>
      <t>Family Living</t>
    </r>
    <r>
      <rPr>
        <sz val="9"/>
        <color indexed="18"/>
        <rFont val="Arial"/>
        <family val="2"/>
      </rPr>
      <t xml:space="preserve"> by (+/-):</t>
    </r>
  </si>
  <si>
    <t xml:space="preserve">  See note on depreciation on the input page</t>
  </si>
  <si>
    <t xml:space="preserve">  Fixed expenses are highlighted in blue on the input page </t>
  </si>
  <si>
    <r>
      <t xml:space="preserve">Total Fixed Expenses     </t>
    </r>
    <r>
      <rPr>
        <sz val="8"/>
        <color indexed="18"/>
        <rFont val="Arial"/>
        <family val="2"/>
      </rPr>
      <t>(includes depreciation)</t>
    </r>
  </si>
  <si>
    <t>depending on your tax position.  For analysis purposes it would be more accurate to</t>
  </si>
  <si>
    <t xml:space="preserve">use a calculated depreciation figure.  You can enter this in the CCA column.  </t>
  </si>
  <si>
    <r>
      <t xml:space="preserve">The "What If" Analysis </t>
    </r>
    <r>
      <rPr>
        <b/>
        <sz val="11"/>
        <color indexed="18"/>
        <rFont val="Arial"/>
        <family val="2"/>
      </rPr>
      <t xml:space="preserve">  - </t>
    </r>
    <r>
      <rPr>
        <b/>
        <sz val="10"/>
        <color indexed="18"/>
        <rFont val="Arial"/>
        <family val="2"/>
      </rPr>
      <t>Use this section to evaluate the following changes</t>
    </r>
  </si>
  <si>
    <t>-$35,485</t>
  </si>
  <si>
    <t>-$75,260</t>
  </si>
  <si>
    <r>
      <t xml:space="preserve">The </t>
    </r>
    <r>
      <rPr>
        <b/>
        <sz val="10"/>
        <rFont val="Arial"/>
        <family val="2"/>
      </rPr>
      <t>OMAFRA Farm Business Analyzer</t>
    </r>
    <r>
      <rPr>
        <sz val="10"/>
        <rFont val="Arial"/>
        <family val="2"/>
      </rPr>
      <t xml:space="preserve"> is a farm analysis program designed calculate </t>
    </r>
    <r>
      <rPr>
        <b/>
        <sz val="10"/>
        <rFont val="Arial"/>
        <family val="2"/>
      </rPr>
      <t>profitability, solvency (financial strength), financial efficiency and debt servicing capacity</t>
    </r>
    <r>
      <rPr>
        <sz val="10"/>
        <rFont val="Arial"/>
        <family val="2"/>
      </rPr>
      <t xml:space="preserve">. The program allows you to enter financial information from your income tax statement and uses it to analyse your business performance. Your farm business can be compared with </t>
    </r>
    <r>
      <rPr>
        <b/>
        <sz val="10"/>
        <rFont val="Arial"/>
        <family val="2"/>
      </rPr>
      <t>benchmark information</t>
    </r>
    <r>
      <rPr>
        <sz val="10"/>
        <rFont val="Arial"/>
        <family val="2"/>
      </rPr>
      <t xml:space="preserve"> from farms who have participated in the Ontario Farm Management Analysis Project.  </t>
    </r>
    <r>
      <rPr>
        <b/>
        <sz val="10"/>
        <rFont val="Arial"/>
        <family val="2"/>
      </rPr>
      <t>A “what if” analysis section</t>
    </r>
    <r>
      <rPr>
        <sz val="10"/>
        <rFont val="Arial"/>
        <family val="2"/>
      </rPr>
      <t xml:space="preserve"> allows you to see the results of changing revenue, variable expenses and family living costs.</t>
    </r>
  </si>
  <si>
    <t>Term Loans including the current portion</t>
  </si>
  <si>
    <t>Total Term Debt - including the current portion due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</si>
</sst>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-&quot;$&quot;#,##0"/>
    <numFmt numFmtId="166" formatCode="&quot;$&quot;#,##0.00;\-&quot;$&quot;#,##0.00"/>
    <numFmt numFmtId="170" formatCode="_-&quot;$&quot;* #,##0.00_-;\-&quot;$&quot;* #,##0.00_-;_-&quot;$&quot;* &quot;-&quot;??_-;_-@_-"/>
    <numFmt numFmtId="174" formatCode="0.0%"/>
    <numFmt numFmtId="194" formatCode="_(* #,##0_);_(* \(#,##0\);_(* &quot;-&quot;??_);_(@_)"/>
    <numFmt numFmtId="197" formatCode="mmmm\ yyyy"/>
    <numFmt numFmtId="198" formatCode="mm/dd/yy_)"/>
    <numFmt numFmtId="200" formatCode="#,##0.00\ [$$-C0C]"/>
  </numFmts>
  <fonts count="52" x14ac:knownFonts="1">
    <font>
      <sz val="8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color indexed="18"/>
      <name val="Arial"/>
      <family val="2"/>
    </font>
    <font>
      <b/>
      <i/>
      <sz val="9"/>
      <color indexed="18"/>
      <name val="Arial"/>
      <family val="2"/>
    </font>
    <font>
      <b/>
      <sz val="11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i/>
      <sz val="10"/>
      <color indexed="18"/>
      <name val="Arial"/>
      <family val="2"/>
    </font>
    <font>
      <i/>
      <sz val="10"/>
      <color indexed="18"/>
      <name val="Arial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i/>
      <sz val="11"/>
      <color indexed="18"/>
      <name val="Arial"/>
      <family val="2"/>
    </font>
    <font>
      <sz val="8"/>
      <color indexed="18"/>
      <name val="Arial"/>
      <family val="2"/>
    </font>
    <font>
      <sz val="11"/>
      <color indexed="18"/>
      <name val="Arial"/>
      <family val="2"/>
    </font>
    <font>
      <sz val="12"/>
      <color indexed="18"/>
      <name val="Arial"/>
      <family val="2"/>
    </font>
    <font>
      <sz val="10"/>
      <color indexed="18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b/>
      <sz val="16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  <font>
      <sz val="8"/>
      <color indexed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10"/>
      <name val="Arial"/>
    </font>
    <font>
      <sz val="8"/>
      <color indexed="10"/>
      <name val="Arial"/>
    </font>
    <font>
      <b/>
      <sz val="8"/>
      <color indexed="50"/>
      <name val="Arial"/>
    </font>
    <font>
      <b/>
      <sz val="8"/>
      <color indexed="50"/>
      <name val="Arial"/>
      <family val="2"/>
    </font>
    <font>
      <b/>
      <sz val="8"/>
      <color indexed="10"/>
      <name val="Arial"/>
      <family val="2"/>
    </font>
    <font>
      <b/>
      <sz val="9"/>
      <color indexed="8"/>
      <name val="Arial"/>
    </font>
    <font>
      <sz val="7"/>
      <color indexed="81"/>
      <name val="Tahoma"/>
    </font>
    <font>
      <sz val="9"/>
      <color indexed="12"/>
      <name val="Arial"/>
      <family val="2"/>
    </font>
    <font>
      <b/>
      <sz val="9"/>
      <color indexed="50"/>
      <name val="Arial"/>
      <family val="2"/>
    </font>
    <font>
      <b/>
      <sz val="12"/>
      <color indexed="1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</fills>
  <borders count="84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8"/>
      </right>
      <top style="thin">
        <color indexed="64"/>
      </top>
      <bottom/>
      <diagonal/>
    </border>
    <border>
      <left/>
      <right style="thick">
        <color indexed="8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23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</borders>
  <cellStyleXfs count="4">
    <xf numFmtId="0" fontId="0" fillId="0" borderId="0"/>
    <xf numFmtId="170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44">
    <xf numFmtId="0" fontId="0" fillId="0" borderId="0" xfId="0"/>
    <xf numFmtId="0" fontId="2" fillId="0" borderId="0" xfId="2"/>
    <xf numFmtId="0" fontId="3" fillId="0" borderId="0" xfId="2" applyFont="1"/>
    <xf numFmtId="0" fontId="2" fillId="0" borderId="1" xfId="2" applyBorder="1"/>
    <xf numFmtId="0" fontId="2" fillId="0" borderId="2" xfId="2" applyBorder="1"/>
    <xf numFmtId="0" fontId="2" fillId="0" borderId="3" xfId="2" applyBorder="1"/>
    <xf numFmtId="0" fontId="2" fillId="0" borderId="0" xfId="2" applyBorder="1"/>
    <xf numFmtId="0" fontId="2" fillId="0" borderId="4" xfId="2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2" fillId="0" borderId="8" xfId="2" applyBorder="1"/>
    <xf numFmtId="0" fontId="2" fillId="0" borderId="9" xfId="2" applyBorder="1"/>
    <xf numFmtId="0" fontId="2" fillId="0" borderId="10" xfId="2" applyBorder="1"/>
    <xf numFmtId="0" fontId="2" fillId="0" borderId="11" xfId="2" applyBorder="1"/>
    <xf numFmtId="0" fontId="2" fillId="0" borderId="12" xfId="2" applyBorder="1"/>
    <xf numFmtId="0" fontId="2" fillId="0" borderId="13" xfId="2" applyBorder="1"/>
    <xf numFmtId="0" fontId="3" fillId="0" borderId="3" xfId="2" applyFont="1" applyBorder="1"/>
    <xf numFmtId="0" fontId="2" fillId="0" borderId="14" xfId="2" applyBorder="1"/>
    <xf numFmtId="0" fontId="2" fillId="0" borderId="15" xfId="2" applyBorder="1"/>
    <xf numFmtId="0" fontId="2" fillId="0" borderId="16" xfId="2" applyBorder="1"/>
    <xf numFmtId="0" fontId="2" fillId="0" borderId="0" xfId="2" quotePrefix="1"/>
    <xf numFmtId="0" fontId="2" fillId="0" borderId="12" xfId="2" quotePrefix="1" applyBorder="1"/>
    <xf numFmtId="0" fontId="2" fillId="0" borderId="0" xfId="2" quotePrefix="1" applyBorder="1"/>
    <xf numFmtId="0" fontId="2" fillId="0" borderId="17" xfId="2" applyBorder="1"/>
    <xf numFmtId="0" fontId="3" fillId="0" borderId="18" xfId="2" applyFont="1" applyBorder="1"/>
    <xf numFmtId="0" fontId="2" fillId="0" borderId="19" xfId="2" applyBorder="1"/>
    <xf numFmtId="0" fontId="2" fillId="0" borderId="20" xfId="2" applyBorder="1"/>
    <xf numFmtId="0" fontId="2" fillId="0" borderId="21" xfId="2" applyBorder="1"/>
    <xf numFmtId="0" fontId="2" fillId="0" borderId="22" xfId="2" applyBorder="1"/>
    <xf numFmtId="0" fontId="3" fillId="0" borderId="23" xfId="2" applyFont="1" applyBorder="1"/>
    <xf numFmtId="0" fontId="2" fillId="0" borderId="24" xfId="2" applyBorder="1"/>
    <xf numFmtId="0" fontId="2" fillId="0" borderId="25" xfId="2" applyBorder="1"/>
    <xf numFmtId="0" fontId="2" fillId="0" borderId="26" xfId="2" applyBorder="1"/>
    <xf numFmtId="0" fontId="2" fillId="0" borderId="0" xfId="2" applyFont="1" applyBorder="1"/>
    <xf numFmtId="43" fontId="2" fillId="2" borderId="10" xfId="2" applyNumberFormat="1" applyFont="1" applyFill="1" applyBorder="1" applyProtection="1">
      <protection locked="0"/>
    </xf>
    <xf numFmtId="43" fontId="2" fillId="0" borderId="0" xfId="2" applyNumberFormat="1"/>
    <xf numFmtId="0" fontId="6" fillId="0" borderId="0" xfId="0" applyFont="1" applyFill="1" applyBorder="1" applyAlignment="1"/>
    <xf numFmtId="0" fontId="6" fillId="0" borderId="27" xfId="0" applyFont="1" applyFill="1" applyBorder="1" applyAlignment="1"/>
    <xf numFmtId="0" fontId="6" fillId="0" borderId="28" xfId="0" applyFont="1" applyFill="1" applyBorder="1" applyAlignment="1"/>
    <xf numFmtId="10" fontId="8" fillId="0" borderId="27" xfId="0" applyNumberFormat="1" applyFont="1" applyFill="1" applyBorder="1" applyAlignment="1"/>
    <xf numFmtId="0" fontId="5" fillId="0" borderId="0" xfId="0" applyFont="1" applyFill="1" applyBorder="1" applyAlignment="1"/>
    <xf numFmtId="0" fontId="6" fillId="0" borderId="28" xfId="2" applyFont="1" applyFill="1" applyBorder="1" applyAlignment="1"/>
    <xf numFmtId="0" fontId="2" fillId="3" borderId="23" xfId="2" applyFill="1" applyBorder="1"/>
    <xf numFmtId="0" fontId="2" fillId="3" borderId="1" xfId="2" applyFill="1" applyBorder="1"/>
    <xf numFmtId="0" fontId="2" fillId="3" borderId="2" xfId="2" applyFill="1" applyBorder="1"/>
    <xf numFmtId="0" fontId="2" fillId="3" borderId="29" xfId="2" applyFill="1" applyBorder="1"/>
    <xf numFmtId="0" fontId="2" fillId="3" borderId="30" xfId="2" applyFill="1" applyBorder="1"/>
    <xf numFmtId="0" fontId="2" fillId="3" borderId="3" xfId="2" applyFill="1" applyBorder="1"/>
    <xf numFmtId="0" fontId="2" fillId="3" borderId="0" xfId="2" applyFill="1" applyBorder="1"/>
    <xf numFmtId="0" fontId="2" fillId="3" borderId="31" xfId="2" applyFill="1" applyBorder="1"/>
    <xf numFmtId="0" fontId="2" fillId="3" borderId="4" xfId="2" applyFill="1" applyBorder="1"/>
    <xf numFmtId="0" fontId="2" fillId="3" borderId="5" xfId="2" applyFill="1" applyBorder="1"/>
    <xf numFmtId="0" fontId="2" fillId="3" borderId="32" xfId="2" applyFill="1" applyBorder="1"/>
    <xf numFmtId="0" fontId="2" fillId="3" borderId="32" xfId="2" applyFont="1" applyFill="1" applyBorder="1"/>
    <xf numFmtId="0" fontId="2" fillId="3" borderId="6" xfId="2" applyFill="1" applyBorder="1"/>
    <xf numFmtId="0" fontId="2" fillId="3" borderId="7" xfId="2" applyFill="1" applyBorder="1"/>
    <xf numFmtId="0" fontId="2" fillId="3" borderId="33" xfId="2" applyFill="1" applyBorder="1"/>
    <xf numFmtId="0" fontId="2" fillId="3" borderId="9" xfId="2" applyFill="1" applyBorder="1"/>
    <xf numFmtId="0" fontId="2" fillId="3" borderId="10" xfId="2" applyFill="1" applyBorder="1"/>
    <xf numFmtId="0" fontId="2" fillId="3" borderId="34" xfId="2" applyFill="1" applyBorder="1"/>
    <xf numFmtId="0" fontId="2" fillId="3" borderId="35" xfId="2" applyFill="1" applyBorder="1"/>
    <xf numFmtId="0" fontId="2" fillId="3" borderId="36" xfId="2" applyFill="1" applyBorder="1"/>
    <xf numFmtId="0" fontId="2" fillId="3" borderId="37" xfId="2" applyFill="1" applyBorder="1"/>
    <xf numFmtId="0" fontId="2" fillId="3" borderId="8" xfId="2" applyFill="1" applyBorder="1"/>
    <xf numFmtId="0" fontId="2" fillId="3" borderId="38" xfId="2" applyFill="1" applyBorder="1"/>
    <xf numFmtId="0" fontId="2" fillId="3" borderId="39" xfId="2" applyFill="1" applyBorder="1"/>
    <xf numFmtId="0" fontId="2" fillId="3" borderId="0" xfId="2" applyFont="1" applyFill="1" applyBorder="1"/>
    <xf numFmtId="0" fontId="2" fillId="3" borderId="10" xfId="2" quotePrefix="1" applyFill="1" applyBorder="1"/>
    <xf numFmtId="0" fontId="2" fillId="3" borderId="40" xfId="2" applyFill="1" applyBorder="1"/>
    <xf numFmtId="0" fontId="2" fillId="3" borderId="11" xfId="2" applyFill="1" applyBorder="1"/>
    <xf numFmtId="0" fontId="2" fillId="3" borderId="12" xfId="2" applyFill="1" applyBorder="1"/>
    <xf numFmtId="0" fontId="2" fillId="3" borderId="13" xfId="2" applyFill="1" applyBorder="1"/>
    <xf numFmtId="0" fontId="9" fillId="0" borderId="3" xfId="2" applyFont="1" applyBorder="1"/>
    <xf numFmtId="0" fontId="2" fillId="0" borderId="0" xfId="2" applyFill="1"/>
    <xf numFmtId="164" fontId="6" fillId="2" borderId="27" xfId="1" applyNumberFormat="1" applyFont="1" applyFill="1" applyBorder="1" applyAlignment="1"/>
    <xf numFmtId="164" fontId="6" fillId="2" borderId="28" xfId="1" applyNumberFormat="1" applyFont="1" applyFill="1" applyBorder="1" applyAlignment="1"/>
    <xf numFmtId="0" fontId="8" fillId="2" borderId="27" xfId="0" applyFont="1" applyFill="1" applyBorder="1" applyAlignment="1"/>
    <xf numFmtId="0" fontId="6" fillId="2" borderId="27" xfId="0" applyFont="1" applyFill="1" applyBorder="1" applyAlignment="1"/>
    <xf numFmtId="164" fontId="6" fillId="4" borderId="27" xfId="1" applyNumberFormat="1" applyFont="1" applyFill="1" applyBorder="1" applyAlignment="1"/>
    <xf numFmtId="0" fontId="10" fillId="0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0" fontId="10" fillId="0" borderId="28" xfId="0" applyFont="1" applyFill="1" applyBorder="1" applyAlignment="1"/>
    <xf numFmtId="0" fontId="12" fillId="5" borderId="0" xfId="0" applyFont="1" applyFill="1" applyBorder="1" applyAlignment="1">
      <alignment horizontal="left"/>
    </xf>
    <xf numFmtId="0" fontId="6" fillId="5" borderId="0" xfId="0" applyFont="1" applyFill="1" applyBorder="1" applyAlignment="1"/>
    <xf numFmtId="0" fontId="13" fillId="0" borderId="0" xfId="0" applyFont="1"/>
    <xf numFmtId="6" fontId="6" fillId="0" borderId="28" xfId="0" applyNumberFormat="1" applyFont="1" applyFill="1" applyBorder="1" applyAlignment="1"/>
    <xf numFmtId="8" fontId="6" fillId="0" borderId="27" xfId="0" applyNumberFormat="1" applyFont="1" applyFill="1" applyBorder="1" applyAlignment="1"/>
    <xf numFmtId="0" fontId="1" fillId="0" borderId="0" xfId="0" applyFont="1" applyFill="1"/>
    <xf numFmtId="0" fontId="0" fillId="0" borderId="0" xfId="0" applyFill="1"/>
    <xf numFmtId="0" fontId="6" fillId="3" borderId="41" xfId="0" applyFont="1" applyFill="1" applyBorder="1" applyAlignment="1"/>
    <xf numFmtId="164" fontId="6" fillId="3" borderId="28" xfId="0" applyNumberFormat="1" applyFont="1" applyFill="1" applyBorder="1" applyAlignment="1"/>
    <xf numFmtId="174" fontId="6" fillId="3" borderId="27" xfId="3" applyNumberFormat="1" applyFont="1" applyFill="1" applyBorder="1" applyAlignment="1"/>
    <xf numFmtId="166" fontId="6" fillId="3" borderId="27" xfId="1" quotePrefix="1" applyNumberFormat="1" applyFont="1" applyFill="1" applyBorder="1" applyAlignment="1"/>
    <xf numFmtId="174" fontId="6" fillId="3" borderId="27" xfId="3" quotePrefix="1" applyNumberFormat="1" applyFont="1" applyFill="1" applyBorder="1" applyAlignment="1"/>
    <xf numFmtId="4" fontId="6" fillId="3" borderId="0" xfId="0" applyNumberFormat="1" applyFont="1" applyFill="1"/>
    <xf numFmtId="164" fontId="6" fillId="3" borderId="28" xfId="0" quotePrefix="1" applyNumberFormat="1" applyFont="1" applyFill="1" applyBorder="1" applyAlignment="1"/>
    <xf numFmtId="164" fontId="6" fillId="3" borderId="27" xfId="0" quotePrefix="1" applyNumberFormat="1" applyFont="1" applyFill="1" applyBorder="1" applyAlignment="1"/>
    <xf numFmtId="164" fontId="8" fillId="0" borderId="28" xfId="0" applyNumberFormat="1" applyFont="1" applyFill="1" applyBorder="1" applyAlignment="1"/>
    <xf numFmtId="174" fontId="8" fillId="0" borderId="27" xfId="3" applyNumberFormat="1" applyFont="1" applyFill="1" applyBorder="1" applyAlignment="1"/>
    <xf numFmtId="166" fontId="8" fillId="0" borderId="27" xfId="1" quotePrefix="1" applyNumberFormat="1" applyFont="1" applyFill="1" applyBorder="1" applyAlignment="1"/>
    <xf numFmtId="174" fontId="8" fillId="0" borderId="27" xfId="3" quotePrefix="1" applyNumberFormat="1" applyFont="1" applyFill="1" applyBorder="1" applyAlignment="1"/>
    <xf numFmtId="4" fontId="8" fillId="0" borderId="0" xfId="0" applyNumberFormat="1" applyFont="1"/>
    <xf numFmtId="0" fontId="8" fillId="0" borderId="27" xfId="0" applyFont="1" applyFill="1" applyBorder="1" applyAlignment="1"/>
    <xf numFmtId="164" fontId="8" fillId="0" borderId="28" xfId="0" quotePrefix="1" applyNumberFormat="1" applyFont="1" applyFill="1" applyBorder="1" applyAlignment="1"/>
    <xf numFmtId="164" fontId="8" fillId="0" borderId="27" xfId="0" quotePrefix="1" applyNumberFormat="1" applyFont="1" applyFill="1" applyBorder="1" applyAlignment="1"/>
    <xf numFmtId="164" fontId="6" fillId="3" borderId="42" xfId="0" applyNumberFormat="1" applyFont="1" applyFill="1" applyBorder="1" applyAlignment="1"/>
    <xf numFmtId="174" fontId="6" fillId="3" borderId="43" xfId="3" applyNumberFormat="1" applyFont="1" applyFill="1" applyBorder="1" applyAlignment="1"/>
    <xf numFmtId="0" fontId="6" fillId="2" borderId="43" xfId="0" applyFont="1" applyFill="1" applyBorder="1" applyAlignment="1"/>
    <xf numFmtId="166" fontId="6" fillId="3" borderId="43" xfId="1" quotePrefix="1" applyNumberFormat="1" applyFont="1" applyFill="1" applyBorder="1" applyAlignment="1"/>
    <xf numFmtId="174" fontId="6" fillId="3" borderId="43" xfId="3" quotePrefix="1" applyNumberFormat="1" applyFont="1" applyFill="1" applyBorder="1" applyAlignment="1"/>
    <xf numFmtId="4" fontId="6" fillId="3" borderId="44" xfId="0" applyNumberFormat="1" applyFont="1" applyFill="1" applyBorder="1"/>
    <xf numFmtId="0" fontId="6" fillId="0" borderId="43" xfId="0" applyFont="1" applyFill="1" applyBorder="1" applyAlignment="1"/>
    <xf numFmtId="164" fontId="6" fillId="3" borderId="45" xfId="0" quotePrefix="1" applyNumberFormat="1" applyFont="1" applyFill="1" applyBorder="1" applyAlignment="1"/>
    <xf numFmtId="164" fontId="6" fillId="3" borderId="46" xfId="0" quotePrefix="1" applyNumberFormat="1" applyFont="1" applyFill="1" applyBorder="1" applyAlignment="1"/>
    <xf numFmtId="164" fontId="6" fillId="3" borderId="45" xfId="0" applyNumberFormat="1" applyFont="1" applyFill="1" applyBorder="1" applyAlignment="1"/>
    <xf numFmtId="0" fontId="14" fillId="2" borderId="27" xfId="0" applyFont="1" applyFill="1" applyBorder="1" applyAlignment="1">
      <alignment horizontal="center"/>
    </xf>
    <xf numFmtId="0" fontId="2" fillId="0" borderId="0" xfId="2" applyFont="1" applyFill="1" applyAlignment="1">
      <alignment horizontal="center"/>
    </xf>
    <xf numFmtId="43" fontId="2" fillId="2" borderId="0" xfId="2" applyNumberFormat="1" applyFill="1" applyBorder="1" applyAlignment="1" applyProtection="1">
      <alignment horizontal="left"/>
      <protection locked="0"/>
    </xf>
    <xf numFmtId="194" fontId="2" fillId="2" borderId="0" xfId="2" applyNumberFormat="1" applyFill="1" applyBorder="1" applyAlignment="1" applyProtection="1">
      <alignment horizontal="left"/>
      <protection locked="0"/>
    </xf>
    <xf numFmtId="194" fontId="2" fillId="2" borderId="12" xfId="2" applyNumberFormat="1" applyFill="1" applyBorder="1" applyProtection="1">
      <protection locked="0"/>
    </xf>
    <xf numFmtId="194" fontId="2" fillId="2" borderId="7" xfId="2" applyNumberFormat="1" applyFill="1" applyBorder="1" applyProtection="1">
      <protection locked="0"/>
    </xf>
    <xf numFmtId="194" fontId="2" fillId="2" borderId="10" xfId="2" applyNumberFormat="1" applyFill="1" applyBorder="1" applyProtection="1">
      <protection locked="0"/>
    </xf>
    <xf numFmtId="194" fontId="3" fillId="6" borderId="19" xfId="2" applyNumberFormat="1" applyFont="1" applyFill="1" applyBorder="1"/>
    <xf numFmtId="194" fontId="3" fillId="6" borderId="1" xfId="2" applyNumberFormat="1" applyFont="1" applyFill="1" applyBorder="1"/>
    <xf numFmtId="194" fontId="2" fillId="0" borderId="12" xfId="2" applyNumberFormat="1" applyBorder="1"/>
    <xf numFmtId="194" fontId="2" fillId="0" borderId="10" xfId="2" applyNumberFormat="1" applyBorder="1"/>
    <xf numFmtId="194" fontId="2" fillId="2" borderId="0" xfId="2" applyNumberFormat="1" applyFill="1" applyBorder="1" applyProtection="1">
      <protection locked="0"/>
    </xf>
    <xf numFmtId="194" fontId="2" fillId="2" borderId="0" xfId="2" applyNumberFormat="1" applyFont="1" applyFill="1" applyProtection="1">
      <protection locked="0"/>
    </xf>
    <xf numFmtId="194" fontId="2" fillId="2" borderId="12" xfId="2" applyNumberFormat="1" applyFont="1" applyFill="1" applyBorder="1" applyProtection="1">
      <protection locked="0"/>
    </xf>
    <xf numFmtId="194" fontId="2" fillId="2" borderId="7" xfId="2" applyNumberFormat="1" applyFont="1" applyFill="1" applyBorder="1" applyProtection="1">
      <protection locked="0"/>
    </xf>
    <xf numFmtId="194" fontId="2" fillId="2" borderId="0" xfId="2" applyNumberFormat="1" applyFill="1" applyProtection="1">
      <protection locked="0"/>
    </xf>
    <xf numFmtId="194" fontId="2" fillId="2" borderId="10" xfId="2" applyNumberFormat="1" applyFont="1" applyFill="1" applyBorder="1" applyProtection="1">
      <protection locked="0"/>
    </xf>
    <xf numFmtId="194" fontId="2" fillId="0" borderId="0" xfId="2" applyNumberFormat="1" applyBorder="1"/>
    <xf numFmtId="194" fontId="2" fillId="0" borderId="0" xfId="2" applyNumberFormat="1"/>
    <xf numFmtId="194" fontId="3" fillId="6" borderId="12" xfId="2" applyNumberFormat="1" applyFont="1" applyFill="1" applyBorder="1"/>
    <xf numFmtId="194" fontId="3" fillId="6" borderId="10" xfId="2" applyNumberFormat="1" applyFont="1" applyFill="1" applyBorder="1"/>
    <xf numFmtId="194" fontId="3" fillId="7" borderId="12" xfId="2" applyNumberFormat="1" applyFont="1" applyFill="1" applyBorder="1"/>
    <xf numFmtId="0" fontId="13" fillId="0" borderId="28" xfId="2" applyFont="1" applyFill="1" applyBorder="1" applyAlignment="1"/>
    <xf numFmtId="3" fontId="13" fillId="3" borderId="28" xfId="2" applyNumberFormat="1" applyFont="1" applyFill="1" applyBorder="1" applyAlignment="1" applyProtection="1">
      <protection locked="0"/>
    </xf>
    <xf numFmtId="0" fontId="13" fillId="2" borderId="28" xfId="2" applyFont="1" applyFill="1" applyBorder="1" applyAlignment="1"/>
    <xf numFmtId="0" fontId="13" fillId="3" borderId="28" xfId="2" applyFont="1" applyFill="1" applyBorder="1" applyAlignment="1"/>
    <xf numFmtId="0" fontId="13" fillId="0" borderId="47" xfId="2" applyFont="1" applyFill="1" applyBorder="1" applyAlignment="1"/>
    <xf numFmtId="3" fontId="13" fillId="3" borderId="47" xfId="2" applyNumberFormat="1" applyFont="1" applyFill="1" applyBorder="1" applyAlignment="1" applyProtection="1">
      <protection locked="0"/>
    </xf>
    <xf numFmtId="0" fontId="13" fillId="2" borderId="47" xfId="2" applyFont="1" applyFill="1" applyBorder="1" applyAlignment="1"/>
    <xf numFmtId="0" fontId="15" fillId="3" borderId="41" xfId="0" applyFont="1" applyFill="1" applyBorder="1" applyAlignment="1"/>
    <xf numFmtId="0" fontId="0" fillId="0" borderId="0" xfId="0" applyBorder="1"/>
    <xf numFmtId="0" fontId="17" fillId="3" borderId="10" xfId="2" applyFont="1" applyFill="1" applyBorder="1"/>
    <xf numFmtId="0" fontId="18" fillId="3" borderId="10" xfId="2" applyFont="1" applyFill="1" applyBorder="1"/>
    <xf numFmtId="0" fontId="19" fillId="3" borderId="10" xfId="2" applyFont="1" applyFill="1" applyBorder="1"/>
    <xf numFmtId="0" fontId="19" fillId="3" borderId="5" xfId="2" applyFont="1" applyFill="1" applyBorder="1"/>
    <xf numFmtId="0" fontId="20" fillId="0" borderId="0" xfId="2" applyFont="1"/>
    <xf numFmtId="0" fontId="21" fillId="0" borderId="48" xfId="0" applyFont="1" applyFill="1" applyBorder="1" applyAlignment="1">
      <alignment horizontal="left"/>
    </xf>
    <xf numFmtId="0" fontId="13" fillId="0" borderId="48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7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>
      <alignment horizontal="left"/>
    </xf>
    <xf numFmtId="0" fontId="13" fillId="0" borderId="28" xfId="0" applyFont="1" applyFill="1" applyBorder="1" applyAlignment="1" applyProtection="1"/>
    <xf numFmtId="0" fontId="13" fillId="0" borderId="28" xfId="0" applyFont="1" applyFill="1" applyBorder="1" applyAlignment="1"/>
    <xf numFmtId="0" fontId="22" fillId="0" borderId="27" xfId="0" applyFont="1" applyFill="1" applyBorder="1" applyAlignment="1" applyProtection="1">
      <alignment horizontal="left"/>
    </xf>
    <xf numFmtId="0" fontId="22" fillId="0" borderId="27" xfId="0" applyFont="1" applyFill="1" applyBorder="1" applyAlignment="1">
      <alignment horizontal="left"/>
    </xf>
    <xf numFmtId="37" fontId="13" fillId="0" borderId="28" xfId="0" applyNumberFormat="1" applyFont="1" applyFill="1" applyBorder="1" applyAlignment="1" applyProtection="1"/>
    <xf numFmtId="5" fontId="13" fillId="0" borderId="28" xfId="0" applyNumberFormat="1" applyFont="1" applyFill="1" applyBorder="1" applyAlignment="1" applyProtection="1"/>
    <xf numFmtId="5" fontId="13" fillId="0" borderId="27" xfId="0" applyNumberFormat="1" applyFont="1" applyFill="1" applyBorder="1" applyAlignment="1" applyProtection="1"/>
    <xf numFmtId="37" fontId="22" fillId="0" borderId="27" xfId="0" applyNumberFormat="1" applyFont="1" applyFill="1" applyBorder="1" applyAlignment="1" applyProtection="1">
      <alignment horizontal="left"/>
    </xf>
    <xf numFmtId="37" fontId="7" fillId="0" borderId="0" xfId="0" applyNumberFormat="1" applyFont="1" applyFill="1" applyBorder="1" applyAlignment="1" applyProtection="1">
      <alignment horizontal="left"/>
    </xf>
    <xf numFmtId="37" fontId="22" fillId="0" borderId="0" xfId="0" applyNumberFormat="1" applyFont="1" applyFill="1" applyBorder="1" applyAlignment="1" applyProtection="1">
      <alignment horizontal="left"/>
    </xf>
    <xf numFmtId="0" fontId="21" fillId="0" borderId="27" xfId="0" applyFont="1" applyFill="1" applyBorder="1" applyAlignment="1" applyProtection="1">
      <alignment horizontal="left"/>
    </xf>
    <xf numFmtId="0" fontId="21" fillId="0" borderId="27" xfId="0" applyFont="1" applyFill="1" applyBorder="1" applyAlignment="1">
      <alignment horizontal="left"/>
    </xf>
    <xf numFmtId="37" fontId="21" fillId="0" borderId="27" xfId="0" applyNumberFormat="1" applyFont="1" applyFill="1" applyBorder="1" applyAlignment="1" applyProtection="1">
      <alignment horizontal="left"/>
    </xf>
    <xf numFmtId="37" fontId="13" fillId="0" borderId="27" xfId="0" applyNumberFormat="1" applyFont="1" applyFill="1" applyBorder="1" applyAlignment="1" applyProtection="1"/>
    <xf numFmtId="0" fontId="21" fillId="0" borderId="41" xfId="0" applyFont="1" applyFill="1" applyBorder="1" applyAlignment="1">
      <alignment horizontal="left"/>
    </xf>
    <xf numFmtId="0" fontId="13" fillId="0" borderId="41" xfId="0" applyFont="1" applyFill="1" applyBorder="1" applyAlignment="1"/>
    <xf numFmtId="194" fontId="13" fillId="0" borderId="28" xfId="0" applyNumberFormat="1" applyFont="1" applyFill="1" applyBorder="1" applyAlignment="1" applyProtection="1"/>
    <xf numFmtId="194" fontId="13" fillId="0" borderId="27" xfId="0" applyNumberFormat="1" applyFont="1" applyFill="1" applyBorder="1" applyAlignment="1" applyProtection="1"/>
    <xf numFmtId="0" fontId="2" fillId="0" borderId="49" xfId="2" applyBorder="1"/>
    <xf numFmtId="0" fontId="7" fillId="0" borderId="50" xfId="2" applyFont="1" applyFill="1" applyBorder="1" applyAlignment="1">
      <alignment horizontal="center"/>
    </xf>
    <xf numFmtId="0" fontId="2" fillId="0" borderId="50" xfId="2" applyBorder="1"/>
    <xf numFmtId="0" fontId="2" fillId="0" borderId="51" xfId="2" applyBorder="1"/>
    <xf numFmtId="0" fontId="2" fillId="0" borderId="52" xfId="2" applyBorder="1"/>
    <xf numFmtId="0" fontId="2" fillId="0" borderId="53" xfId="2" applyBorder="1"/>
    <xf numFmtId="0" fontId="2" fillId="0" borderId="54" xfId="2" applyBorder="1"/>
    <xf numFmtId="0" fontId="2" fillId="0" borderId="55" xfId="2" applyBorder="1"/>
    <xf numFmtId="0" fontId="2" fillId="0" borderId="56" xfId="2" applyBorder="1"/>
    <xf numFmtId="0" fontId="0" fillId="8" borderId="0" xfId="0" applyFill="1" applyAlignment="1">
      <alignment horizontal="center"/>
    </xf>
    <xf numFmtId="0" fontId="0" fillId="8" borderId="0" xfId="0" applyFill="1"/>
    <xf numFmtId="0" fontId="23" fillId="8" borderId="0" xfId="0" applyFont="1" applyFill="1"/>
    <xf numFmtId="0" fontId="16" fillId="9" borderId="0" xfId="0" quotePrefix="1" applyFont="1" applyFill="1" applyAlignment="1">
      <alignment horizontal="left"/>
    </xf>
    <xf numFmtId="0" fontId="0" fillId="9" borderId="0" xfId="0" applyFill="1"/>
    <xf numFmtId="0" fontId="25" fillId="0" borderId="48" xfId="0" applyFont="1" applyFill="1" applyBorder="1" applyAlignment="1" applyProtection="1">
      <alignment horizontal="left"/>
    </xf>
    <xf numFmtId="0" fontId="10" fillId="0" borderId="0" xfId="0" applyFont="1" applyFill="1" applyBorder="1" applyAlignment="1"/>
    <xf numFmtId="0" fontId="5" fillId="0" borderId="0" xfId="0" applyFont="1" applyFill="1"/>
    <xf numFmtId="0" fontId="26" fillId="0" borderId="0" xfId="0" applyFont="1" applyFill="1"/>
    <xf numFmtId="0" fontId="26" fillId="0" borderId="27" xfId="0" applyFont="1" applyFill="1" applyBorder="1" applyAlignment="1"/>
    <xf numFmtId="197" fontId="0" fillId="0" borderId="0" xfId="0" applyNumberFormat="1" applyAlignment="1">
      <alignment horizontal="left"/>
    </xf>
    <xf numFmtId="0" fontId="26" fillId="0" borderId="0" xfId="0" applyFont="1" applyAlignment="1">
      <alignment vertical="top" wrapText="1"/>
    </xf>
    <xf numFmtId="6" fontId="6" fillId="3" borderId="27" xfId="0" applyNumberFormat="1" applyFont="1" applyFill="1" applyBorder="1" applyAlignment="1"/>
    <xf numFmtId="6" fontId="6" fillId="0" borderId="44" xfId="0" applyNumberFormat="1" applyFont="1" applyBorder="1"/>
    <xf numFmtId="8" fontId="6" fillId="0" borderId="43" xfId="0" applyNumberFormat="1" applyFont="1" applyFill="1" applyBorder="1" applyAlignment="1"/>
    <xf numFmtId="6" fontId="6" fillId="3" borderId="43" xfId="0" applyNumberFormat="1" applyFont="1" applyFill="1" applyBorder="1" applyAlignment="1"/>
    <xf numFmtId="6" fontId="6" fillId="0" borderId="45" xfId="0" applyNumberFormat="1" applyFont="1" applyFill="1" applyBorder="1" applyAlignment="1"/>
    <xf numFmtId="0" fontId="14" fillId="2" borderId="48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 wrapText="1"/>
    </xf>
    <xf numFmtId="174" fontId="4" fillId="2" borderId="57" xfId="0" applyNumberFormat="1" applyFont="1" applyFill="1" applyBorder="1" applyAlignment="1">
      <alignment horizontal="center" vertical="center" wrapText="1"/>
    </xf>
    <xf numFmtId="174" fontId="4" fillId="2" borderId="27" xfId="0" applyNumberFormat="1" applyFont="1" applyFill="1" applyBorder="1" applyAlignment="1">
      <alignment horizontal="center" vertical="center" wrapText="1"/>
    </xf>
    <xf numFmtId="0" fontId="30" fillId="0" borderId="0" xfId="0" applyFont="1"/>
    <xf numFmtId="0" fontId="31" fillId="10" borderId="0" xfId="0" applyFont="1" applyFill="1" applyProtection="1"/>
    <xf numFmtId="0" fontId="32" fillId="10" borderId="0" xfId="0" applyFont="1" applyFill="1" applyProtection="1"/>
    <xf numFmtId="0" fontId="33" fillId="10" borderId="0" xfId="0" applyFont="1" applyFill="1" applyProtection="1"/>
    <xf numFmtId="0" fontId="33" fillId="10" borderId="0" xfId="0" applyFont="1" applyFill="1" applyAlignment="1" applyProtection="1">
      <alignment horizontal="left"/>
    </xf>
    <xf numFmtId="0" fontId="34" fillId="0" borderId="0" xfId="0" applyFont="1" applyProtection="1"/>
    <xf numFmtId="0" fontId="35" fillId="0" borderId="0" xfId="0" applyFont="1" applyProtection="1"/>
    <xf numFmtId="0" fontId="33" fillId="0" borderId="0" xfId="0" applyFont="1" applyProtection="1"/>
    <xf numFmtId="37" fontId="33" fillId="0" borderId="0" xfId="0" applyNumberFormat="1" applyFont="1" applyProtection="1"/>
    <xf numFmtId="0" fontId="36" fillId="0" borderId="58" xfId="0" applyFont="1" applyBorder="1" applyProtection="1"/>
    <xf numFmtId="0" fontId="37" fillId="11" borderId="59" xfId="0" applyFont="1" applyFill="1" applyBorder="1" applyAlignment="1" applyProtection="1">
      <alignment horizontal="center"/>
    </xf>
    <xf numFmtId="0" fontId="37" fillId="11" borderId="60" xfId="0" applyFont="1" applyFill="1" applyBorder="1" applyAlignment="1" applyProtection="1">
      <alignment horizontal="center"/>
    </xf>
    <xf numFmtId="0" fontId="37" fillId="11" borderId="61" xfId="0" applyFont="1" applyFill="1" applyBorder="1" applyAlignment="1" applyProtection="1">
      <alignment horizontal="centerContinuous"/>
    </xf>
    <xf numFmtId="0" fontId="37" fillId="11" borderId="62" xfId="0" applyFont="1" applyFill="1" applyBorder="1" applyAlignment="1" applyProtection="1">
      <alignment horizontal="centerContinuous"/>
    </xf>
    <xf numFmtId="0" fontId="37" fillId="0" borderId="58" xfId="0" applyFont="1" applyBorder="1" applyProtection="1"/>
    <xf numFmtId="0" fontId="37" fillId="11" borderId="63" xfId="0" applyFont="1" applyFill="1" applyBorder="1" applyAlignment="1" applyProtection="1">
      <alignment horizontal="center"/>
    </xf>
    <xf numFmtId="0" fontId="37" fillId="11" borderId="64" xfId="0" applyFont="1" applyFill="1" applyBorder="1" applyAlignment="1" applyProtection="1">
      <alignment horizontal="center"/>
    </xf>
    <xf numFmtId="0" fontId="38" fillId="0" borderId="58" xfId="0" applyFont="1" applyBorder="1" applyAlignment="1" applyProtection="1">
      <alignment horizontal="center"/>
    </xf>
    <xf numFmtId="6" fontId="39" fillId="0" borderId="58" xfId="0" applyNumberFormat="1" applyFont="1" applyBorder="1" applyAlignment="1" applyProtection="1">
      <alignment horizontal="center"/>
    </xf>
    <xf numFmtId="9" fontId="39" fillId="0" borderId="58" xfId="0" applyNumberFormat="1" applyFont="1" applyBorder="1" applyAlignment="1" applyProtection="1">
      <alignment horizontal="center"/>
      <protection locked="0"/>
    </xf>
    <xf numFmtId="6" fontId="35" fillId="0" borderId="58" xfId="0" applyNumberFormat="1" applyFont="1" applyBorder="1" applyAlignment="1" applyProtection="1">
      <alignment horizontal="center"/>
      <protection locked="0"/>
    </xf>
    <xf numFmtId="6" fontId="39" fillId="0" borderId="58" xfId="0" applyNumberFormat="1" applyFont="1" applyBorder="1" applyAlignment="1" applyProtection="1">
      <alignment horizontal="center"/>
      <protection locked="0"/>
    </xf>
    <xf numFmtId="6" fontId="35" fillId="0" borderId="58" xfId="0" applyNumberFormat="1" applyFont="1" applyBorder="1" applyAlignment="1" applyProtection="1">
      <alignment horizontal="center"/>
    </xf>
    <xf numFmtId="6" fontId="37" fillId="12" borderId="58" xfId="0" applyNumberFormat="1" applyFont="1" applyFill="1" applyBorder="1" applyAlignment="1" applyProtection="1">
      <alignment horizontal="center"/>
    </xf>
    <xf numFmtId="6" fontId="35" fillId="13" borderId="58" xfId="0" applyNumberFormat="1" applyFont="1" applyFill="1" applyBorder="1" applyAlignment="1" applyProtection="1">
      <alignment horizontal="center"/>
    </xf>
    <xf numFmtId="6" fontId="35" fillId="12" borderId="58" xfId="0" applyNumberFormat="1" applyFont="1" applyFill="1" applyBorder="1" applyAlignment="1" applyProtection="1">
      <alignment horizontal="center"/>
    </xf>
    <xf numFmtId="0" fontId="37" fillId="0" borderId="0" xfId="0" applyFont="1" applyProtection="1"/>
    <xf numFmtId="6" fontId="37" fillId="0" borderId="0" xfId="0" applyNumberFormat="1" applyFont="1" applyAlignment="1" applyProtection="1">
      <alignment horizontal="center"/>
    </xf>
    <xf numFmtId="6" fontId="35" fillId="0" borderId="0" xfId="0" applyNumberFormat="1" applyFont="1" applyAlignment="1" applyProtection="1">
      <alignment horizontal="center"/>
    </xf>
    <xf numFmtId="6" fontId="33" fillId="0" borderId="0" xfId="0" applyNumberFormat="1" applyFont="1" applyAlignment="1" applyProtection="1">
      <alignment horizontal="center"/>
    </xf>
    <xf numFmtId="6" fontId="33" fillId="0" borderId="65" xfId="0" applyNumberFormat="1" applyFont="1" applyBorder="1" applyAlignment="1" applyProtection="1">
      <alignment horizontal="center"/>
    </xf>
    <xf numFmtId="0" fontId="35" fillId="0" borderId="58" xfId="0" applyFont="1" applyBorder="1" applyAlignment="1" applyProtection="1">
      <alignment horizontal="center"/>
    </xf>
    <xf numFmtId="9" fontId="39" fillId="0" borderId="58" xfId="0" applyNumberFormat="1" applyFont="1" applyBorder="1" applyAlignment="1" applyProtection="1">
      <alignment horizontal="center"/>
    </xf>
    <xf numFmtId="37" fontId="35" fillId="0" borderId="58" xfId="0" applyNumberFormat="1" applyFont="1" applyBorder="1" applyAlignment="1" applyProtection="1">
      <alignment horizontal="center"/>
    </xf>
    <xf numFmtId="0" fontId="36" fillId="0" borderId="59" xfId="0" applyFont="1" applyBorder="1" applyProtection="1"/>
    <xf numFmtId="0" fontId="33" fillId="0" borderId="66" xfId="0" applyFont="1" applyBorder="1" applyProtection="1"/>
    <xf numFmtId="0" fontId="35" fillId="12" borderId="58" xfId="0" applyFont="1" applyFill="1" applyBorder="1" applyProtection="1"/>
    <xf numFmtId="37" fontId="35" fillId="12" borderId="58" xfId="0" applyNumberFormat="1" applyFont="1" applyFill="1" applyBorder="1" applyAlignment="1" applyProtection="1">
      <alignment horizontal="center"/>
    </xf>
    <xf numFmtId="0" fontId="35" fillId="13" borderId="58" xfId="0" applyFont="1" applyFill="1" applyBorder="1" applyAlignment="1" applyProtection="1">
      <alignment horizontal="center"/>
    </xf>
    <xf numFmtId="0" fontId="34" fillId="14" borderId="67" xfId="0" applyFont="1" applyFill="1" applyBorder="1" applyProtection="1"/>
    <xf numFmtId="37" fontId="34" fillId="14" borderId="58" xfId="0" applyNumberFormat="1" applyFont="1" applyFill="1" applyBorder="1" applyAlignment="1" applyProtection="1">
      <alignment horizontal="center"/>
    </xf>
    <xf numFmtId="37" fontId="34" fillId="13" borderId="61" xfId="0" applyNumberFormat="1" applyFont="1" applyFill="1" applyBorder="1" applyAlignment="1" applyProtection="1">
      <alignment horizontal="center"/>
    </xf>
    <xf numFmtId="37" fontId="35" fillId="0" borderId="0" xfId="0" applyNumberFormat="1" applyFont="1" applyAlignment="1" applyProtection="1">
      <alignment horizontal="center"/>
    </xf>
    <xf numFmtId="0" fontId="34" fillId="11" borderId="67" xfId="0" applyFont="1" applyFill="1" applyBorder="1" applyProtection="1"/>
    <xf numFmtId="37" fontId="34" fillId="11" borderId="61" xfId="0" applyNumberFormat="1" applyFont="1" applyFill="1" applyBorder="1" applyProtection="1"/>
    <xf numFmtId="0" fontId="34" fillId="11" borderId="61" xfId="0" applyFont="1" applyFill="1" applyBorder="1" applyProtection="1"/>
    <xf numFmtId="37" fontId="34" fillId="11" borderId="62" xfId="0" applyNumberFormat="1" applyFont="1" applyFill="1" applyBorder="1" applyProtection="1"/>
    <xf numFmtId="37" fontId="35" fillId="0" borderId="0" xfId="0" applyNumberFormat="1" applyFont="1" applyProtection="1"/>
    <xf numFmtId="37" fontId="34" fillId="0" borderId="0" xfId="0" applyNumberFormat="1" applyFont="1" applyProtection="1"/>
    <xf numFmtId="0" fontId="40" fillId="0" borderId="0" xfId="0" applyFont="1" applyProtection="1"/>
    <xf numFmtId="0" fontId="41" fillId="12" borderId="67" xfId="0" applyFont="1" applyFill="1" applyBorder="1" applyProtection="1"/>
    <xf numFmtId="0" fontId="35" fillId="12" borderId="62" xfId="0" applyFont="1" applyFill="1" applyBorder="1" applyProtection="1"/>
    <xf numFmtId="0" fontId="41" fillId="12" borderId="67" xfId="0" applyFont="1" applyFill="1" applyBorder="1" applyAlignment="1" applyProtection="1">
      <alignment horizontal="left"/>
    </xf>
    <xf numFmtId="0" fontId="35" fillId="12" borderId="61" xfId="0" applyFont="1" applyFill="1" applyBorder="1" applyProtection="1"/>
    <xf numFmtId="0" fontId="35" fillId="0" borderId="59" xfId="0" applyFont="1" applyBorder="1" applyProtection="1"/>
    <xf numFmtId="6" fontId="39" fillId="0" borderId="58" xfId="0" applyNumberFormat="1" applyFont="1" applyBorder="1" applyAlignment="1" applyProtection="1">
      <alignment horizontal="right"/>
    </xf>
    <xf numFmtId="0" fontId="35" fillId="0" borderId="68" xfId="0" applyFont="1" applyBorder="1" applyProtection="1"/>
    <xf numFmtId="0" fontId="35" fillId="0" borderId="69" xfId="0" applyFont="1" applyBorder="1" applyProtection="1"/>
    <xf numFmtId="6" fontId="35" fillId="0" borderId="58" xfId="0" applyNumberFormat="1" applyFont="1" applyBorder="1" applyAlignment="1" applyProtection="1">
      <alignment horizontal="right"/>
    </xf>
    <xf numFmtId="0" fontId="42" fillId="0" borderId="69" xfId="0" applyFont="1" applyBorder="1" applyProtection="1"/>
    <xf numFmtId="6" fontId="43" fillId="0" borderId="58" xfId="0" applyNumberFormat="1" applyFont="1" applyBorder="1" applyAlignment="1" applyProtection="1">
      <alignment horizontal="right"/>
    </xf>
    <xf numFmtId="0" fontId="42" fillId="0" borderId="68" xfId="0" applyFont="1" applyBorder="1" applyProtection="1"/>
    <xf numFmtId="0" fontId="44" fillId="0" borderId="68" xfId="0" applyFont="1" applyBorder="1" applyProtection="1"/>
    <xf numFmtId="37" fontId="45" fillId="0" borderId="58" xfId="0" applyNumberFormat="1" applyFont="1" applyBorder="1" applyAlignment="1" applyProtection="1">
      <alignment horizontal="right"/>
    </xf>
    <xf numFmtId="0" fontId="46" fillId="0" borderId="68" xfId="0" applyFont="1" applyBorder="1" applyAlignment="1" applyProtection="1">
      <alignment horizontal="left"/>
    </xf>
    <xf numFmtId="0" fontId="35" fillId="0" borderId="70" xfId="0" applyFont="1" applyBorder="1" applyProtection="1"/>
    <xf numFmtId="37" fontId="41" fillId="12" borderId="58" xfId="0" applyNumberFormat="1" applyFont="1" applyFill="1" applyBorder="1" applyProtection="1"/>
    <xf numFmtId="37" fontId="47" fillId="12" borderId="58" xfId="0" applyNumberFormat="1" applyFont="1" applyFill="1" applyBorder="1" applyProtection="1"/>
    <xf numFmtId="37" fontId="39" fillId="0" borderId="0" xfId="0" applyNumberFormat="1" applyFont="1" applyProtection="1"/>
    <xf numFmtId="198" fontId="35" fillId="0" borderId="0" xfId="0" applyNumberFormat="1" applyFont="1" applyProtection="1"/>
    <xf numFmtId="0" fontId="0" fillId="0" borderId="0" xfId="0" applyFill="1" applyBorder="1"/>
    <xf numFmtId="6" fontId="49" fillId="0" borderId="58" xfId="0" applyNumberFormat="1" applyFont="1" applyBorder="1" applyAlignment="1" applyProtection="1">
      <alignment horizontal="right"/>
    </xf>
    <xf numFmtId="0" fontId="33" fillId="0" borderId="59" xfId="0" applyFont="1" applyBorder="1" applyProtection="1"/>
    <xf numFmtId="0" fontId="33" fillId="0" borderId="69" xfId="0" applyFont="1" applyBorder="1" applyProtection="1"/>
    <xf numFmtId="0" fontId="50" fillId="0" borderId="68" xfId="0" applyFont="1" applyBorder="1" applyProtection="1"/>
    <xf numFmtId="0" fontId="33" fillId="0" borderId="70" xfId="0" applyFont="1" applyBorder="1" applyProtection="1"/>
    <xf numFmtId="6" fontId="6" fillId="0" borderId="58" xfId="0" applyNumberFormat="1" applyFont="1" applyBorder="1" applyAlignment="1" applyProtection="1">
      <alignment horizontal="right"/>
    </xf>
    <xf numFmtId="0" fontId="33" fillId="3" borderId="69" xfId="0" applyFont="1" applyFill="1" applyBorder="1" applyProtection="1"/>
    <xf numFmtId="6" fontId="33" fillId="3" borderId="58" xfId="0" applyNumberFormat="1" applyFont="1" applyFill="1" applyBorder="1" applyAlignment="1" applyProtection="1">
      <alignment horizontal="right"/>
    </xf>
    <xf numFmtId="0" fontId="2" fillId="5" borderId="11" xfId="2" applyFill="1" applyBorder="1"/>
    <xf numFmtId="0" fontId="2" fillId="5" borderId="12" xfId="2" applyFill="1" applyBorder="1"/>
    <xf numFmtId="0" fontId="2" fillId="5" borderId="0" xfId="2" applyFill="1" applyBorder="1"/>
    <xf numFmtId="0" fontId="2" fillId="15" borderId="11" xfId="2" applyFill="1" applyBorder="1"/>
    <xf numFmtId="0" fontId="2" fillId="15" borderId="12" xfId="2" applyFill="1" applyBorder="1"/>
    <xf numFmtId="0" fontId="2" fillId="15" borderId="0" xfId="2" applyFill="1" applyBorder="1"/>
    <xf numFmtId="0" fontId="2" fillId="0" borderId="0" xfId="2" applyFont="1"/>
    <xf numFmtId="0" fontId="6" fillId="15" borderId="0" xfId="2" applyFont="1" applyFill="1"/>
    <xf numFmtId="0" fontId="2" fillId="15" borderId="0" xfId="2" applyFill="1"/>
    <xf numFmtId="0" fontId="2" fillId="15" borderId="4" xfId="2" applyFill="1" applyBorder="1"/>
    <xf numFmtId="0" fontId="6" fillId="0" borderId="0" xfId="2" applyFont="1" applyFill="1"/>
    <xf numFmtId="0" fontId="2" fillId="0" borderId="4" xfId="2" applyFill="1" applyBorder="1"/>
    <xf numFmtId="0" fontId="2" fillId="5" borderId="3" xfId="2" applyFill="1" applyBorder="1"/>
    <xf numFmtId="0" fontId="2" fillId="5" borderId="0" xfId="2" applyFill="1"/>
    <xf numFmtId="0" fontId="2" fillId="15" borderId="3" xfId="2" applyFill="1" applyBorder="1"/>
    <xf numFmtId="0" fontId="18" fillId="5" borderId="12" xfId="2" applyFont="1" applyFill="1" applyBorder="1"/>
    <xf numFmtId="0" fontId="3" fillId="8" borderId="0" xfId="2" applyFont="1" applyFill="1"/>
    <xf numFmtId="0" fontId="2" fillId="8" borderId="0" xfId="2" applyFill="1"/>
    <xf numFmtId="0" fontId="51" fillId="3" borderId="0" xfId="0" applyFont="1" applyFill="1" applyProtection="1"/>
    <xf numFmtId="0" fontId="0" fillId="3" borderId="0" xfId="0" applyFill="1"/>
    <xf numFmtId="0" fontId="6" fillId="0" borderId="68" xfId="0" applyFont="1" applyBorder="1" applyProtection="1"/>
    <xf numFmtId="37" fontId="6" fillId="0" borderId="58" xfId="0" applyNumberFormat="1" applyFont="1" applyBorder="1" applyAlignment="1" applyProtection="1">
      <alignment horizontal="right"/>
    </xf>
    <xf numFmtId="0" fontId="6" fillId="3" borderId="69" xfId="0" applyFont="1" applyFill="1" applyBorder="1" applyProtection="1"/>
    <xf numFmtId="6" fontId="6" fillId="3" borderId="58" xfId="0" applyNumberFormat="1" applyFont="1" applyFill="1" applyBorder="1" applyAlignment="1" applyProtection="1">
      <alignment horizontal="right"/>
    </xf>
    <xf numFmtId="0" fontId="8" fillId="3" borderId="68" xfId="0" applyFont="1" applyFill="1" applyBorder="1" applyAlignment="1" applyProtection="1">
      <alignment horizontal="left"/>
    </xf>
    <xf numFmtId="6" fontId="8" fillId="3" borderId="58" xfId="0" applyNumberFormat="1" applyFont="1" applyFill="1" applyBorder="1" applyAlignment="1" applyProtection="1">
      <alignment horizontal="right"/>
    </xf>
    <xf numFmtId="0" fontId="0" fillId="5" borderId="0" xfId="0" applyFill="1"/>
    <xf numFmtId="0" fontId="8" fillId="0" borderId="28" xfId="2" applyFont="1" applyFill="1" applyBorder="1" applyAlignment="1"/>
    <xf numFmtId="6" fontId="41" fillId="12" borderId="58" xfId="0" applyNumberFormat="1" applyFont="1" applyFill="1" applyBorder="1" applyProtection="1"/>
    <xf numFmtId="0" fontId="26" fillId="0" borderId="0" xfId="0" applyFont="1" applyFill="1" applyBorder="1" applyAlignment="1"/>
    <xf numFmtId="0" fontId="6" fillId="0" borderId="48" xfId="0" applyFont="1" applyFill="1" applyBorder="1" applyAlignment="1"/>
    <xf numFmtId="0" fontId="5" fillId="2" borderId="71" xfId="0" applyFont="1" applyFill="1" applyBorder="1" applyAlignment="1">
      <alignment horizontal="center"/>
    </xf>
    <xf numFmtId="0" fontId="0" fillId="0" borderId="53" xfId="0" applyBorder="1"/>
    <xf numFmtId="0" fontId="6" fillId="0" borderId="72" xfId="0" applyFont="1" applyFill="1" applyBorder="1" applyAlignment="1"/>
    <xf numFmtId="174" fontId="5" fillId="2" borderId="73" xfId="3" applyNumberFormat="1" applyFont="1" applyFill="1" applyBorder="1" applyAlignment="1">
      <alignment horizontal="center" vertical="top" wrapText="1"/>
    </xf>
    <xf numFmtId="0" fontId="4" fillId="2" borderId="74" xfId="0" applyFont="1" applyFill="1" applyBorder="1" applyAlignment="1">
      <alignment horizontal="center" vertical="center" wrapText="1"/>
    </xf>
    <xf numFmtId="0" fontId="6" fillId="0" borderId="52" xfId="0" applyFont="1" applyBorder="1"/>
    <xf numFmtId="6" fontId="6" fillId="0" borderId="0" xfId="0" applyNumberFormat="1" applyFont="1" applyBorder="1"/>
    <xf numFmtId="6" fontId="6" fillId="0" borderId="75" xfId="0" applyNumberFormat="1" applyFont="1" applyBorder="1"/>
    <xf numFmtId="0" fontId="6" fillId="0" borderId="73" xfId="0" applyFont="1" applyFill="1" applyBorder="1" applyAlignment="1"/>
    <xf numFmtId="8" fontId="6" fillId="0" borderId="76" xfId="0" applyNumberFormat="1" applyFont="1" applyFill="1" applyBorder="1" applyAlignment="1"/>
    <xf numFmtId="0" fontId="6" fillId="3" borderId="73" xfId="0" applyFont="1" applyFill="1" applyBorder="1" applyAlignment="1"/>
    <xf numFmtId="6" fontId="6" fillId="3" borderId="76" xfId="0" applyNumberFormat="1" applyFont="1" applyFill="1" applyBorder="1" applyAlignment="1"/>
    <xf numFmtId="0" fontId="6" fillId="0" borderId="72" xfId="0" applyFont="1" applyFill="1" applyBorder="1" applyAlignment="1">
      <alignment horizontal="right"/>
    </xf>
    <xf numFmtId="6" fontId="6" fillId="0" borderId="77" xfId="0" applyNumberFormat="1" applyFont="1" applyFill="1" applyBorder="1" applyAlignment="1"/>
    <xf numFmtId="0" fontId="6" fillId="0" borderId="78" xfId="0" applyFont="1" applyFill="1" applyBorder="1" applyAlignment="1">
      <alignment horizontal="right"/>
    </xf>
    <xf numFmtId="6" fontId="6" fillId="0" borderId="79" xfId="0" applyNumberFormat="1" applyFont="1" applyFill="1" applyBorder="1" applyAlignment="1"/>
    <xf numFmtId="6" fontId="6" fillId="0" borderId="80" xfId="0" applyNumberFormat="1" applyFont="1" applyFill="1" applyBorder="1" applyAlignment="1"/>
    <xf numFmtId="6" fontId="6" fillId="0" borderId="81" xfId="0" applyNumberFormat="1" applyFont="1" applyFill="1" applyBorder="1" applyAlignment="1"/>
    <xf numFmtId="0" fontId="51" fillId="2" borderId="82" xfId="0" applyFont="1" applyFill="1" applyBorder="1" applyAlignment="1">
      <alignment horizontal="left"/>
    </xf>
    <xf numFmtId="0" fontId="5" fillId="2" borderId="83" xfId="0" applyFont="1" applyFill="1" applyBorder="1" applyAlignment="1">
      <alignment horizontal="center"/>
    </xf>
    <xf numFmtId="0" fontId="10" fillId="0" borderId="73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vertical="center"/>
    </xf>
    <xf numFmtId="164" fontId="6" fillId="3" borderId="45" xfId="0" quotePrefix="1" applyNumberFormat="1" applyFont="1" applyFill="1" applyBorder="1" applyAlignment="1">
      <alignment horizontal="right"/>
    </xf>
    <xf numFmtId="164" fontId="6" fillId="3" borderId="46" xfId="0" quotePrefix="1" applyNumberFormat="1" applyFont="1" applyFill="1" applyBorder="1" applyAlignment="1">
      <alignment horizontal="right"/>
    </xf>
    <xf numFmtId="200" fontId="6" fillId="0" borderId="0" xfId="0" applyNumberFormat="1" applyFont="1"/>
    <xf numFmtId="0" fontId="0" fillId="0" borderId="0" xfId="0" applyAlignment="1">
      <alignment horizontal="left" wrapText="1"/>
    </xf>
    <xf numFmtId="0" fontId="13" fillId="8" borderId="0" xfId="0" applyFont="1" applyFill="1" applyAlignment="1">
      <alignment horizontal="left" vertical="top" wrapText="1"/>
    </xf>
    <xf numFmtId="0" fontId="5" fillId="3" borderId="71" xfId="2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_Incometax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213360</xdr:colOff>
          <xdr:row>2</xdr:row>
          <xdr:rowOff>53340</xdr:rowOff>
        </xdr:from>
        <xdr:to>
          <xdr:col>0</xdr:col>
          <xdr:colOff>3223260</xdr:colOff>
          <xdr:row>3</xdr:row>
          <xdr:rowOff>106680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276F15C-403C-6E1A-13CC-9FD02E25E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Income Tax Input Page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655320</xdr:colOff>
      <xdr:row>7</xdr:row>
      <xdr:rowOff>76200</xdr:rowOff>
    </xdr:from>
    <xdr:to>
      <xdr:col>1</xdr:col>
      <xdr:colOff>2628900</xdr:colOff>
      <xdr:row>10</xdr:row>
      <xdr:rowOff>76200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69088D03-5635-FD28-8549-DEF55D8F5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0040" y="1143000"/>
          <a:ext cx="19735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220980</xdr:colOff>
          <xdr:row>5</xdr:row>
          <xdr:rowOff>15240</xdr:rowOff>
        </xdr:from>
        <xdr:to>
          <xdr:col>0</xdr:col>
          <xdr:colOff>3230880</xdr:colOff>
          <xdr:row>6</xdr:row>
          <xdr:rowOff>68580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BB2EBBC7-F3E0-07A6-3936-48B829ECC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Farm Business Analyser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7</xdr:row>
          <xdr:rowOff>121920</xdr:rowOff>
        </xdr:from>
        <xdr:to>
          <xdr:col>0</xdr:col>
          <xdr:colOff>3238500</xdr:colOff>
          <xdr:row>9</xdr:row>
          <xdr:rowOff>45720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D1E67C03-4EA6-B855-D6DA-C67E8D104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Debt Servicing Worksheet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10</xdr:row>
          <xdr:rowOff>121920</xdr:rowOff>
        </xdr:from>
        <xdr:to>
          <xdr:col>0</xdr:col>
          <xdr:colOff>3238500</xdr:colOff>
          <xdr:row>12</xdr:row>
          <xdr:rowOff>45720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27A6960C-31B3-A5DC-1372-9913E37A9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Statement of Change Page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701040</xdr:colOff>
      <xdr:row>3</xdr:row>
      <xdr:rowOff>91440</xdr:rowOff>
    </xdr:from>
    <xdr:to>
      <xdr:col>1</xdr:col>
      <xdr:colOff>2484120</xdr:colOff>
      <xdr:row>7</xdr:row>
      <xdr:rowOff>91440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4447A015-7796-7D4E-B170-C5A301131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46" b="20589"/>
        <a:stretch>
          <a:fillRect/>
        </a:stretch>
      </xdr:blipFill>
      <xdr:spPr bwMode="auto">
        <a:xfrm>
          <a:off x="4175760" y="640080"/>
          <a:ext cx="17830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29</xdr:row>
      <xdr:rowOff>99060</xdr:rowOff>
    </xdr:from>
    <xdr:to>
      <xdr:col>9</xdr:col>
      <xdr:colOff>213360</xdr:colOff>
      <xdr:row>29</xdr:row>
      <xdr:rowOff>175260</xdr:rowOff>
    </xdr:to>
    <xdr:sp macro="" textlink="">
      <xdr:nvSpPr>
        <xdr:cNvPr id="1025" name="Drawing 1">
          <a:extLst>
            <a:ext uri="{FF2B5EF4-FFF2-40B4-BE49-F238E27FC236}">
              <a16:creationId xmlns:a16="http://schemas.microsoft.com/office/drawing/2014/main" id="{634971E3-CB01-BCBF-CB98-8256A64C9B27}"/>
            </a:ext>
          </a:extLst>
        </xdr:cNvPr>
        <xdr:cNvSpPr>
          <a:spLocks/>
        </xdr:cNvSpPr>
      </xdr:nvSpPr>
      <xdr:spPr bwMode="auto">
        <a:xfrm>
          <a:off x="6637020" y="5227320"/>
          <a:ext cx="68580" cy="68580"/>
        </a:xfrm>
        <a:custGeom>
          <a:avLst/>
          <a:gdLst>
            <a:gd name="T0" fmla="*/ 12288 w 16384"/>
            <a:gd name="T1" fmla="*/ 0 h 16384"/>
            <a:gd name="T2" fmla="*/ 12288 w 16384"/>
            <a:gd name="T3" fmla="*/ 4096 h 16384"/>
            <a:gd name="T4" fmla="*/ 0 w 16384"/>
            <a:gd name="T5" fmla="*/ 4096 h 16384"/>
            <a:gd name="T6" fmla="*/ 0 w 16384"/>
            <a:gd name="T7" fmla="*/ 12288 h 16384"/>
            <a:gd name="T8" fmla="*/ 12288 w 16384"/>
            <a:gd name="T9" fmla="*/ 12288 h 16384"/>
            <a:gd name="T10" fmla="*/ 12288 w 16384"/>
            <a:gd name="T11" fmla="*/ 16384 h 16384"/>
            <a:gd name="T12" fmla="*/ 16384 w 16384"/>
            <a:gd name="T13" fmla="*/ 8192 h 16384"/>
            <a:gd name="T14" fmla="*/ 12288 w 16384"/>
            <a:gd name="T15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144780</xdr:colOff>
      <xdr:row>95</xdr:row>
      <xdr:rowOff>99060</xdr:rowOff>
    </xdr:from>
    <xdr:to>
      <xdr:col>9</xdr:col>
      <xdr:colOff>213360</xdr:colOff>
      <xdr:row>95</xdr:row>
      <xdr:rowOff>175260</xdr:rowOff>
    </xdr:to>
    <xdr:sp macro="" textlink="">
      <xdr:nvSpPr>
        <xdr:cNvPr id="1026" name="Drawing 2">
          <a:extLst>
            <a:ext uri="{FF2B5EF4-FFF2-40B4-BE49-F238E27FC236}">
              <a16:creationId xmlns:a16="http://schemas.microsoft.com/office/drawing/2014/main" id="{0AD79842-94AA-3DF2-5F00-AA6416E32EB6}"/>
            </a:ext>
          </a:extLst>
        </xdr:cNvPr>
        <xdr:cNvSpPr>
          <a:spLocks/>
        </xdr:cNvSpPr>
      </xdr:nvSpPr>
      <xdr:spPr bwMode="auto">
        <a:xfrm>
          <a:off x="6637020" y="16322040"/>
          <a:ext cx="68580" cy="68580"/>
        </a:xfrm>
        <a:custGeom>
          <a:avLst/>
          <a:gdLst>
            <a:gd name="T0" fmla="*/ 12288 w 16384"/>
            <a:gd name="T1" fmla="*/ 0 h 16384"/>
            <a:gd name="T2" fmla="*/ 12288 w 16384"/>
            <a:gd name="T3" fmla="*/ 4096 h 16384"/>
            <a:gd name="T4" fmla="*/ 0 w 16384"/>
            <a:gd name="T5" fmla="*/ 4096 h 16384"/>
            <a:gd name="T6" fmla="*/ 0 w 16384"/>
            <a:gd name="T7" fmla="*/ 12288 h 16384"/>
            <a:gd name="T8" fmla="*/ 12288 w 16384"/>
            <a:gd name="T9" fmla="*/ 12288 h 16384"/>
            <a:gd name="T10" fmla="*/ 12288 w 16384"/>
            <a:gd name="T11" fmla="*/ 16384 h 16384"/>
            <a:gd name="T12" fmla="*/ 16384 w 16384"/>
            <a:gd name="T13" fmla="*/ 8192 h 16384"/>
            <a:gd name="T14" fmla="*/ 12288 w 16384"/>
            <a:gd name="T15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563880</xdr:colOff>
          <xdr:row>0</xdr:row>
          <xdr:rowOff>83820</xdr:rowOff>
        </xdr:from>
        <xdr:to>
          <xdr:col>12</xdr:col>
          <xdr:colOff>76200</xdr:colOff>
          <xdr:row>1</xdr:row>
          <xdr:rowOff>144780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AC77EDB-6A9C-40C2-0064-820141FB4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502920</xdr:colOff>
          <xdr:row>126</xdr:row>
          <xdr:rowOff>137160</xdr:rowOff>
        </xdr:from>
        <xdr:to>
          <xdr:col>12</xdr:col>
          <xdr:colOff>15240</xdr:colOff>
          <xdr:row>128</xdr:row>
          <xdr:rowOff>30480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161E0A3-FB34-0F19-A074-2D5B0942A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525780</xdr:colOff>
          <xdr:row>128</xdr:row>
          <xdr:rowOff>144780</xdr:rowOff>
        </xdr:from>
        <xdr:to>
          <xdr:col>13</xdr:col>
          <xdr:colOff>45720</xdr:colOff>
          <xdr:row>130</xdr:row>
          <xdr:rowOff>38100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655EE80-E284-5166-215B-4379EE594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Farm Business Analyser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87</xdr:row>
          <xdr:rowOff>68580</xdr:rowOff>
        </xdr:from>
        <xdr:to>
          <xdr:col>14</xdr:col>
          <xdr:colOff>556260</xdr:colOff>
          <xdr:row>91</xdr:row>
          <xdr:rowOff>15240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6A806E4-2C00-E69E-8C5D-0D466B623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Farm Business Analyser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274320</xdr:colOff>
          <xdr:row>0</xdr:row>
          <xdr:rowOff>45720</xdr:rowOff>
        </xdr:from>
        <xdr:to>
          <xdr:col>6</xdr:col>
          <xdr:colOff>670560</xdr:colOff>
          <xdr:row>0</xdr:row>
          <xdr:rowOff>236220</xdr:rowOff>
        </xdr:to>
        <xdr:sp macro="" textlink="">
          <xdr:nvSpPr>
            <xdr:cNvPr id="2183" name="Button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3DF425F0-AA9A-E2B3-5131-CFC99A4EB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160020</xdr:colOff>
          <xdr:row>47</xdr:row>
          <xdr:rowOff>60960</xdr:rowOff>
        </xdr:from>
        <xdr:to>
          <xdr:col>0</xdr:col>
          <xdr:colOff>1417320</xdr:colOff>
          <xdr:row>48</xdr:row>
          <xdr:rowOff>121920</xdr:rowOff>
        </xdr:to>
        <xdr:sp macro="" textlink="">
          <xdr:nvSpPr>
            <xdr:cNvPr id="2184" name="Button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99E13F7D-A53C-D216-0E58-272D33233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1592580</xdr:colOff>
          <xdr:row>47</xdr:row>
          <xdr:rowOff>53340</xdr:rowOff>
        </xdr:from>
        <xdr:to>
          <xdr:col>0</xdr:col>
          <xdr:colOff>2964180</xdr:colOff>
          <xdr:row>49</xdr:row>
          <xdr:rowOff>0</xdr:rowOff>
        </xdr:to>
        <xdr:sp macro="" textlink="">
          <xdr:nvSpPr>
            <xdr:cNvPr id="2201" name="Button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7C61D37C-2487-CA1E-07CD-D118BBB98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Income Tax Input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0</xdr:row>
          <xdr:rowOff>129540</xdr:rowOff>
        </xdr:from>
        <xdr:to>
          <xdr:col>8</xdr:col>
          <xdr:colOff>7620</xdr:colOff>
          <xdr:row>1</xdr:row>
          <xdr:rowOff>68580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8A7FD2BB-CF36-FD9F-CCF4-8DCCAF13D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</xdr:colOff>
          <xdr:row>52</xdr:row>
          <xdr:rowOff>15240</xdr:rowOff>
        </xdr:from>
        <xdr:to>
          <xdr:col>6</xdr:col>
          <xdr:colOff>198120</xdr:colOff>
          <xdr:row>53</xdr:row>
          <xdr:rowOff>91440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88DE5279-8E4D-CAD9-7B65-90D6E8246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259080</xdr:colOff>
          <xdr:row>0</xdr:row>
          <xdr:rowOff>106680</xdr:rowOff>
        </xdr:from>
        <xdr:to>
          <xdr:col>5</xdr:col>
          <xdr:colOff>1325880</xdr:colOff>
          <xdr:row>2</xdr:row>
          <xdr:rowOff>45720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58D8BD0-922E-91EF-4832-3E7361FE9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259080</xdr:colOff>
          <xdr:row>33</xdr:row>
          <xdr:rowOff>106680</xdr:rowOff>
        </xdr:from>
        <xdr:to>
          <xdr:col>5</xdr:col>
          <xdr:colOff>1325880</xdr:colOff>
          <xdr:row>35</xdr:row>
          <xdr:rowOff>53340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CE9393F2-3278-3987-2303-E77CC222F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Menu Page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B21" sqref="B21"/>
    </sheetView>
  </sheetViews>
  <sheetFormatPr defaultRowHeight="10.199999999999999" x14ac:dyDescent="0.2"/>
  <cols>
    <col min="1" max="1" width="65.140625" customWidth="1"/>
    <col min="2" max="2" width="56.5703125" customWidth="1"/>
  </cols>
  <sheetData>
    <row r="1" spans="1:7" ht="22.8" x14ac:dyDescent="0.4">
      <c r="A1" s="188" t="s">
        <v>207</v>
      </c>
      <c r="B1" s="189"/>
      <c r="C1" s="189"/>
      <c r="D1" s="89"/>
      <c r="E1" s="89"/>
      <c r="F1" s="89"/>
      <c r="G1" s="89"/>
    </row>
    <row r="3" spans="1:7" x14ac:dyDescent="0.2">
      <c r="A3" s="185"/>
    </row>
    <row r="4" spans="1:7" x14ac:dyDescent="0.2">
      <c r="A4" s="186"/>
    </row>
    <row r="5" spans="1:7" x14ac:dyDescent="0.2">
      <c r="A5" s="186"/>
    </row>
    <row r="6" spans="1:7" x14ac:dyDescent="0.2">
      <c r="A6" s="186"/>
    </row>
    <row r="7" spans="1:7" x14ac:dyDescent="0.2">
      <c r="A7" s="186"/>
    </row>
    <row r="8" spans="1:7" x14ac:dyDescent="0.2">
      <c r="A8" s="186"/>
    </row>
    <row r="9" spans="1:7" x14ac:dyDescent="0.2">
      <c r="A9" s="186"/>
    </row>
    <row r="10" spans="1:7" x14ac:dyDescent="0.2">
      <c r="A10" s="186"/>
    </row>
    <row r="11" spans="1:7" x14ac:dyDescent="0.2">
      <c r="A11" s="186"/>
    </row>
    <row r="12" spans="1:7" x14ac:dyDescent="0.2">
      <c r="A12" s="186"/>
    </row>
    <row r="13" spans="1:7" x14ac:dyDescent="0.2">
      <c r="A13" s="186"/>
    </row>
    <row r="14" spans="1:7" ht="10.199999999999999" customHeight="1" x14ac:dyDescent="0.2">
      <c r="A14" s="89"/>
    </row>
    <row r="15" spans="1:7" ht="69.599999999999994" customHeight="1" x14ac:dyDescent="0.2">
      <c r="A15" s="342" t="s">
        <v>275</v>
      </c>
      <c r="B15" s="342"/>
      <c r="C15" s="342"/>
    </row>
    <row r="17" spans="1:3" ht="13.2" x14ac:dyDescent="0.25">
      <c r="A17" s="187" t="s">
        <v>212</v>
      </c>
    </row>
    <row r="18" spans="1:3" x14ac:dyDescent="0.2">
      <c r="A18" s="186" t="s">
        <v>204</v>
      </c>
    </row>
    <row r="19" spans="1:3" x14ac:dyDescent="0.2">
      <c r="A19" s="186" t="s">
        <v>205</v>
      </c>
    </row>
    <row r="20" spans="1:3" ht="13.2" x14ac:dyDescent="0.25">
      <c r="A20" s="186" t="s">
        <v>206</v>
      </c>
      <c r="B20" s="206"/>
    </row>
    <row r="21" spans="1:3" x14ac:dyDescent="0.2">
      <c r="A21" s="195">
        <v>36892</v>
      </c>
    </row>
    <row r="22" spans="1:3" ht="20.399999999999999" x14ac:dyDescent="0.2">
      <c r="A22" s="196" t="s">
        <v>213</v>
      </c>
    </row>
    <row r="26" spans="1:3" ht="13.2" customHeight="1" x14ac:dyDescent="0.2"/>
    <row r="27" spans="1:3" ht="48.6" customHeight="1" x14ac:dyDescent="0.2">
      <c r="A27" s="341"/>
      <c r="B27" s="341"/>
      <c r="C27" s="341"/>
    </row>
  </sheetData>
  <mergeCells count="2">
    <mergeCell ref="A27:C27"/>
    <mergeCell ref="A15:C15"/>
  </mergeCells>
  <pageMargins left="0.2" right="0.26" top="1" bottom="0.77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Income">
                <anchor moveWithCells="1" sizeWithCells="1">
                  <from>
                    <xdr:col>0</xdr:col>
                    <xdr:colOff>213360</xdr:colOff>
                    <xdr:row>2</xdr:row>
                    <xdr:rowOff>53340</xdr:rowOff>
                  </from>
                  <to>
                    <xdr:col>0</xdr:col>
                    <xdr:colOff>3223260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5" name="Button 8">
              <controlPr defaultSize="0" print="0" autoFill="0" autoLine="0" autoPict="0" macro="[0]!Analyser">
                <anchor moveWithCells="1" sizeWithCells="1">
                  <from>
                    <xdr:col>0</xdr:col>
                    <xdr:colOff>220980</xdr:colOff>
                    <xdr:row>5</xdr:row>
                    <xdr:rowOff>15240</xdr:rowOff>
                  </from>
                  <to>
                    <xdr:col>0</xdr:col>
                    <xdr:colOff>3230880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6" name="Button 9">
              <controlPr defaultSize="0" print="0" autoFill="0" autoLine="0" autoPict="0" macro="[0]!Debt">
                <anchor moveWithCells="1" sizeWithCells="1">
                  <from>
                    <xdr:col>0</xdr:col>
                    <xdr:colOff>228600</xdr:colOff>
                    <xdr:row>7</xdr:row>
                    <xdr:rowOff>121920</xdr:rowOff>
                  </from>
                  <to>
                    <xdr:col>0</xdr:col>
                    <xdr:colOff>3238500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7" name="Button 11">
              <controlPr defaultSize="0" print="0" autoFill="0" autoLine="0" autoPict="0" macro="[0]!Change">
                <anchor moveWithCells="1" sizeWithCells="1">
                  <from>
                    <xdr:col>0</xdr:col>
                    <xdr:colOff>228600</xdr:colOff>
                    <xdr:row>10</xdr:row>
                    <xdr:rowOff>121920</xdr:rowOff>
                  </from>
                  <to>
                    <xdr:col>0</xdr:col>
                    <xdr:colOff>3238500</xdr:colOff>
                    <xdr:row>12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33"/>
  <sheetViews>
    <sheetView showGridLines="0" tabSelected="1" zoomScale="80" workbookViewId="0">
      <selection activeCell="O107" sqref="O107"/>
    </sheetView>
  </sheetViews>
  <sheetFormatPr defaultColWidth="10.7109375" defaultRowHeight="13.2" x14ac:dyDescent="0.25"/>
  <cols>
    <col min="1" max="1" width="3.85546875" style="1" customWidth="1"/>
    <col min="2" max="2" width="10.7109375" style="1" customWidth="1"/>
    <col min="3" max="3" width="9.42578125" style="1" customWidth="1"/>
    <col min="4" max="4" width="7.85546875" style="1" customWidth="1"/>
    <col min="5" max="5" width="38" style="1" customWidth="1"/>
    <col min="6" max="6" width="10.7109375" style="1" customWidth="1"/>
    <col min="7" max="7" width="11.140625" style="1" customWidth="1"/>
    <col min="8" max="8" width="10.7109375" style="1" customWidth="1"/>
    <col min="9" max="9" width="19.28515625" style="1" customWidth="1"/>
    <col min="10" max="10" width="6.5703125" style="1" customWidth="1"/>
    <col min="11" max="11" width="15.85546875" style="1" customWidth="1"/>
    <col min="12" max="12" width="4.28515625" style="1" customWidth="1"/>
    <col min="13" max="13" width="2.85546875" style="1" customWidth="1"/>
    <col min="14" max="16384" width="10.7109375" style="1"/>
  </cols>
  <sheetData>
    <row r="1" spans="2:13" x14ac:dyDescent="0.25">
      <c r="F1" s="2"/>
      <c r="G1" s="2"/>
      <c r="H1" s="2"/>
    </row>
    <row r="2" spans="2:13" ht="18" thickBot="1" x14ac:dyDescent="0.35">
      <c r="E2" s="151" t="s">
        <v>0</v>
      </c>
    </row>
    <row r="3" spans="2:13" ht="13.8" thickTop="1" x14ac:dyDescent="0.25">
      <c r="B3" s="43" t="s">
        <v>1</v>
      </c>
      <c r="C3" s="44"/>
      <c r="D3" s="44"/>
      <c r="E3" s="44"/>
      <c r="F3" s="44"/>
      <c r="G3" s="45"/>
      <c r="H3" s="46" t="s">
        <v>2</v>
      </c>
      <c r="I3" s="44"/>
      <c r="J3" s="44"/>
      <c r="K3" s="44"/>
      <c r="L3" s="44"/>
      <c r="M3" s="47"/>
    </row>
    <row r="4" spans="2:13" ht="13.8" thickBot="1" x14ac:dyDescent="0.3">
      <c r="B4" s="48"/>
      <c r="C4" s="49"/>
      <c r="D4" s="49" t="s">
        <v>3</v>
      </c>
      <c r="E4" s="49" t="s">
        <v>4</v>
      </c>
      <c r="F4" s="49" t="s">
        <v>5</v>
      </c>
      <c r="G4" s="50"/>
      <c r="H4" s="49" t="s">
        <v>6</v>
      </c>
      <c r="I4" s="49"/>
      <c r="J4" s="49"/>
      <c r="K4" s="49"/>
      <c r="L4" s="49" t="s">
        <v>7</v>
      </c>
      <c r="M4" s="51" t="s">
        <v>8</v>
      </c>
    </row>
    <row r="5" spans="2:13" ht="14.4" thickTop="1" thickBot="1" x14ac:dyDescent="0.3">
      <c r="B5" s="48" t="s">
        <v>9</v>
      </c>
      <c r="C5" s="49"/>
      <c r="D5" s="49"/>
      <c r="E5" s="49"/>
      <c r="F5" s="49"/>
      <c r="G5" s="52"/>
      <c r="H5" s="49" t="s">
        <v>10</v>
      </c>
      <c r="I5" s="49"/>
      <c r="J5" s="49"/>
      <c r="K5" s="49"/>
      <c r="L5" s="53"/>
      <c r="M5" s="54" t="s">
        <v>11</v>
      </c>
    </row>
    <row r="6" spans="2:13" ht="13.8" thickTop="1" x14ac:dyDescent="0.25">
      <c r="B6" s="55" t="s">
        <v>12</v>
      </c>
      <c r="C6" s="56"/>
      <c r="D6" s="56"/>
      <c r="E6" s="56"/>
      <c r="F6" s="56"/>
      <c r="G6" s="56"/>
      <c r="H6" s="56"/>
      <c r="I6" s="50"/>
      <c r="J6" s="57" t="s">
        <v>13</v>
      </c>
      <c r="K6" s="56"/>
      <c r="L6" s="49"/>
      <c r="M6" s="51"/>
    </row>
    <row r="7" spans="2:13" ht="24.6" customHeight="1" x14ac:dyDescent="0.4">
      <c r="B7" s="58" t="s">
        <v>14</v>
      </c>
      <c r="C7" s="147" t="s">
        <v>203</v>
      </c>
      <c r="D7" s="148"/>
      <c r="E7" s="148"/>
      <c r="F7" s="148"/>
      <c r="G7" s="148"/>
      <c r="H7" s="149"/>
      <c r="I7" s="150"/>
      <c r="J7" s="60" t="s">
        <v>15</v>
      </c>
      <c r="K7" s="59">
        <v>150</v>
      </c>
      <c r="L7" s="59"/>
      <c r="M7" s="61"/>
    </row>
    <row r="8" spans="2:13" ht="13.2" customHeight="1" x14ac:dyDescent="0.25">
      <c r="B8" s="48" t="s">
        <v>12</v>
      </c>
      <c r="C8" s="49"/>
      <c r="D8" s="49"/>
      <c r="E8" s="49"/>
      <c r="F8" s="49"/>
      <c r="G8" s="49"/>
      <c r="H8" s="49"/>
      <c r="I8" s="49"/>
      <c r="J8" s="57" t="s">
        <v>13</v>
      </c>
      <c r="K8" s="56"/>
      <c r="L8" s="56"/>
      <c r="M8" s="62"/>
    </row>
    <row r="9" spans="2:13" ht="13.2" customHeight="1" x14ac:dyDescent="0.25">
      <c r="B9" s="48" t="s">
        <v>16</v>
      </c>
      <c r="C9" s="49"/>
      <c r="D9" s="49"/>
      <c r="E9" s="49"/>
      <c r="F9" s="49"/>
      <c r="G9" s="49"/>
      <c r="H9" s="49"/>
      <c r="I9" s="49"/>
      <c r="J9" s="60" t="s">
        <v>17</v>
      </c>
      <c r="K9" s="59">
        <v>200</v>
      </c>
      <c r="L9" s="59"/>
      <c r="M9" s="63"/>
    </row>
    <row r="10" spans="2:13" x14ac:dyDescent="0.25">
      <c r="B10" s="55" t="s">
        <v>18</v>
      </c>
      <c r="C10" s="56"/>
      <c r="D10" s="56"/>
      <c r="E10" s="56"/>
      <c r="F10" s="56"/>
      <c r="G10" s="56"/>
      <c r="H10" s="56"/>
      <c r="I10" s="50"/>
      <c r="J10" s="49" t="s">
        <v>19</v>
      </c>
      <c r="K10" s="49"/>
      <c r="L10" s="49"/>
      <c r="M10" s="51"/>
    </row>
    <row r="11" spans="2:13" x14ac:dyDescent="0.25">
      <c r="B11" s="58" t="s">
        <v>20</v>
      </c>
      <c r="C11" s="59"/>
      <c r="D11" s="59"/>
      <c r="E11" s="59"/>
      <c r="F11" s="59"/>
      <c r="G11" s="59"/>
      <c r="H11" s="59"/>
      <c r="I11" s="52"/>
      <c r="J11" s="49" t="s">
        <v>21</v>
      </c>
      <c r="K11" s="49"/>
      <c r="L11" s="49"/>
      <c r="M11" s="51"/>
    </row>
    <row r="12" spans="2:13" ht="13.8" thickBot="1" x14ac:dyDescent="0.3">
      <c r="B12" s="48" t="s">
        <v>22</v>
      </c>
      <c r="C12" s="49"/>
      <c r="D12" s="49"/>
      <c r="E12" s="49"/>
      <c r="F12" s="49"/>
      <c r="G12" s="57" t="s">
        <v>23</v>
      </c>
      <c r="H12" s="49"/>
      <c r="I12" s="49"/>
      <c r="J12" s="57" t="s">
        <v>24</v>
      </c>
      <c r="K12" s="56"/>
      <c r="L12" s="56"/>
      <c r="M12" s="64"/>
    </row>
    <row r="13" spans="2:13" ht="13.8" thickTop="1" x14ac:dyDescent="0.25">
      <c r="B13" s="48" t="s">
        <v>25</v>
      </c>
      <c r="C13" s="49" t="s">
        <v>26</v>
      </c>
      <c r="D13" s="65" t="s">
        <v>11</v>
      </c>
      <c r="E13" s="49" t="s">
        <v>27</v>
      </c>
      <c r="F13" s="66"/>
      <c r="G13" s="48" t="s">
        <v>28</v>
      </c>
      <c r="H13" s="49"/>
      <c r="I13" s="67" t="s">
        <v>29</v>
      </c>
      <c r="J13" s="60" t="s">
        <v>21</v>
      </c>
      <c r="K13" s="59"/>
      <c r="L13" s="68" t="s">
        <v>30</v>
      </c>
      <c r="M13" s="61"/>
    </row>
    <row r="14" spans="2:13" x14ac:dyDescent="0.25">
      <c r="B14" s="55" t="s">
        <v>31</v>
      </c>
      <c r="C14" s="56"/>
      <c r="D14" s="56"/>
      <c r="E14" s="56"/>
      <c r="F14" s="56"/>
      <c r="G14" s="50"/>
      <c r="H14" s="57" t="s">
        <v>32</v>
      </c>
      <c r="I14" s="56"/>
      <c r="J14" s="49"/>
      <c r="K14" s="49"/>
      <c r="L14" s="49"/>
      <c r="M14" s="51"/>
    </row>
    <row r="15" spans="2:13" x14ac:dyDescent="0.25">
      <c r="B15" s="48" t="s">
        <v>33</v>
      </c>
      <c r="C15" s="49"/>
      <c r="D15" s="49"/>
      <c r="E15" s="49"/>
      <c r="F15" s="49"/>
      <c r="G15" s="69"/>
      <c r="H15" s="60" t="s">
        <v>34</v>
      </c>
      <c r="I15" s="59"/>
      <c r="J15" s="59"/>
      <c r="K15" s="59"/>
      <c r="L15" s="59"/>
      <c r="M15" s="61"/>
    </row>
    <row r="16" spans="2:13" x14ac:dyDescent="0.25">
      <c r="B16" s="48" t="s">
        <v>35</v>
      </c>
      <c r="C16" s="49"/>
      <c r="D16" s="49"/>
      <c r="E16" s="49"/>
      <c r="F16" s="49"/>
      <c r="G16" s="69"/>
      <c r="H16" s="49" t="s">
        <v>36</v>
      </c>
      <c r="I16" s="49"/>
      <c r="J16" s="49"/>
      <c r="K16" s="49"/>
      <c r="L16" s="49"/>
      <c r="M16" s="51"/>
    </row>
    <row r="17" spans="2:13" x14ac:dyDescent="0.25">
      <c r="B17" s="48" t="s">
        <v>37</v>
      </c>
      <c r="C17" s="49"/>
      <c r="D17" s="49"/>
      <c r="E17" s="49"/>
      <c r="F17" s="49"/>
      <c r="G17" s="69"/>
      <c r="H17" s="49" t="s">
        <v>34</v>
      </c>
      <c r="I17" s="49"/>
      <c r="J17" s="49"/>
      <c r="K17" s="49"/>
      <c r="L17" s="49"/>
      <c r="M17" s="51"/>
    </row>
    <row r="18" spans="2:13" x14ac:dyDescent="0.25">
      <c r="B18" s="58" t="s">
        <v>38</v>
      </c>
      <c r="C18" s="59"/>
      <c r="D18" s="59"/>
      <c r="E18" s="59"/>
      <c r="F18" s="59"/>
      <c r="G18" s="52"/>
      <c r="H18" s="56" t="s">
        <v>39</v>
      </c>
      <c r="I18" s="56"/>
      <c r="J18" s="56"/>
      <c r="K18" s="56">
        <v>100</v>
      </c>
      <c r="L18" s="56"/>
      <c r="M18" s="64"/>
    </row>
    <row r="19" spans="2:13" x14ac:dyDescent="0.25">
      <c r="B19" s="70" t="s">
        <v>40</v>
      </c>
      <c r="C19" s="71"/>
      <c r="D19" s="71"/>
      <c r="E19" s="71"/>
      <c r="F19" s="71"/>
      <c r="G19" s="72"/>
      <c r="H19" s="59" t="s">
        <v>41</v>
      </c>
      <c r="I19" s="59"/>
      <c r="J19" s="59"/>
      <c r="K19" s="59"/>
      <c r="L19" s="59"/>
      <c r="M19" s="61"/>
    </row>
    <row r="20" spans="2:13" ht="13.8" x14ac:dyDescent="0.25">
      <c r="B20" s="73" t="s">
        <v>42</v>
      </c>
      <c r="M20" s="11"/>
    </row>
    <row r="21" spans="2:13" x14ac:dyDescent="0.25">
      <c r="B21" s="14" t="s">
        <v>43</v>
      </c>
      <c r="C21" s="15"/>
      <c r="D21" s="15"/>
      <c r="E21" s="15"/>
      <c r="F21" s="15"/>
      <c r="G21" s="6"/>
      <c r="H21" s="15"/>
      <c r="I21" s="120"/>
      <c r="M21" s="7"/>
    </row>
    <row r="22" spans="2:13" x14ac:dyDescent="0.25">
      <c r="B22" s="5" t="s">
        <v>44</v>
      </c>
      <c r="C22" s="6"/>
      <c r="D22" s="6"/>
      <c r="E22" s="6"/>
      <c r="F22" s="6"/>
      <c r="G22" s="6"/>
      <c r="H22" s="15"/>
      <c r="I22" s="120"/>
      <c r="M22" s="7"/>
    </row>
    <row r="23" spans="2:13" x14ac:dyDescent="0.25">
      <c r="B23" s="14" t="s">
        <v>45</v>
      </c>
      <c r="C23" s="15"/>
      <c r="D23" s="15"/>
      <c r="E23" s="15"/>
      <c r="F23" s="15"/>
      <c r="G23" s="6"/>
      <c r="H23" s="15"/>
      <c r="I23" s="120"/>
      <c r="M23" s="7"/>
    </row>
    <row r="24" spans="2:13" x14ac:dyDescent="0.25">
      <c r="B24" s="14" t="s">
        <v>46</v>
      </c>
      <c r="C24" s="15"/>
      <c r="D24" s="15"/>
      <c r="E24" s="15"/>
      <c r="F24" s="15"/>
      <c r="G24" s="6"/>
      <c r="H24" s="15"/>
      <c r="I24" s="120"/>
      <c r="M24" s="7"/>
    </row>
    <row r="25" spans="2:13" x14ac:dyDescent="0.25">
      <c r="B25" s="5" t="s">
        <v>47</v>
      </c>
      <c r="C25" s="6"/>
      <c r="D25" s="6"/>
      <c r="E25" s="6"/>
      <c r="F25" s="6"/>
      <c r="G25" s="6"/>
      <c r="H25" s="15"/>
      <c r="I25" s="120"/>
      <c r="M25" s="7"/>
    </row>
    <row r="26" spans="2:13" x14ac:dyDescent="0.25">
      <c r="B26" s="14" t="s">
        <v>48</v>
      </c>
      <c r="C26" s="15"/>
      <c r="D26" s="15"/>
      <c r="E26" s="15"/>
      <c r="F26" s="15"/>
      <c r="G26" s="6"/>
      <c r="H26" s="15"/>
      <c r="I26" s="120"/>
      <c r="M26" s="7"/>
    </row>
    <row r="27" spans="2:13" x14ac:dyDescent="0.25">
      <c r="B27" s="14" t="s">
        <v>49</v>
      </c>
      <c r="C27" s="15"/>
      <c r="D27" s="15"/>
      <c r="E27" s="15"/>
      <c r="F27" s="15"/>
      <c r="G27" s="6"/>
      <c r="H27" s="15"/>
      <c r="I27" s="120"/>
      <c r="M27" s="7"/>
    </row>
    <row r="28" spans="2:13" x14ac:dyDescent="0.25">
      <c r="B28" s="9" t="s">
        <v>50</v>
      </c>
      <c r="C28" s="10"/>
      <c r="D28" s="10"/>
      <c r="E28" s="10"/>
      <c r="F28" s="10"/>
      <c r="G28" s="6"/>
      <c r="H28" s="10"/>
      <c r="I28" s="121">
        <v>40000</v>
      </c>
      <c r="M28" s="7"/>
    </row>
    <row r="29" spans="2:13" x14ac:dyDescent="0.25">
      <c r="B29" s="14" t="s">
        <v>51</v>
      </c>
      <c r="C29" s="15"/>
      <c r="D29" s="15"/>
      <c r="E29" s="15"/>
      <c r="F29" s="15"/>
      <c r="G29" s="6"/>
      <c r="H29" s="15"/>
      <c r="I29" s="120"/>
      <c r="J29" s="6"/>
      <c r="K29" s="125"/>
      <c r="L29" s="15"/>
      <c r="M29" s="18"/>
    </row>
    <row r="30" spans="2:13" x14ac:dyDescent="0.25">
      <c r="B30" s="12" t="s">
        <v>52</v>
      </c>
      <c r="C30" s="13"/>
      <c r="D30" s="13"/>
      <c r="E30" s="13"/>
      <c r="F30" s="13"/>
      <c r="G30" s="13"/>
      <c r="H30" s="13"/>
      <c r="I30" s="122">
        <f>SUM(I21:I28)</f>
        <v>40000</v>
      </c>
      <c r="J30" s="6"/>
      <c r="K30" s="126">
        <f>I30</f>
        <v>40000</v>
      </c>
      <c r="L30" s="13"/>
      <c r="M30" s="19"/>
    </row>
    <row r="31" spans="2:13" x14ac:dyDescent="0.25">
      <c r="B31" s="5" t="s">
        <v>53</v>
      </c>
      <c r="C31" s="6"/>
      <c r="D31" s="6"/>
      <c r="E31" s="6"/>
      <c r="F31" s="6"/>
      <c r="G31" s="13"/>
      <c r="H31" s="13"/>
      <c r="I31" s="13"/>
      <c r="K31" s="122"/>
      <c r="L31" s="13"/>
      <c r="M31" s="19"/>
    </row>
    <row r="32" spans="2:13" x14ac:dyDescent="0.25">
      <c r="B32" s="14" t="s">
        <v>54</v>
      </c>
      <c r="C32" s="15"/>
      <c r="D32" s="15"/>
      <c r="E32" s="15"/>
      <c r="F32" s="15"/>
      <c r="G32" s="15"/>
      <c r="H32" s="15"/>
      <c r="I32" s="15"/>
      <c r="K32" s="120"/>
      <c r="L32" s="15"/>
      <c r="M32" s="20"/>
    </row>
    <row r="33" spans="2:14" x14ac:dyDescent="0.25">
      <c r="B33" s="14" t="s">
        <v>55</v>
      </c>
      <c r="C33" s="15"/>
      <c r="D33" s="15"/>
      <c r="E33" s="15"/>
      <c r="F33" s="15"/>
      <c r="G33" s="15"/>
      <c r="H33" s="15"/>
      <c r="I33" s="15"/>
      <c r="K33" s="120"/>
      <c r="L33" s="15"/>
      <c r="M33" s="20"/>
    </row>
    <row r="34" spans="2:14" x14ac:dyDescent="0.25">
      <c r="B34" s="14" t="s">
        <v>56</v>
      </c>
      <c r="C34" s="15"/>
      <c r="D34" s="15"/>
      <c r="E34" s="15"/>
      <c r="F34" s="15"/>
      <c r="G34" s="15"/>
      <c r="H34" s="15"/>
      <c r="I34" s="15"/>
      <c r="K34" s="120"/>
      <c r="L34" s="15"/>
      <c r="M34" s="20"/>
    </row>
    <row r="35" spans="2:14" x14ac:dyDescent="0.25">
      <c r="B35" s="14" t="s">
        <v>57</v>
      </c>
      <c r="C35" s="15"/>
      <c r="D35" s="15"/>
      <c r="E35" s="15"/>
      <c r="F35" s="15"/>
      <c r="G35" s="15"/>
      <c r="H35" s="15"/>
      <c r="I35" s="15"/>
      <c r="K35" s="120"/>
      <c r="L35" s="15"/>
      <c r="M35" s="20"/>
    </row>
    <row r="36" spans="2:14" x14ac:dyDescent="0.25">
      <c r="B36" s="14" t="s">
        <v>58</v>
      </c>
      <c r="C36" s="15"/>
      <c r="D36" s="15"/>
      <c r="E36" s="15"/>
      <c r="F36" s="15"/>
      <c r="G36" s="15"/>
      <c r="H36" s="15"/>
      <c r="I36" s="15"/>
      <c r="K36" s="120"/>
      <c r="L36" s="15"/>
      <c r="M36" s="20"/>
    </row>
    <row r="37" spans="2:14" x14ac:dyDescent="0.25">
      <c r="B37" s="14" t="s">
        <v>59</v>
      </c>
      <c r="C37" s="15"/>
      <c r="D37" s="15"/>
      <c r="E37" s="15"/>
      <c r="F37" s="15"/>
      <c r="G37" s="15"/>
      <c r="H37" s="15"/>
      <c r="I37" s="15"/>
      <c r="K37" s="120"/>
      <c r="L37" s="15"/>
      <c r="M37" s="19"/>
    </row>
    <row r="38" spans="2:14" x14ac:dyDescent="0.25">
      <c r="B38" s="5" t="s">
        <v>60</v>
      </c>
      <c r="C38" s="6"/>
      <c r="D38" s="6"/>
      <c r="E38" s="6"/>
      <c r="F38" s="6"/>
      <c r="G38" s="6"/>
      <c r="H38" s="6"/>
      <c r="I38" s="6"/>
      <c r="K38" s="127"/>
      <c r="L38" s="6"/>
      <c r="M38" s="7"/>
    </row>
    <row r="39" spans="2:14" x14ac:dyDescent="0.25">
      <c r="B39" s="5"/>
      <c r="C39" s="21" t="s">
        <v>61</v>
      </c>
      <c r="K39" s="128">
        <v>150000</v>
      </c>
      <c r="M39" s="19"/>
    </row>
    <row r="40" spans="2:14" x14ac:dyDescent="0.25">
      <c r="B40" s="5"/>
      <c r="C40" s="22" t="s">
        <v>63</v>
      </c>
      <c r="D40" s="15"/>
      <c r="E40" s="15"/>
      <c r="F40" s="15"/>
      <c r="G40" s="15"/>
      <c r="H40" s="15"/>
      <c r="I40" s="15"/>
      <c r="K40" s="129">
        <v>30000</v>
      </c>
      <c r="L40" s="15"/>
      <c r="M40" s="20"/>
    </row>
    <row r="41" spans="2:14" x14ac:dyDescent="0.25">
      <c r="B41" s="5"/>
      <c r="C41" s="22" t="s">
        <v>64</v>
      </c>
      <c r="D41" s="15"/>
      <c r="E41" s="15"/>
      <c r="F41" s="15"/>
      <c r="G41" s="15"/>
      <c r="H41" s="15"/>
      <c r="I41" s="15"/>
      <c r="K41" s="120"/>
      <c r="L41" s="15"/>
      <c r="M41" s="20"/>
    </row>
    <row r="42" spans="2:14" x14ac:dyDescent="0.25">
      <c r="B42" s="5"/>
      <c r="C42" s="22" t="s">
        <v>65</v>
      </c>
      <c r="D42" s="15"/>
      <c r="E42" s="15"/>
      <c r="F42" s="15"/>
      <c r="G42" s="15"/>
      <c r="H42" s="15"/>
      <c r="I42" s="15"/>
      <c r="K42" s="129">
        <v>35000</v>
      </c>
      <c r="L42" s="15"/>
      <c r="M42" s="20"/>
      <c r="N42" s="1" t="s">
        <v>62</v>
      </c>
    </row>
    <row r="43" spans="2:14" x14ac:dyDescent="0.25">
      <c r="B43" s="5"/>
      <c r="C43" s="23" t="s">
        <v>66</v>
      </c>
      <c r="D43" s="6"/>
      <c r="E43" s="6"/>
      <c r="F43" s="6"/>
      <c r="G43" s="6"/>
      <c r="H43" s="6"/>
      <c r="I43" s="6"/>
      <c r="K43" s="120"/>
      <c r="L43" s="15"/>
      <c r="M43" s="20"/>
    </row>
    <row r="44" spans="2:14" x14ac:dyDescent="0.25">
      <c r="B44" s="14" t="s">
        <v>67</v>
      </c>
      <c r="C44" s="15"/>
      <c r="D44" s="15"/>
      <c r="E44" s="15"/>
      <c r="F44" s="15"/>
      <c r="G44" s="15"/>
      <c r="H44" s="15"/>
      <c r="I44" s="15"/>
      <c r="K44" s="120"/>
      <c r="L44" s="15"/>
      <c r="M44" s="20"/>
    </row>
    <row r="45" spans="2:14" x14ac:dyDescent="0.25">
      <c r="B45" s="9" t="s">
        <v>68</v>
      </c>
      <c r="C45" s="10"/>
      <c r="D45" s="10"/>
      <c r="E45" s="10"/>
      <c r="F45" s="10"/>
      <c r="G45" s="10"/>
      <c r="H45" s="10"/>
      <c r="I45" s="10"/>
      <c r="K45" s="130" t="s">
        <v>62</v>
      </c>
      <c r="L45" s="10"/>
      <c r="M45" s="24"/>
    </row>
    <row r="46" spans="2:14" x14ac:dyDescent="0.25">
      <c r="B46" s="9" t="s">
        <v>69</v>
      </c>
      <c r="C46" s="10"/>
      <c r="D46" s="10"/>
      <c r="E46" s="10"/>
      <c r="F46" s="10"/>
      <c r="G46" s="10"/>
      <c r="H46" s="10"/>
      <c r="I46" s="10"/>
      <c r="J46" s="6"/>
      <c r="K46" s="121"/>
      <c r="L46" s="10"/>
      <c r="M46" s="24"/>
    </row>
    <row r="47" spans="2:14" x14ac:dyDescent="0.25">
      <c r="B47" s="14" t="s">
        <v>70</v>
      </c>
      <c r="C47" s="15"/>
      <c r="D47" s="15"/>
      <c r="E47" s="15"/>
      <c r="F47" s="15"/>
      <c r="G47" s="15"/>
      <c r="H47" s="15"/>
      <c r="I47" s="15"/>
      <c r="J47" s="6"/>
      <c r="K47" s="120"/>
      <c r="L47" s="15"/>
      <c r="M47" s="20"/>
    </row>
    <row r="48" spans="2:14" x14ac:dyDescent="0.25">
      <c r="B48" s="12" t="s">
        <v>71</v>
      </c>
      <c r="C48" s="13"/>
      <c r="D48" s="13"/>
      <c r="E48" s="13"/>
      <c r="F48" s="13"/>
      <c r="G48" s="13"/>
      <c r="H48" s="13"/>
      <c r="I48" s="13"/>
      <c r="K48" s="122"/>
      <c r="L48" s="13"/>
      <c r="M48" s="19"/>
    </row>
    <row r="49" spans="2:13" x14ac:dyDescent="0.25">
      <c r="B49" s="14" t="s">
        <v>72</v>
      </c>
      <c r="C49" s="15"/>
      <c r="D49" s="15"/>
      <c r="E49" s="15"/>
      <c r="F49" s="15"/>
      <c r="G49" s="15"/>
      <c r="H49" s="15"/>
      <c r="I49" s="15"/>
      <c r="K49" s="120"/>
      <c r="L49" s="15"/>
      <c r="M49" s="20"/>
    </row>
    <row r="50" spans="2:13" x14ac:dyDescent="0.25">
      <c r="B50" s="5" t="s">
        <v>73</v>
      </c>
      <c r="K50" s="131"/>
      <c r="L50" s="10"/>
      <c r="M50" s="7"/>
    </row>
    <row r="51" spans="2:13" x14ac:dyDescent="0.25">
      <c r="B51" s="5"/>
      <c r="C51" s="21" t="s">
        <v>74</v>
      </c>
      <c r="K51" s="132" t="s">
        <v>62</v>
      </c>
      <c r="L51" s="8"/>
      <c r="M51" s="19"/>
    </row>
    <row r="52" spans="2:13" x14ac:dyDescent="0.25">
      <c r="B52" s="5"/>
      <c r="C52" s="22" t="s">
        <v>75</v>
      </c>
      <c r="D52" s="15"/>
      <c r="E52" s="15"/>
      <c r="F52" s="15"/>
      <c r="G52" s="15"/>
      <c r="H52" s="15"/>
      <c r="I52" s="15"/>
      <c r="K52" s="120"/>
      <c r="L52" s="16"/>
      <c r="M52" s="20"/>
    </row>
    <row r="53" spans="2:13" x14ac:dyDescent="0.25">
      <c r="B53" s="5"/>
      <c r="C53" s="21" t="s">
        <v>76</v>
      </c>
      <c r="K53" s="120"/>
      <c r="L53" s="16"/>
      <c r="M53" s="20"/>
    </row>
    <row r="54" spans="2:13" x14ac:dyDescent="0.25">
      <c r="B54" s="14" t="s">
        <v>77</v>
      </c>
      <c r="C54" s="15"/>
      <c r="D54" s="15"/>
      <c r="E54" s="15"/>
      <c r="F54" s="15"/>
      <c r="G54" s="15"/>
      <c r="H54" s="15"/>
      <c r="I54" s="15"/>
      <c r="K54" s="120">
        <v>5000</v>
      </c>
      <c r="L54" s="16"/>
      <c r="M54" s="20"/>
    </row>
    <row r="55" spans="2:13" x14ac:dyDescent="0.25">
      <c r="B55" s="14" t="s">
        <v>78</v>
      </c>
      <c r="C55" s="15"/>
      <c r="D55" s="15"/>
      <c r="E55" s="15"/>
      <c r="F55" s="15"/>
      <c r="G55" s="15"/>
      <c r="H55" s="15"/>
      <c r="I55" s="15"/>
      <c r="K55" s="128" t="s">
        <v>62</v>
      </c>
      <c r="L55" s="6"/>
      <c r="M55" s="7"/>
    </row>
    <row r="56" spans="2:13" x14ac:dyDescent="0.25">
      <c r="B56" s="5" t="s">
        <v>62</v>
      </c>
      <c r="C56" s="6"/>
      <c r="D56" s="34" t="s">
        <v>62</v>
      </c>
      <c r="E56" s="6"/>
      <c r="F56" s="6"/>
      <c r="G56" s="6"/>
      <c r="H56" s="6"/>
      <c r="I56" s="6"/>
      <c r="K56" s="131"/>
      <c r="L56" s="6"/>
      <c r="M56" s="7"/>
    </row>
    <row r="57" spans="2:13" x14ac:dyDescent="0.25">
      <c r="B57" s="14" t="s">
        <v>62</v>
      </c>
      <c r="C57" s="15"/>
      <c r="D57" s="15" t="s">
        <v>79</v>
      </c>
      <c r="E57" s="15"/>
      <c r="F57" s="15"/>
      <c r="G57" s="15"/>
      <c r="H57" s="15"/>
      <c r="I57" s="15"/>
      <c r="K57" s="122">
        <v>10000</v>
      </c>
      <c r="L57" s="8"/>
      <c r="M57" s="19"/>
    </row>
    <row r="58" spans="2:13" ht="13.8" thickBot="1" x14ac:dyDescent="0.3">
      <c r="B58" s="25" t="s">
        <v>80</v>
      </c>
      <c r="C58" s="26"/>
      <c r="D58" s="26"/>
      <c r="E58" s="26"/>
      <c r="F58" s="26"/>
      <c r="G58" s="26"/>
      <c r="H58" s="26"/>
      <c r="I58" s="26"/>
      <c r="J58" s="27"/>
      <c r="K58" s="123">
        <f>SUM(K30:K57)</f>
        <v>270000</v>
      </c>
      <c r="L58" s="28"/>
      <c r="M58" s="29"/>
    </row>
    <row r="59" spans="2:13" ht="14.4" thickTop="1" thickBot="1" x14ac:dyDescent="0.3">
      <c r="K59" s="36"/>
      <c r="M59" s="7"/>
    </row>
    <row r="60" spans="2:13" ht="13.8" thickTop="1" x14ac:dyDescent="0.25">
      <c r="B60" s="30" t="s">
        <v>80</v>
      </c>
      <c r="C60" s="3"/>
      <c r="D60" s="3"/>
      <c r="E60" s="3"/>
      <c r="F60" s="3"/>
      <c r="G60" s="3"/>
      <c r="H60" s="3"/>
      <c r="I60" s="3"/>
      <c r="J60" s="31"/>
      <c r="K60" s="124">
        <f>K58</f>
        <v>270000</v>
      </c>
      <c r="L60" s="4"/>
      <c r="M60" s="32"/>
    </row>
    <row r="61" spans="2:13" x14ac:dyDescent="0.25">
      <c r="B61" s="17" t="s">
        <v>81</v>
      </c>
      <c r="C61" s="2"/>
      <c r="D61" s="2"/>
      <c r="E61" s="2"/>
      <c r="M61" s="7"/>
    </row>
    <row r="62" spans="2:13" x14ac:dyDescent="0.25">
      <c r="B62" s="5" t="s">
        <v>82</v>
      </c>
      <c r="G62" s="6"/>
      <c r="I62" s="131">
        <v>4000</v>
      </c>
      <c r="M62" s="7"/>
    </row>
    <row r="63" spans="2:13" x14ac:dyDescent="0.25">
      <c r="B63" s="14" t="s">
        <v>83</v>
      </c>
      <c r="C63" s="15"/>
      <c r="D63" s="15"/>
      <c r="E63" s="15"/>
      <c r="F63" s="15"/>
      <c r="G63" s="6"/>
      <c r="H63" s="15"/>
      <c r="I63" s="120">
        <v>0</v>
      </c>
      <c r="J63" s="117"/>
      <c r="M63" s="7"/>
    </row>
    <row r="64" spans="2:13" x14ac:dyDescent="0.25">
      <c r="B64" s="14" t="s">
        <v>84</v>
      </c>
      <c r="C64" s="15"/>
      <c r="D64" s="15"/>
      <c r="E64" s="15"/>
      <c r="F64" s="15"/>
      <c r="G64" s="6"/>
      <c r="H64" s="15"/>
      <c r="I64" s="120">
        <v>500</v>
      </c>
      <c r="M64" s="7"/>
    </row>
    <row r="65" spans="2:13" x14ac:dyDescent="0.25">
      <c r="B65" s="14" t="s">
        <v>85</v>
      </c>
      <c r="C65" s="15"/>
      <c r="D65" s="15"/>
      <c r="E65" s="15"/>
      <c r="F65" s="15"/>
      <c r="G65" s="6"/>
      <c r="H65" s="15"/>
      <c r="I65" s="120">
        <v>200</v>
      </c>
      <c r="M65" s="7"/>
    </row>
    <row r="66" spans="2:13" x14ac:dyDescent="0.25">
      <c r="B66" s="5" t="s">
        <v>86</v>
      </c>
      <c r="G66" s="6"/>
      <c r="I66" s="131"/>
      <c r="M66" s="7"/>
    </row>
    <row r="67" spans="2:13" x14ac:dyDescent="0.25">
      <c r="B67" s="5"/>
      <c r="C67" s="21" t="s">
        <v>87</v>
      </c>
      <c r="G67" s="6"/>
      <c r="I67" s="131">
        <v>80000</v>
      </c>
      <c r="M67" s="7"/>
    </row>
    <row r="68" spans="2:13" x14ac:dyDescent="0.25">
      <c r="B68" s="5"/>
      <c r="C68" s="22" t="s">
        <v>88</v>
      </c>
      <c r="D68" s="15"/>
      <c r="E68" s="15"/>
      <c r="F68" s="15"/>
      <c r="G68" s="6"/>
      <c r="H68" s="15"/>
      <c r="I68" s="120">
        <v>10000</v>
      </c>
      <c r="M68" s="7"/>
    </row>
    <row r="69" spans="2:13" x14ac:dyDescent="0.25">
      <c r="B69" s="297" t="s">
        <v>89</v>
      </c>
      <c r="C69" s="298"/>
      <c r="D69" s="298"/>
      <c r="E69" s="298"/>
      <c r="F69" s="298"/>
      <c r="G69" s="287"/>
      <c r="H69" s="298"/>
      <c r="I69" s="131">
        <v>2000</v>
      </c>
      <c r="M69" s="7"/>
    </row>
    <row r="70" spans="2:13" x14ac:dyDescent="0.25">
      <c r="B70" s="285" t="s">
        <v>90</v>
      </c>
      <c r="C70" s="286"/>
      <c r="D70" s="286"/>
      <c r="E70" s="286"/>
      <c r="F70" s="286"/>
      <c r="G70" s="287"/>
      <c r="H70" s="286"/>
      <c r="I70" s="120">
        <v>35000</v>
      </c>
      <c r="M70" s="7"/>
    </row>
    <row r="71" spans="2:13" x14ac:dyDescent="0.25">
      <c r="B71" s="14" t="s">
        <v>91</v>
      </c>
      <c r="C71" s="15"/>
      <c r="D71" s="15"/>
      <c r="E71" s="15"/>
      <c r="F71" s="15"/>
      <c r="G71" s="6"/>
      <c r="H71" s="15"/>
      <c r="I71" s="120">
        <v>800</v>
      </c>
      <c r="M71" s="7"/>
    </row>
    <row r="72" spans="2:13" x14ac:dyDescent="0.25">
      <c r="B72" s="14" t="s">
        <v>92</v>
      </c>
      <c r="C72" s="15"/>
      <c r="D72" s="15"/>
      <c r="E72" s="15"/>
      <c r="F72" s="15"/>
      <c r="G72" s="6"/>
      <c r="H72" s="15"/>
      <c r="I72" s="120">
        <v>300</v>
      </c>
      <c r="M72" s="7"/>
    </row>
    <row r="73" spans="2:13" x14ac:dyDescent="0.25">
      <c r="B73" s="14" t="s">
        <v>93</v>
      </c>
      <c r="C73" s="15"/>
      <c r="D73" s="15"/>
      <c r="E73" s="15"/>
      <c r="F73" s="15"/>
      <c r="G73" s="6"/>
      <c r="H73" s="15"/>
      <c r="I73" s="120">
        <v>1000</v>
      </c>
      <c r="M73" s="7"/>
    </row>
    <row r="74" spans="2:13" x14ac:dyDescent="0.25">
      <c r="B74" s="285" t="s">
        <v>94</v>
      </c>
      <c r="C74" s="286"/>
      <c r="D74" s="286"/>
      <c r="E74" s="286"/>
      <c r="F74" s="286"/>
      <c r="G74" s="287"/>
      <c r="H74" s="286"/>
      <c r="I74" s="120">
        <v>3000</v>
      </c>
      <c r="M74" s="7"/>
    </row>
    <row r="75" spans="2:13" x14ac:dyDescent="0.25">
      <c r="B75" s="285" t="s">
        <v>95</v>
      </c>
      <c r="C75" s="286"/>
      <c r="D75" s="286"/>
      <c r="E75" s="286"/>
      <c r="F75" s="286"/>
      <c r="G75" s="287"/>
      <c r="H75" s="286"/>
      <c r="I75" s="120">
        <v>2000</v>
      </c>
      <c r="M75" s="7"/>
    </row>
    <row r="76" spans="2:13" x14ac:dyDescent="0.25">
      <c r="B76" s="14" t="s">
        <v>96</v>
      </c>
      <c r="C76" s="15"/>
      <c r="D76" s="15"/>
      <c r="E76" s="15"/>
      <c r="F76" s="15"/>
      <c r="G76" s="6"/>
      <c r="H76" s="15"/>
      <c r="I76" s="120">
        <v>10000</v>
      </c>
      <c r="J76" s="117"/>
      <c r="M76" s="7"/>
    </row>
    <row r="77" spans="2:13" x14ac:dyDescent="0.25">
      <c r="B77" s="14" t="s">
        <v>97</v>
      </c>
      <c r="C77" s="15"/>
      <c r="D77" s="15"/>
      <c r="E77" s="15"/>
      <c r="F77" s="15"/>
      <c r="G77" s="6"/>
      <c r="H77" s="15"/>
      <c r="I77" s="129">
        <v>2000</v>
      </c>
      <c r="M77" s="7"/>
    </row>
    <row r="78" spans="2:13" x14ac:dyDescent="0.25">
      <c r="B78" s="14" t="s">
        <v>98</v>
      </c>
      <c r="C78" s="15"/>
      <c r="D78" s="15"/>
      <c r="E78" s="15"/>
      <c r="F78" s="15"/>
      <c r="G78" s="6"/>
      <c r="H78" s="15"/>
      <c r="I78" s="120">
        <v>6000</v>
      </c>
      <c r="M78" s="7"/>
    </row>
    <row r="79" spans="2:13" x14ac:dyDescent="0.25">
      <c r="B79" s="14" t="s">
        <v>99</v>
      </c>
      <c r="C79" s="15"/>
      <c r="D79" s="15"/>
      <c r="E79" s="15"/>
      <c r="F79" s="15"/>
      <c r="G79" s="6"/>
      <c r="H79" s="15"/>
      <c r="I79" s="120">
        <v>6000</v>
      </c>
      <c r="M79" s="7"/>
    </row>
    <row r="80" spans="2:13" x14ac:dyDescent="0.25">
      <c r="B80" s="14" t="s">
        <v>100</v>
      </c>
      <c r="C80" s="15"/>
      <c r="D80" s="15"/>
      <c r="E80" s="15"/>
      <c r="F80" s="15"/>
      <c r="G80" s="6"/>
      <c r="H80" s="15"/>
      <c r="I80" s="129">
        <v>53000</v>
      </c>
      <c r="M80" s="7"/>
    </row>
    <row r="81" spans="2:13" x14ac:dyDescent="0.25">
      <c r="B81" s="14" t="s">
        <v>101</v>
      </c>
      <c r="C81" s="15"/>
      <c r="D81" s="15"/>
      <c r="E81" s="15"/>
      <c r="F81" s="15"/>
      <c r="G81" s="6"/>
      <c r="H81" s="15"/>
      <c r="I81" s="120">
        <v>8000</v>
      </c>
      <c r="M81" s="7"/>
    </row>
    <row r="82" spans="2:13" x14ac:dyDescent="0.25">
      <c r="B82" s="14" t="s">
        <v>102</v>
      </c>
      <c r="C82" s="15"/>
      <c r="D82" s="15"/>
      <c r="E82" s="15"/>
      <c r="F82" s="15"/>
      <c r="G82" s="6"/>
      <c r="H82" s="15"/>
      <c r="I82" s="120"/>
      <c r="M82" s="7"/>
    </row>
    <row r="83" spans="2:13" x14ac:dyDescent="0.25">
      <c r="B83" s="14" t="s">
        <v>103</v>
      </c>
      <c r="C83" s="15"/>
      <c r="D83" s="15"/>
      <c r="E83" s="15"/>
      <c r="F83" s="15"/>
      <c r="G83" s="6"/>
      <c r="H83" s="15"/>
      <c r="I83" s="120">
        <v>2000</v>
      </c>
      <c r="M83" s="7"/>
    </row>
    <row r="84" spans="2:13" x14ac:dyDescent="0.25">
      <c r="B84" s="14" t="s">
        <v>104</v>
      </c>
      <c r="C84" s="15"/>
      <c r="D84" s="15"/>
      <c r="E84" s="15"/>
      <c r="F84" s="15"/>
      <c r="G84" s="6"/>
      <c r="H84" s="15"/>
      <c r="I84" s="120">
        <v>3000</v>
      </c>
      <c r="M84" s="7"/>
    </row>
    <row r="85" spans="2:13" x14ac:dyDescent="0.25">
      <c r="B85" s="14" t="s">
        <v>105</v>
      </c>
      <c r="C85" s="15"/>
      <c r="D85" s="15"/>
      <c r="E85" s="15"/>
      <c r="F85" s="15"/>
      <c r="G85" s="6"/>
      <c r="H85" s="15"/>
      <c r="I85" s="120">
        <v>4000</v>
      </c>
      <c r="M85" s="7"/>
    </row>
    <row r="86" spans="2:13" x14ac:dyDescent="0.25">
      <c r="B86" s="14" t="s">
        <v>106</v>
      </c>
      <c r="C86" s="15"/>
      <c r="D86" s="15"/>
      <c r="E86" s="15"/>
      <c r="F86" s="15"/>
      <c r="G86" s="6"/>
      <c r="H86" s="15"/>
      <c r="I86" s="120"/>
      <c r="M86" s="7"/>
    </row>
    <row r="87" spans="2:13" x14ac:dyDescent="0.25">
      <c r="B87" s="14" t="s">
        <v>107</v>
      </c>
      <c r="C87" s="15"/>
      <c r="D87" s="15"/>
      <c r="E87" s="15"/>
      <c r="F87" s="15"/>
      <c r="G87" s="6"/>
      <c r="H87" s="15"/>
      <c r="I87" s="120">
        <v>3200</v>
      </c>
      <c r="M87" s="7"/>
    </row>
    <row r="88" spans="2:13" x14ac:dyDescent="0.25">
      <c r="B88" s="288" t="s">
        <v>108</v>
      </c>
      <c r="C88" s="289"/>
      <c r="D88" s="289"/>
      <c r="E88" s="289"/>
      <c r="F88" s="289"/>
      <c r="G88" s="290"/>
      <c r="H88" s="289" t="s">
        <v>62</v>
      </c>
      <c r="I88" s="120">
        <v>0</v>
      </c>
      <c r="J88" s="292" t="s">
        <v>257</v>
      </c>
      <c r="K88" s="293"/>
      <c r="L88" s="293"/>
      <c r="M88" s="294"/>
    </row>
    <row r="89" spans="2:13" x14ac:dyDescent="0.25">
      <c r="B89" s="288" t="s">
        <v>109</v>
      </c>
      <c r="C89" s="289"/>
      <c r="D89" s="289"/>
      <c r="E89" s="289"/>
      <c r="F89" s="289"/>
      <c r="G89" s="290"/>
      <c r="H89" s="290" t="s">
        <v>62</v>
      </c>
      <c r="I89" s="127">
        <v>0</v>
      </c>
      <c r="J89" s="292" t="s">
        <v>258</v>
      </c>
      <c r="K89" s="293"/>
      <c r="L89" s="293"/>
      <c r="M89" s="294"/>
    </row>
    <row r="90" spans="2:13" x14ac:dyDescent="0.25">
      <c r="B90" s="5" t="s">
        <v>110</v>
      </c>
      <c r="C90" s="6"/>
      <c r="D90" s="34" t="s">
        <v>62</v>
      </c>
      <c r="E90" s="6"/>
      <c r="F90" s="6"/>
      <c r="G90" s="35" t="s">
        <v>62</v>
      </c>
      <c r="H90" s="6"/>
      <c r="I90" s="133"/>
      <c r="J90" s="295"/>
      <c r="K90" s="74"/>
      <c r="L90" s="74"/>
      <c r="M90" s="296"/>
    </row>
    <row r="91" spans="2:13" x14ac:dyDescent="0.25">
      <c r="B91" s="5" t="s">
        <v>62</v>
      </c>
      <c r="C91" s="6"/>
      <c r="D91" s="15" t="s">
        <v>111</v>
      </c>
      <c r="E91" s="15"/>
      <c r="F91" s="6"/>
      <c r="G91" s="119">
        <v>0</v>
      </c>
      <c r="H91" s="118"/>
      <c r="I91" s="133"/>
      <c r="M91" s="7"/>
    </row>
    <row r="92" spans="2:13" x14ac:dyDescent="0.25">
      <c r="B92" s="5" t="s">
        <v>112</v>
      </c>
      <c r="G92" s="15"/>
      <c r="I92" s="134">
        <f>SUM(G90:G91)</f>
        <v>0</v>
      </c>
      <c r="M92" s="7"/>
    </row>
    <row r="93" spans="2:13" x14ac:dyDescent="0.25">
      <c r="B93" s="14" t="s">
        <v>62</v>
      </c>
      <c r="C93" s="15"/>
      <c r="D93" s="15"/>
      <c r="E93" s="15" t="s">
        <v>113</v>
      </c>
      <c r="F93" s="15"/>
      <c r="G93" s="15"/>
      <c r="H93" s="15"/>
      <c r="I93" s="135">
        <f>SUM(I62:I92)</f>
        <v>236000</v>
      </c>
      <c r="M93" s="7"/>
    </row>
    <row r="94" spans="2:13" x14ac:dyDescent="0.25">
      <c r="B94" s="285" t="s">
        <v>114</v>
      </c>
      <c r="C94" s="286"/>
      <c r="D94" s="286"/>
      <c r="E94" s="300" t="s">
        <v>259</v>
      </c>
      <c r="F94" s="286"/>
      <c r="G94" s="286"/>
      <c r="H94" s="286"/>
      <c r="I94" s="120">
        <v>20000</v>
      </c>
      <c r="J94" s="291"/>
      <c r="M94" s="7"/>
    </row>
    <row r="95" spans="2:13" x14ac:dyDescent="0.25">
      <c r="B95" s="285" t="s">
        <v>115</v>
      </c>
      <c r="C95" s="286"/>
      <c r="D95" s="286"/>
      <c r="E95" s="286"/>
      <c r="F95" s="286"/>
      <c r="G95" s="286"/>
      <c r="H95" s="286"/>
      <c r="I95" s="129">
        <v>0</v>
      </c>
      <c r="J95" s="291"/>
      <c r="M95" s="7"/>
    </row>
    <row r="96" spans="2:13" x14ac:dyDescent="0.25">
      <c r="B96" s="14" t="s">
        <v>116</v>
      </c>
      <c r="C96" s="15"/>
      <c r="D96" s="15"/>
      <c r="E96" s="15" t="s">
        <v>62</v>
      </c>
      <c r="F96" s="15"/>
      <c r="G96" s="6"/>
      <c r="H96" s="15"/>
      <c r="I96" s="120">
        <f>SUM(I93:I95)</f>
        <v>256000</v>
      </c>
      <c r="K96" s="136">
        <f>I96</f>
        <v>256000</v>
      </c>
      <c r="L96" s="8"/>
      <c r="M96" s="19"/>
    </row>
    <row r="97" spans="2:13" x14ac:dyDescent="0.25">
      <c r="B97" s="5" t="s">
        <v>117</v>
      </c>
      <c r="C97" s="6"/>
      <c r="D97" s="6"/>
      <c r="E97" s="6"/>
      <c r="F97" s="6"/>
      <c r="G97" s="15"/>
      <c r="H97" s="6"/>
      <c r="I97" s="6"/>
      <c r="K97" s="137">
        <f>(K60-K96)</f>
        <v>14000</v>
      </c>
      <c r="L97" s="16"/>
      <c r="M97" s="20"/>
    </row>
    <row r="98" spans="2:13" x14ac:dyDescent="0.25">
      <c r="B98" s="288" t="s">
        <v>118</v>
      </c>
      <c r="C98" s="289"/>
      <c r="D98" s="289"/>
      <c r="E98" s="289"/>
      <c r="F98" s="289"/>
      <c r="G98" s="292" t="s">
        <v>257</v>
      </c>
      <c r="H98" s="293"/>
      <c r="I98" s="293"/>
      <c r="J98" s="294"/>
      <c r="K98" s="125"/>
      <c r="L98" s="16"/>
      <c r="M98" s="20"/>
    </row>
    <row r="99" spans="2:13" x14ac:dyDescent="0.25">
      <c r="B99" s="299" t="s">
        <v>119</v>
      </c>
      <c r="C99" s="290"/>
      <c r="D99" s="290"/>
      <c r="E99" s="290"/>
      <c r="F99" s="290"/>
      <c r="G99" s="292" t="s">
        <v>258</v>
      </c>
      <c r="H99" s="293"/>
      <c r="I99" s="293"/>
      <c r="J99" s="294"/>
      <c r="K99" s="125"/>
      <c r="L99" s="16"/>
      <c r="M99" s="20"/>
    </row>
    <row r="100" spans="2:13" x14ac:dyDescent="0.25">
      <c r="B100" s="14" t="s">
        <v>62</v>
      </c>
      <c r="C100" s="15"/>
      <c r="D100" s="15"/>
      <c r="E100" s="15"/>
      <c r="F100" s="15"/>
      <c r="G100" s="15" t="s">
        <v>120</v>
      </c>
      <c r="H100" s="15"/>
      <c r="I100" s="15"/>
      <c r="K100" s="125">
        <f>SUM(K97:K99)</f>
        <v>14000</v>
      </c>
      <c r="L100" s="16"/>
      <c r="M100" s="20"/>
    </row>
    <row r="101" spans="2:13" x14ac:dyDescent="0.25">
      <c r="B101" s="14" t="s">
        <v>121</v>
      </c>
      <c r="C101" s="15"/>
      <c r="D101" s="15"/>
      <c r="E101" s="15"/>
      <c r="F101" s="15"/>
      <c r="G101" s="15"/>
      <c r="H101" s="15"/>
      <c r="I101" s="15"/>
      <c r="K101" s="125">
        <f>(K100*K18/100)</f>
        <v>14000</v>
      </c>
      <c r="L101" s="16"/>
      <c r="M101" s="20"/>
    </row>
    <row r="102" spans="2:13" x14ac:dyDescent="0.25">
      <c r="B102" s="14" t="s">
        <v>122</v>
      </c>
      <c r="C102" s="15"/>
      <c r="D102" s="15"/>
      <c r="E102" s="15"/>
      <c r="F102" s="15"/>
      <c r="G102" s="15"/>
      <c r="H102" s="15"/>
      <c r="I102" s="15"/>
      <c r="K102" s="125"/>
      <c r="L102" s="16"/>
      <c r="M102" s="20"/>
    </row>
    <row r="103" spans="2:13" x14ac:dyDescent="0.25">
      <c r="B103" s="14" t="s">
        <v>123</v>
      </c>
      <c r="C103" s="15"/>
      <c r="D103" s="15"/>
      <c r="E103" s="15"/>
      <c r="F103" s="15"/>
      <c r="G103" s="15"/>
      <c r="H103" s="15"/>
      <c r="I103" s="15"/>
      <c r="K103" s="125">
        <f>K101-K102</f>
        <v>14000</v>
      </c>
      <c r="L103" s="16"/>
      <c r="M103" s="20"/>
    </row>
    <row r="104" spans="2:13" x14ac:dyDescent="0.25">
      <c r="B104" s="14" t="s">
        <v>124</v>
      </c>
      <c r="C104" s="15"/>
      <c r="D104" s="15"/>
      <c r="E104" s="15"/>
      <c r="F104" s="15"/>
      <c r="G104" s="15"/>
      <c r="H104" s="15"/>
      <c r="I104" s="15"/>
      <c r="K104" s="125"/>
      <c r="L104" s="16"/>
      <c r="M104" s="20"/>
    </row>
    <row r="105" spans="2:13" x14ac:dyDescent="0.25">
      <c r="B105" s="14" t="s">
        <v>125</v>
      </c>
      <c r="C105" s="15"/>
      <c r="D105" s="15"/>
      <c r="E105" s="15"/>
      <c r="F105" s="15"/>
      <c r="G105" s="15"/>
      <c r="H105" s="15"/>
      <c r="I105" s="15"/>
      <c r="K105" s="125">
        <f>K103-K104</f>
        <v>14000</v>
      </c>
      <c r="L105" s="16"/>
      <c r="M105" s="20"/>
    </row>
    <row r="106" spans="2:13" ht="13.8" thickBot="1" x14ac:dyDescent="0.3">
      <c r="B106" s="33" t="s">
        <v>62</v>
      </c>
      <c r="C106" s="27"/>
      <c r="D106" s="27"/>
      <c r="E106" s="27"/>
      <c r="F106" s="27"/>
      <c r="G106" s="27"/>
      <c r="H106" s="27"/>
      <c r="I106" s="27"/>
      <c r="J106" s="27"/>
      <c r="K106" s="26"/>
      <c r="L106" s="28"/>
      <c r="M106" s="29"/>
    </row>
    <row r="107" spans="2:13" ht="14.4" thickTop="1" thickBot="1" x14ac:dyDescent="0.3"/>
    <row r="108" spans="2:13" ht="13.8" thickBot="1" x14ac:dyDescent="0.3">
      <c r="B108" s="176"/>
      <c r="C108" s="177"/>
      <c r="D108" s="343" t="s">
        <v>126</v>
      </c>
      <c r="E108" s="343"/>
      <c r="F108" s="343"/>
      <c r="G108" s="343"/>
      <c r="H108" s="343"/>
      <c r="I108" s="343"/>
      <c r="J108" s="343"/>
      <c r="K108" s="343"/>
      <c r="L108" s="178"/>
      <c r="M108" s="179"/>
    </row>
    <row r="109" spans="2:13" x14ac:dyDescent="0.25">
      <c r="B109" s="180"/>
      <c r="C109" s="6"/>
      <c r="D109" s="42"/>
      <c r="E109" s="42"/>
      <c r="F109" s="42"/>
      <c r="G109" s="42"/>
      <c r="H109" s="42"/>
      <c r="I109" s="42"/>
      <c r="J109" s="42"/>
      <c r="L109" s="6"/>
      <c r="M109" s="181"/>
    </row>
    <row r="110" spans="2:13" x14ac:dyDescent="0.25">
      <c r="B110" s="180"/>
      <c r="C110" s="6"/>
      <c r="D110" s="42"/>
      <c r="E110" s="42"/>
      <c r="F110" s="42"/>
      <c r="G110" s="42"/>
      <c r="H110" s="42"/>
      <c r="I110" s="42"/>
      <c r="J110" s="42"/>
      <c r="K110" s="312" t="s">
        <v>127</v>
      </c>
      <c r="L110" s="6"/>
      <c r="M110" s="181"/>
    </row>
    <row r="111" spans="2:13" x14ac:dyDescent="0.25">
      <c r="B111" s="180"/>
      <c r="C111" s="6"/>
      <c r="D111" s="138"/>
      <c r="E111" s="138" t="s">
        <v>128</v>
      </c>
      <c r="F111" s="138"/>
      <c r="G111" s="138" t="s">
        <v>129</v>
      </c>
      <c r="H111" s="138"/>
      <c r="I111" s="139">
        <v>20000</v>
      </c>
      <c r="J111" s="138"/>
      <c r="K111" s="140" t="s">
        <v>186</v>
      </c>
      <c r="L111" s="6"/>
      <c r="M111" s="181"/>
    </row>
    <row r="112" spans="2:13" x14ac:dyDescent="0.25">
      <c r="B112" s="180"/>
      <c r="C112" s="6"/>
      <c r="D112" s="138"/>
      <c r="E112" s="138" t="s">
        <v>130</v>
      </c>
      <c r="F112" s="138"/>
      <c r="G112" s="138"/>
      <c r="H112" s="138"/>
      <c r="I112" s="139">
        <v>0</v>
      </c>
      <c r="J112" s="138"/>
      <c r="K112" s="140" t="s">
        <v>187</v>
      </c>
      <c r="L112" s="6"/>
      <c r="M112" s="181"/>
    </row>
    <row r="113" spans="2:13" x14ac:dyDescent="0.25">
      <c r="B113" s="180"/>
      <c r="C113" s="6"/>
      <c r="D113" s="138"/>
      <c r="E113" s="138" t="s">
        <v>131</v>
      </c>
      <c r="F113" s="138"/>
      <c r="G113" s="138"/>
      <c r="H113" s="138"/>
      <c r="I113" s="139">
        <v>600000</v>
      </c>
      <c r="J113" s="138"/>
      <c r="K113" s="140" t="s">
        <v>186</v>
      </c>
      <c r="L113" s="6"/>
      <c r="M113" s="181"/>
    </row>
    <row r="114" spans="2:13" x14ac:dyDescent="0.25">
      <c r="B114" s="180"/>
      <c r="C114" s="6"/>
      <c r="D114" s="138"/>
      <c r="E114" s="138" t="s">
        <v>132</v>
      </c>
      <c r="F114" s="138"/>
      <c r="G114" s="138"/>
      <c r="H114" s="138"/>
      <c r="I114" s="139">
        <v>100000</v>
      </c>
      <c r="J114" s="138"/>
      <c r="K114" s="141" t="s">
        <v>133</v>
      </c>
      <c r="L114" s="6"/>
      <c r="M114" s="181"/>
    </row>
    <row r="115" spans="2:13" x14ac:dyDescent="0.25">
      <c r="B115" s="180"/>
      <c r="C115" s="6"/>
      <c r="D115" s="138"/>
      <c r="E115" s="138" t="s">
        <v>202</v>
      </c>
      <c r="F115" s="138"/>
      <c r="G115" s="138"/>
      <c r="H115" s="138"/>
      <c r="I115" s="139">
        <v>-25000</v>
      </c>
      <c r="J115" s="138"/>
      <c r="K115" s="141" t="s">
        <v>133</v>
      </c>
      <c r="L115" s="6"/>
      <c r="M115" s="181"/>
    </row>
    <row r="116" spans="2:13" x14ac:dyDescent="0.25">
      <c r="B116" s="180"/>
      <c r="C116" s="6"/>
      <c r="D116" s="138"/>
      <c r="E116" s="138" t="s">
        <v>134</v>
      </c>
      <c r="F116" s="138"/>
      <c r="G116" s="138"/>
      <c r="H116" s="138"/>
      <c r="I116" s="139">
        <v>3000</v>
      </c>
      <c r="J116" s="138"/>
      <c r="K116" s="138"/>
      <c r="L116" s="6"/>
      <c r="M116" s="181"/>
    </row>
    <row r="117" spans="2:13" x14ac:dyDescent="0.25">
      <c r="B117" s="180"/>
      <c r="C117" s="6"/>
      <c r="D117" s="138"/>
      <c r="E117" s="138" t="s">
        <v>277</v>
      </c>
      <c r="F117" s="138"/>
      <c r="G117" s="138"/>
      <c r="H117" s="138"/>
      <c r="I117" s="139">
        <v>161000</v>
      </c>
      <c r="J117" s="138"/>
      <c r="K117" s="141" t="s">
        <v>133</v>
      </c>
      <c r="L117" s="6"/>
      <c r="M117" s="181"/>
    </row>
    <row r="118" spans="2:13" x14ac:dyDescent="0.25">
      <c r="B118" s="180"/>
      <c r="C118" s="6"/>
      <c r="D118" s="138"/>
      <c r="E118" s="138" t="s">
        <v>135</v>
      </c>
      <c r="F118" s="138"/>
      <c r="G118" s="138"/>
      <c r="H118" s="138"/>
      <c r="I118" s="139">
        <v>15000</v>
      </c>
      <c r="J118" s="138"/>
      <c r="K118" s="141" t="s">
        <v>133</v>
      </c>
      <c r="L118" s="6"/>
      <c r="M118" s="181"/>
    </row>
    <row r="119" spans="2:13" x14ac:dyDescent="0.25">
      <c r="B119" s="180"/>
      <c r="C119" s="6"/>
      <c r="D119" s="138"/>
      <c r="E119" s="138" t="s">
        <v>136</v>
      </c>
      <c r="F119" s="138"/>
      <c r="G119" s="138"/>
      <c r="H119" s="138"/>
      <c r="I119" s="139">
        <v>5000</v>
      </c>
      <c r="J119" s="138"/>
      <c r="K119" s="141" t="s">
        <v>133</v>
      </c>
      <c r="L119" s="6"/>
      <c r="M119" s="181"/>
    </row>
    <row r="120" spans="2:13" x14ac:dyDescent="0.25">
      <c r="B120" s="180"/>
      <c r="C120" s="6"/>
      <c r="D120" s="138"/>
      <c r="E120" s="138" t="s">
        <v>137</v>
      </c>
      <c r="F120" s="138"/>
      <c r="G120" s="138"/>
      <c r="H120" s="138"/>
      <c r="I120" s="139">
        <v>4500</v>
      </c>
      <c r="J120" s="138"/>
      <c r="K120" s="141" t="s">
        <v>133</v>
      </c>
      <c r="L120" s="6"/>
      <c r="M120" s="181"/>
    </row>
    <row r="121" spans="2:13" x14ac:dyDescent="0.25">
      <c r="B121" s="180"/>
      <c r="C121" s="6"/>
      <c r="D121" s="138"/>
      <c r="E121" s="138" t="s">
        <v>138</v>
      </c>
      <c r="F121" s="138"/>
      <c r="G121" s="138"/>
      <c r="H121" s="138"/>
      <c r="I121" s="139">
        <v>13500</v>
      </c>
      <c r="J121" s="138"/>
      <c r="K121" s="141" t="s">
        <v>139</v>
      </c>
      <c r="L121" s="6"/>
      <c r="M121" s="181"/>
    </row>
    <row r="122" spans="2:13" x14ac:dyDescent="0.25">
      <c r="B122" s="180"/>
      <c r="C122" s="6"/>
      <c r="D122" s="138"/>
      <c r="E122" s="138" t="s">
        <v>140</v>
      </c>
      <c r="F122" s="138"/>
      <c r="G122" s="138"/>
      <c r="H122" s="138"/>
      <c r="I122" s="139">
        <v>28000</v>
      </c>
      <c r="J122" s="138"/>
      <c r="K122" s="141" t="s">
        <v>139</v>
      </c>
      <c r="L122" s="6"/>
      <c r="M122" s="181"/>
    </row>
    <row r="123" spans="2:13" x14ac:dyDescent="0.25">
      <c r="B123" s="180"/>
      <c r="C123" s="6"/>
      <c r="D123" s="138"/>
      <c r="E123" s="138" t="s">
        <v>141</v>
      </c>
      <c r="F123" s="138"/>
      <c r="G123" s="138"/>
      <c r="H123" s="138"/>
      <c r="I123" s="139">
        <v>35000</v>
      </c>
      <c r="J123" s="138"/>
      <c r="K123" s="140" t="s">
        <v>186</v>
      </c>
      <c r="L123" s="6"/>
      <c r="M123" s="181"/>
    </row>
    <row r="124" spans="2:13" x14ac:dyDescent="0.25">
      <c r="B124" s="180"/>
      <c r="C124" s="6"/>
      <c r="D124" s="138"/>
      <c r="E124" s="138" t="s">
        <v>142</v>
      </c>
      <c r="F124" s="138"/>
      <c r="G124" s="138"/>
      <c r="H124" s="138"/>
      <c r="I124" s="139">
        <v>10000</v>
      </c>
      <c r="J124" s="138"/>
      <c r="K124" s="141" t="s">
        <v>133</v>
      </c>
      <c r="L124" s="6"/>
      <c r="M124" s="181"/>
    </row>
    <row r="125" spans="2:13" ht="13.8" thickBot="1" x14ac:dyDescent="0.3">
      <c r="B125" s="180"/>
      <c r="C125" s="6"/>
      <c r="D125" s="142"/>
      <c r="E125" s="142" t="s">
        <v>143</v>
      </c>
      <c r="F125" s="142"/>
      <c r="G125" s="142"/>
      <c r="H125" s="142"/>
      <c r="I125" s="143">
        <v>5000</v>
      </c>
      <c r="J125" s="142"/>
      <c r="K125" s="144" t="s">
        <v>186</v>
      </c>
      <c r="L125" s="6"/>
      <c r="M125" s="181"/>
    </row>
    <row r="126" spans="2:13" ht="13.8" thickBot="1" x14ac:dyDescent="0.3">
      <c r="B126" s="182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4"/>
    </row>
    <row r="128" spans="2:13" x14ac:dyDescent="0.25">
      <c r="B128" s="301" t="s">
        <v>260</v>
      </c>
      <c r="C128" s="302"/>
      <c r="D128" s="302"/>
      <c r="E128" s="302"/>
      <c r="F128" s="302"/>
      <c r="G128" s="302"/>
      <c r="H128" s="302"/>
    </row>
    <row r="129" spans="2:8" x14ac:dyDescent="0.25">
      <c r="B129" s="301" t="s">
        <v>261</v>
      </c>
      <c r="C129" s="302"/>
      <c r="D129" s="302"/>
      <c r="E129" s="302"/>
      <c r="F129" s="302"/>
      <c r="G129" s="302"/>
      <c r="H129" s="302"/>
    </row>
    <row r="130" spans="2:8" x14ac:dyDescent="0.25">
      <c r="B130" s="301" t="s">
        <v>262</v>
      </c>
      <c r="C130" s="302"/>
      <c r="D130" s="302"/>
      <c r="E130" s="302"/>
      <c r="F130" s="302"/>
      <c r="G130" s="302"/>
      <c r="H130" s="302"/>
    </row>
    <row r="131" spans="2:8" x14ac:dyDescent="0.25">
      <c r="B131" s="301" t="s">
        <v>263</v>
      </c>
      <c r="C131" s="302"/>
      <c r="D131" s="302"/>
      <c r="E131" s="302"/>
      <c r="F131" s="302"/>
      <c r="G131" s="302"/>
      <c r="H131" s="302"/>
    </row>
    <row r="132" spans="2:8" x14ac:dyDescent="0.25">
      <c r="B132" s="301" t="s">
        <v>270</v>
      </c>
      <c r="C132" s="302"/>
      <c r="D132" s="302"/>
      <c r="E132" s="302"/>
      <c r="F132" s="302"/>
      <c r="G132" s="302"/>
      <c r="H132" s="302"/>
    </row>
    <row r="133" spans="2:8" x14ac:dyDescent="0.25">
      <c r="B133" s="301" t="s">
        <v>271</v>
      </c>
      <c r="C133" s="302"/>
      <c r="D133" s="302"/>
      <c r="E133" s="302"/>
      <c r="F133" s="302"/>
      <c r="G133" s="302"/>
      <c r="H133" s="302"/>
    </row>
  </sheetData>
  <mergeCells count="1">
    <mergeCell ref="D108:K108"/>
  </mergeCells>
  <pageMargins left="0.18" right="0.17" top="0.54" bottom="0.21" header="0.51" footer="0.21"/>
  <pageSetup scale="90" orientation="portrait" r:id="rId1"/>
  <headerFooter alignWithMargins="0"/>
  <rowBreaks count="2" manualBreakCount="2">
    <brk id="58" max="65535" man="1"/>
    <brk id="10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Line="0" autoPict="0" macro="[0]!Menu">
                <anchor moveWithCells="1" sizeWithCells="1">
                  <from>
                    <xdr:col>8</xdr:col>
                    <xdr:colOff>563880</xdr:colOff>
                    <xdr:row>0</xdr:row>
                    <xdr:rowOff>83820</xdr:rowOff>
                  </from>
                  <to>
                    <xdr:col>12</xdr:col>
                    <xdr:colOff>76200</xdr:colOff>
                    <xdr:row>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Button 7">
              <controlPr defaultSize="0" print="0" autoFill="0" autoLine="0" autoPict="0" macro="[0]!Menu">
                <anchor moveWithCells="1" sizeWithCells="1">
                  <from>
                    <xdr:col>8</xdr:col>
                    <xdr:colOff>502920</xdr:colOff>
                    <xdr:row>126</xdr:row>
                    <xdr:rowOff>137160</xdr:rowOff>
                  </from>
                  <to>
                    <xdr:col>12</xdr:col>
                    <xdr:colOff>15240</xdr:colOff>
                    <xdr:row>128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Line="0" autoPict="0" macro="[0]!Analyser">
                <anchor moveWithCells="1" sizeWithCells="1">
                  <from>
                    <xdr:col>8</xdr:col>
                    <xdr:colOff>525780</xdr:colOff>
                    <xdr:row>128</xdr:row>
                    <xdr:rowOff>144780</xdr:rowOff>
                  </from>
                  <to>
                    <xdr:col>13</xdr:col>
                    <xdr:colOff>45720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Button 11">
              <controlPr defaultSize="0" print="0" autoFill="0" autoLine="0" autoPict="0" macro="[0]!Analyser">
                <anchor moveWithCells="1" sizeWithCells="1">
                  <from>
                    <xdr:col>13</xdr:col>
                    <xdr:colOff>99060</xdr:colOff>
                    <xdr:row>87</xdr:row>
                    <xdr:rowOff>68580</xdr:rowOff>
                  </from>
                  <to>
                    <xdr:col>14</xdr:col>
                    <xdr:colOff>556260</xdr:colOff>
                    <xdr:row>91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7"/>
  <sheetViews>
    <sheetView topLeftCell="A56" zoomScale="90" workbookViewId="0">
      <selection activeCell="A62" sqref="A62"/>
    </sheetView>
  </sheetViews>
  <sheetFormatPr defaultRowHeight="10.199999999999999" x14ac:dyDescent="0.2"/>
  <cols>
    <col min="1" max="1" width="58" customWidth="1"/>
    <col min="2" max="2" width="16.85546875" customWidth="1"/>
    <col min="3" max="4" width="14" customWidth="1"/>
    <col min="5" max="5" width="14.140625" customWidth="1"/>
    <col min="6" max="7" width="14" customWidth="1"/>
    <col min="8" max="8" width="13" customWidth="1"/>
    <col min="9" max="13" width="11.7109375" customWidth="1"/>
  </cols>
  <sheetData>
    <row r="1" spans="1:8" ht="21.6" thickBot="1" x14ac:dyDescent="0.45">
      <c r="A1" s="145" t="s">
        <v>192</v>
      </c>
      <c r="B1" s="90"/>
      <c r="C1" s="90"/>
      <c r="D1" s="90"/>
      <c r="E1" s="90"/>
      <c r="F1" s="90"/>
      <c r="G1" s="90"/>
      <c r="H1" s="37"/>
    </row>
    <row r="2" spans="1:8" ht="12.6" thickBot="1" x14ac:dyDescent="0.3">
      <c r="A2" s="41" t="s">
        <v>209</v>
      </c>
      <c r="B2" s="37"/>
      <c r="C2" s="191"/>
      <c r="E2" s="192" t="s">
        <v>210</v>
      </c>
      <c r="F2" s="193"/>
      <c r="G2" s="193"/>
    </row>
    <row r="3" spans="1:8" ht="12.6" thickBot="1" x14ac:dyDescent="0.3">
      <c r="A3" s="77" t="s">
        <v>144</v>
      </c>
      <c r="B3" s="116" t="s">
        <v>145</v>
      </c>
      <c r="C3" s="116" t="s">
        <v>194</v>
      </c>
      <c r="D3" s="116" t="s">
        <v>195</v>
      </c>
      <c r="E3" s="116" t="s">
        <v>196</v>
      </c>
      <c r="F3" s="116" t="s">
        <v>197</v>
      </c>
      <c r="G3" s="202" t="s">
        <v>198</v>
      </c>
    </row>
    <row r="4" spans="1:8" ht="12.6" thickBot="1" x14ac:dyDescent="0.3">
      <c r="A4" s="39" t="s">
        <v>147</v>
      </c>
      <c r="B4" s="98">
        <f>$B$52+$B$56-$B$53-$B$54</f>
        <v>34000</v>
      </c>
      <c r="C4" s="106">
        <v>75008</v>
      </c>
      <c r="D4" s="115">
        <v>70267</v>
      </c>
      <c r="E4" s="91">
        <v>47824</v>
      </c>
      <c r="F4" s="115">
        <v>25426</v>
      </c>
      <c r="G4" s="106">
        <v>55070</v>
      </c>
    </row>
    <row r="5" spans="1:8" ht="12.6" thickBot="1" x14ac:dyDescent="0.3">
      <c r="A5" s="38" t="s">
        <v>148</v>
      </c>
      <c r="B5" s="99">
        <f>(B4+B65)/B60</f>
        <v>0.115</v>
      </c>
      <c r="C5" s="107">
        <v>5.2900000000000003E-2</v>
      </c>
      <c r="D5" s="107">
        <v>6.6100000000000006E-2</v>
      </c>
      <c r="E5" s="92">
        <v>5.04E-2</v>
      </c>
      <c r="F5" s="107">
        <v>6.0699999999999997E-2</v>
      </c>
      <c r="G5" s="107">
        <v>4.7399999999999998E-2</v>
      </c>
    </row>
    <row r="6" spans="1:8" ht="12.6" thickBot="1" x14ac:dyDescent="0.3">
      <c r="A6" s="38" t="s">
        <v>149</v>
      </c>
      <c r="B6" s="99">
        <f>B4/(B60-B61-B62)</f>
        <v>0.10029498525073746</v>
      </c>
      <c r="C6" s="107">
        <v>0.05</v>
      </c>
      <c r="D6" s="107">
        <v>6.88E-2</v>
      </c>
      <c r="E6" s="92">
        <v>4.2700000000000002E-2</v>
      </c>
      <c r="F6" s="107">
        <v>6.3500000000000001E-2</v>
      </c>
      <c r="G6" s="107">
        <v>4.2500000000000003E-2</v>
      </c>
    </row>
    <row r="7" spans="1:8" ht="12.6" thickBot="1" x14ac:dyDescent="0.3">
      <c r="A7" s="77" t="s">
        <v>150</v>
      </c>
      <c r="B7" s="77"/>
      <c r="C7" s="108"/>
      <c r="D7" s="108"/>
      <c r="E7" s="78"/>
      <c r="F7" s="108"/>
      <c r="G7" s="108"/>
    </row>
    <row r="8" spans="1:8" ht="12.6" thickBot="1" x14ac:dyDescent="0.3">
      <c r="A8" s="38" t="s">
        <v>151</v>
      </c>
      <c r="B8" s="99">
        <f>(B60-B61-B62)/B60</f>
        <v>0.56499999999999995</v>
      </c>
      <c r="C8" s="107">
        <v>0.79669999999999996</v>
      </c>
      <c r="D8" s="107">
        <v>0.63619999999999999</v>
      </c>
      <c r="E8" s="92">
        <v>0.62860000000000005</v>
      </c>
      <c r="F8" s="107">
        <v>0.88029999999999997</v>
      </c>
      <c r="G8" s="107">
        <v>0.70140000000000002</v>
      </c>
    </row>
    <row r="9" spans="1:8" ht="12.6" thickBot="1" x14ac:dyDescent="0.3">
      <c r="A9" s="77" t="s">
        <v>153</v>
      </c>
      <c r="B9" s="77"/>
      <c r="C9" s="108"/>
      <c r="D9" s="108"/>
      <c r="E9" s="78"/>
      <c r="F9" s="108"/>
      <c r="G9" s="108"/>
    </row>
    <row r="10" spans="1:8" ht="12.6" thickBot="1" x14ac:dyDescent="0.3">
      <c r="A10" s="38" t="s">
        <v>154</v>
      </c>
      <c r="B10" s="100">
        <f>(B53+B54-B57-B58-B67)/((B52+B56)-(B57+B58))</f>
        <v>0.77021276595744681</v>
      </c>
      <c r="C10" s="109">
        <v>0.6</v>
      </c>
      <c r="D10" s="109">
        <v>0.64</v>
      </c>
      <c r="E10" s="93">
        <v>0.77</v>
      </c>
      <c r="F10" s="109">
        <v>0.52</v>
      </c>
      <c r="G10" s="109">
        <v>0.7</v>
      </c>
    </row>
    <row r="11" spans="1:8" ht="12.6" thickBot="1" x14ac:dyDescent="0.3">
      <c r="A11" s="38" t="s">
        <v>155</v>
      </c>
      <c r="B11" s="101">
        <f>B53/B52</f>
        <v>0.71851851851851856</v>
      </c>
      <c r="C11" s="110">
        <v>0.55500000000000005</v>
      </c>
      <c r="D11" s="110">
        <v>0.66700000000000004</v>
      </c>
      <c r="E11" s="94">
        <v>0.88500000000000001</v>
      </c>
      <c r="F11" s="110">
        <v>0.54600000000000004</v>
      </c>
      <c r="G11" s="110">
        <v>0.502</v>
      </c>
    </row>
    <row r="12" spans="1:8" ht="13.8" thickBot="1" x14ac:dyDescent="0.3">
      <c r="A12" s="85" t="s">
        <v>199</v>
      </c>
      <c r="B12" s="102">
        <f>(B4+B65)/B65</f>
        <v>1.9714285714285715</v>
      </c>
      <c r="C12" s="111">
        <v>4.0339999999999998</v>
      </c>
      <c r="D12" s="111">
        <v>2.96</v>
      </c>
      <c r="E12" s="95">
        <v>2.1389999999999998</v>
      </c>
      <c r="F12" s="111">
        <v>12.81</v>
      </c>
      <c r="G12" s="111">
        <v>2.6680000000000001</v>
      </c>
    </row>
    <row r="13" spans="1:8" ht="12.6" thickBot="1" x14ac:dyDescent="0.3">
      <c r="A13" s="337" t="s">
        <v>156</v>
      </c>
      <c r="B13" s="77"/>
      <c r="C13" s="108"/>
      <c r="D13" s="108"/>
      <c r="E13" s="78"/>
      <c r="F13" s="108"/>
      <c r="G13" s="108"/>
    </row>
    <row r="14" spans="1:8" ht="12.6" thickBot="1" x14ac:dyDescent="0.3">
      <c r="A14" s="38" t="s">
        <v>158</v>
      </c>
      <c r="B14" s="103"/>
      <c r="C14" s="112"/>
      <c r="D14" s="112"/>
      <c r="E14" s="38"/>
      <c r="F14" s="112"/>
      <c r="G14" s="112"/>
    </row>
    <row r="15" spans="1:8" ht="12.6" thickBot="1" x14ac:dyDescent="0.3">
      <c r="A15" s="39" t="s">
        <v>160</v>
      </c>
      <c r="B15" s="104">
        <f>(B52-B53-B54)+B66-B63-B64+B67</f>
        <v>-6000</v>
      </c>
      <c r="C15" s="113">
        <v>-3735</v>
      </c>
      <c r="D15" s="113">
        <v>-9040</v>
      </c>
      <c r="E15" s="96">
        <v>-39743</v>
      </c>
      <c r="F15" s="113">
        <v>17242</v>
      </c>
      <c r="G15" s="338" t="s">
        <v>273</v>
      </c>
    </row>
    <row r="16" spans="1:8" ht="12.6" thickBot="1" x14ac:dyDescent="0.3">
      <c r="A16" s="38" t="s">
        <v>162</v>
      </c>
      <c r="B16" s="105">
        <f>B15-B67</f>
        <v>-26000</v>
      </c>
      <c r="C16" s="114">
        <v>-35676</v>
      </c>
      <c r="D16" s="114">
        <v>-45231</v>
      </c>
      <c r="E16" s="97">
        <v>-70993</v>
      </c>
      <c r="F16" s="114">
        <v>5447</v>
      </c>
      <c r="G16" s="339" t="s">
        <v>274</v>
      </c>
    </row>
    <row r="17" spans="1:8" ht="13.8" thickBot="1" x14ac:dyDescent="0.3">
      <c r="A17" s="38"/>
      <c r="B17" s="38"/>
      <c r="C17" s="194" t="s">
        <v>211</v>
      </c>
      <c r="D17" s="38"/>
      <c r="E17" s="38"/>
      <c r="F17" s="38"/>
      <c r="G17" s="38"/>
      <c r="H17" s="88"/>
    </row>
    <row r="18" spans="1:8" ht="13.8" thickBot="1" x14ac:dyDescent="0.3">
      <c r="A18" s="315"/>
      <c r="B18" s="315"/>
      <c r="C18" s="314"/>
      <c r="D18" s="37"/>
      <c r="E18" s="37"/>
      <c r="F18" s="37"/>
      <c r="G18" s="37"/>
      <c r="H18" s="88"/>
    </row>
    <row r="19" spans="1:8" ht="16.2" thickBot="1" x14ac:dyDescent="0.35">
      <c r="A19" s="334" t="s">
        <v>272</v>
      </c>
      <c r="B19" s="316"/>
      <c r="C19" s="316"/>
      <c r="D19" s="316"/>
      <c r="E19" s="316"/>
      <c r="F19" s="335"/>
    </row>
    <row r="20" spans="1:8" ht="12.6" thickBot="1" x14ac:dyDescent="0.3">
      <c r="A20" s="336" t="s">
        <v>264</v>
      </c>
      <c r="B20" s="40">
        <v>0.1</v>
      </c>
      <c r="C20" s="146"/>
      <c r="D20" s="146"/>
      <c r="E20" s="146"/>
      <c r="F20" s="317"/>
    </row>
    <row r="21" spans="1:8" ht="12.6" thickBot="1" x14ac:dyDescent="0.3">
      <c r="A21" s="336" t="s">
        <v>265</v>
      </c>
      <c r="B21" s="40">
        <v>-0.1</v>
      </c>
      <c r="C21" s="146"/>
      <c r="D21" s="146"/>
      <c r="E21" s="146"/>
      <c r="F21" s="317"/>
    </row>
    <row r="22" spans="1:8" ht="12.6" thickBot="1" x14ac:dyDescent="0.3">
      <c r="A22" s="336" t="s">
        <v>266</v>
      </c>
      <c r="B22" s="40">
        <v>-0.05</v>
      </c>
      <c r="C22" s="146"/>
      <c r="D22" s="146"/>
      <c r="E22" s="146"/>
      <c r="F22" s="317"/>
    </row>
    <row r="23" spans="1:8" ht="12" thickBot="1" x14ac:dyDescent="0.25">
      <c r="A23" s="318"/>
      <c r="B23" s="39"/>
      <c r="C23" s="146"/>
      <c r="D23" s="146"/>
      <c r="E23" s="146"/>
      <c r="F23" s="317"/>
    </row>
    <row r="24" spans="1:8" ht="34.799999999999997" customHeight="1" thickBot="1" x14ac:dyDescent="0.25">
      <c r="A24" s="319"/>
      <c r="B24" s="203" t="s">
        <v>201</v>
      </c>
      <c r="C24" s="204" t="s">
        <v>216</v>
      </c>
      <c r="D24" s="205" t="s">
        <v>219</v>
      </c>
      <c r="E24" s="204" t="s">
        <v>217</v>
      </c>
      <c r="F24" s="320" t="s">
        <v>218</v>
      </c>
    </row>
    <row r="25" spans="1:8" ht="12" thickBot="1" x14ac:dyDescent="0.25">
      <c r="A25" s="321" t="s">
        <v>200</v>
      </c>
      <c r="B25" s="322">
        <f>B4</f>
        <v>34000</v>
      </c>
      <c r="C25" s="198">
        <f>B52+B56-B53-B54+((B52+B56)*B20)</f>
        <v>63000</v>
      </c>
      <c r="D25" s="322">
        <f>B52+B56-(B53+(B53*B21))-B54</f>
        <v>53400</v>
      </c>
      <c r="E25" s="198">
        <f>B4</f>
        <v>34000</v>
      </c>
      <c r="F25" s="323">
        <f>B52+B56-(B53+(B53*B21))-B54+((B52+B56)*B20)</f>
        <v>82400</v>
      </c>
    </row>
    <row r="26" spans="1:8" ht="12" thickBot="1" x14ac:dyDescent="0.25">
      <c r="A26" s="324" t="s">
        <v>154</v>
      </c>
      <c r="B26" s="87">
        <f>B10</f>
        <v>0.77021276595744681</v>
      </c>
      <c r="C26" s="199">
        <f>(B53+B54-B57-B58-B67)/((B52+((B52+B56)*B20)+B56)-(B57+B58))</f>
        <v>0.68560606060606055</v>
      </c>
      <c r="D26" s="87">
        <f>((B53+B54-B57-B58)*(1+B21)-B67)/((B52+B56)-((B57+B58)*(1+B21)))</f>
        <v>0.669022869022869</v>
      </c>
      <c r="E26" s="199">
        <f>(B53+B54-B57-B58-B67)/((B52+B56)-(B57+B58))</f>
        <v>0.77021276595744681</v>
      </c>
      <c r="F26" s="325">
        <f>B10-((B10-C26)+(B10-D26))</f>
        <v>0.58441616367148275</v>
      </c>
    </row>
    <row r="27" spans="1:8" ht="12" thickBot="1" x14ac:dyDescent="0.25">
      <c r="A27" s="324" t="s">
        <v>155</v>
      </c>
      <c r="B27" s="87">
        <f>B11</f>
        <v>0.71851851851851856</v>
      </c>
      <c r="C27" s="199">
        <f>B53/(B52+(B52*B20))</f>
        <v>0.65319865319865322</v>
      </c>
      <c r="D27" s="87">
        <f>(B53+(B53*B21))/B52</f>
        <v>0.64666666666666661</v>
      </c>
      <c r="E27" s="199">
        <f>B53/B52</f>
        <v>0.71851851851851856</v>
      </c>
      <c r="F27" s="325">
        <f>(B53+(B53*B21))/(B52+(B52*B20))</f>
        <v>0.58787878787878789</v>
      </c>
      <c r="G27" s="37"/>
    </row>
    <row r="28" spans="1:8" ht="12" thickBot="1" x14ac:dyDescent="0.25">
      <c r="A28" s="326" t="s">
        <v>158</v>
      </c>
      <c r="B28" s="197"/>
      <c r="C28" s="200"/>
      <c r="D28" s="197"/>
      <c r="E28" s="200"/>
      <c r="F28" s="327"/>
      <c r="G28" s="37"/>
    </row>
    <row r="29" spans="1:8" ht="12" thickBot="1" x14ac:dyDescent="0.25">
      <c r="A29" s="328" t="s">
        <v>214</v>
      </c>
      <c r="B29" s="86">
        <f>B15</f>
        <v>-6000</v>
      </c>
      <c r="C29" s="201">
        <f>((B52+(B52*B20))-B53-B54)+B66-B63-B64+B67</f>
        <v>21000</v>
      </c>
      <c r="D29" s="86">
        <f>(B52-(B53+(B53*B21))-B54)+B66-B63-B64+B67</f>
        <v>13400</v>
      </c>
      <c r="E29" s="201">
        <f>(B52-B53-B54)+B66-(B63+(B63*B22))-B64+B67</f>
        <v>-4250</v>
      </c>
      <c r="F29" s="329">
        <f>((B52+(B52*B20))-(B53+(B53*B21))-B54)+B66-(B63+(B63*B22))-B64+B67</f>
        <v>42150</v>
      </c>
      <c r="G29" s="37"/>
    </row>
    <row r="30" spans="1:8" ht="12" thickBot="1" x14ac:dyDescent="0.25">
      <c r="A30" s="330" t="s">
        <v>215</v>
      </c>
      <c r="B30" s="331">
        <f>B16</f>
        <v>-26000</v>
      </c>
      <c r="C30" s="332">
        <f>C29-B67</f>
        <v>1000</v>
      </c>
      <c r="D30" s="331">
        <f>D29-B67</f>
        <v>-6600</v>
      </c>
      <c r="E30" s="332">
        <f>E29-B67</f>
        <v>-24250</v>
      </c>
      <c r="F30" s="333">
        <f>+F29-B67</f>
        <v>22150</v>
      </c>
      <c r="G30" s="37"/>
    </row>
    <row r="31" spans="1:8" ht="11.4" x14ac:dyDescent="0.2">
      <c r="F31" s="37"/>
      <c r="G31" s="37"/>
    </row>
    <row r="32" spans="1:8" ht="15.6" x14ac:dyDescent="0.3">
      <c r="A32" s="303" t="s">
        <v>242</v>
      </c>
      <c r="B32" s="304"/>
      <c r="E32" s="212"/>
    </row>
    <row r="33" spans="1:5" ht="12" x14ac:dyDescent="0.25">
      <c r="A33" s="256" t="s">
        <v>243</v>
      </c>
      <c r="B33" s="257"/>
    </row>
    <row r="34" spans="1:5" ht="11.4" x14ac:dyDescent="0.2">
      <c r="A34" s="278" t="s">
        <v>245</v>
      </c>
      <c r="B34" s="282">
        <f>B52</f>
        <v>270000</v>
      </c>
    </row>
    <row r="35" spans="1:5" ht="11.4" x14ac:dyDescent="0.2">
      <c r="A35" s="279" t="s">
        <v>246</v>
      </c>
      <c r="B35" s="282">
        <f>B53+B54-B67</f>
        <v>236000</v>
      </c>
    </row>
    <row r="36" spans="1:5" ht="11.4" x14ac:dyDescent="0.2">
      <c r="A36" s="283" t="s">
        <v>247</v>
      </c>
      <c r="B36" s="284">
        <f>SUM(B34-B35)</f>
        <v>34000</v>
      </c>
      <c r="E36" s="340"/>
    </row>
    <row r="37" spans="1:5" ht="11.4" x14ac:dyDescent="0.2">
      <c r="A37" s="279" t="s">
        <v>248</v>
      </c>
      <c r="B37" s="282">
        <f>B65</f>
        <v>35000</v>
      </c>
    </row>
    <row r="38" spans="1:5" ht="11.4" x14ac:dyDescent="0.2">
      <c r="A38" s="279" t="s">
        <v>249</v>
      </c>
      <c r="B38" s="282">
        <f>B66</f>
        <v>5000</v>
      </c>
    </row>
    <row r="39" spans="1:5" ht="11.4" x14ac:dyDescent="0.2">
      <c r="A39" s="279" t="s">
        <v>250</v>
      </c>
      <c r="B39" s="282">
        <f>B63</f>
        <v>35000</v>
      </c>
    </row>
    <row r="40" spans="1:5" ht="11.4" x14ac:dyDescent="0.2">
      <c r="A40" s="307" t="s">
        <v>251</v>
      </c>
      <c r="B40" s="308">
        <f>B36+B37+B38-B39</f>
        <v>39000</v>
      </c>
    </row>
    <row r="41" spans="1:5" ht="11.4" x14ac:dyDescent="0.2">
      <c r="A41" s="305" t="s">
        <v>252</v>
      </c>
      <c r="B41" s="306">
        <f>B64+B65</f>
        <v>45000</v>
      </c>
    </row>
    <row r="42" spans="1:5" ht="12" x14ac:dyDescent="0.25">
      <c r="A42" s="309" t="s">
        <v>253</v>
      </c>
      <c r="B42" s="310">
        <f>B40-B41</f>
        <v>-6000</v>
      </c>
    </row>
    <row r="43" spans="1:5" ht="12" x14ac:dyDescent="0.25">
      <c r="A43" s="280"/>
      <c r="B43" s="277"/>
    </row>
    <row r="44" spans="1:5" ht="11.4" x14ac:dyDescent="0.2">
      <c r="A44" s="281" t="s">
        <v>256</v>
      </c>
      <c r="B44" s="282">
        <f>B67</f>
        <v>20000</v>
      </c>
    </row>
    <row r="45" spans="1:5" ht="12" x14ac:dyDescent="0.25">
      <c r="A45" s="256" t="s">
        <v>156</v>
      </c>
      <c r="B45" s="313">
        <f>B42-B44</f>
        <v>-26000</v>
      </c>
    </row>
    <row r="51" spans="1:6" ht="14.4" thickBot="1" x14ac:dyDescent="0.3">
      <c r="A51" s="83" t="s">
        <v>193</v>
      </c>
      <c r="B51" s="84"/>
    </row>
    <row r="52" spans="1:6" ht="12" thickBot="1" x14ac:dyDescent="0.25">
      <c r="A52" s="80" t="s">
        <v>255</v>
      </c>
      <c r="B52" s="75">
        <f>'Income Tax Input'!K58</f>
        <v>270000</v>
      </c>
    </row>
    <row r="53" spans="1:6" ht="12" thickBot="1" x14ac:dyDescent="0.25">
      <c r="A53" s="82" t="s">
        <v>146</v>
      </c>
      <c r="B53" s="76">
        <f>'Income Tax Input'!K96-'Income Tax Input'!I95-'Income Tax Input'!I94-'Income Tax Input'!I89-'Income Tax Input'!I88-'Income Tax Input'!I75-'Income Tax Input'!I74-'Income Tax Input'!I70-'Income Tax Input'!I69</f>
        <v>194000</v>
      </c>
    </row>
    <row r="54" spans="1:6" ht="12" thickBot="1" x14ac:dyDescent="0.25">
      <c r="A54" s="80" t="s">
        <v>269</v>
      </c>
      <c r="B54" s="75">
        <f>'Income Tax Input'!I70+'Income Tax Input'!I69+'Income Tax Input'!I74+'Income Tax Input'!I75+'Income Tax Input'!I94+'Income Tax Input'!I95</f>
        <v>62000</v>
      </c>
      <c r="C54" s="311" t="s">
        <v>268</v>
      </c>
      <c r="D54" s="311"/>
      <c r="E54" s="311"/>
      <c r="F54" s="311"/>
    </row>
    <row r="55" spans="1:6" ht="12" thickBot="1" x14ac:dyDescent="0.25">
      <c r="A55" s="81" t="s">
        <v>191</v>
      </c>
      <c r="B55" s="79"/>
    </row>
    <row r="56" spans="1:6" ht="12" thickBot="1" x14ac:dyDescent="0.25">
      <c r="A56" s="80" t="s">
        <v>188</v>
      </c>
      <c r="B56" s="75">
        <f>'Income Tax Input'!I111</f>
        <v>20000</v>
      </c>
    </row>
    <row r="57" spans="1:6" ht="12" thickBot="1" x14ac:dyDescent="0.25">
      <c r="A57" s="80" t="s">
        <v>189</v>
      </c>
      <c r="B57" s="75">
        <f>'Income Tax Input'!I80</f>
        <v>53000</v>
      </c>
    </row>
    <row r="58" spans="1:6" ht="12" thickBot="1" x14ac:dyDescent="0.25">
      <c r="A58" s="80" t="s">
        <v>190</v>
      </c>
      <c r="B58" s="75">
        <f>'Income Tax Input'!I83</f>
        <v>2000</v>
      </c>
    </row>
    <row r="59" spans="1:6" ht="12" thickBot="1" x14ac:dyDescent="0.25">
      <c r="A59" s="80" t="s">
        <v>152</v>
      </c>
      <c r="B59" s="75">
        <f>'Income Tax Input'!I112</f>
        <v>0</v>
      </c>
    </row>
    <row r="60" spans="1:6" ht="12" thickBot="1" x14ac:dyDescent="0.25">
      <c r="A60" s="80" t="s">
        <v>131</v>
      </c>
      <c r="B60" s="75">
        <f>'Income Tax Input'!I113</f>
        <v>600000</v>
      </c>
    </row>
    <row r="61" spans="1:6" ht="12" thickBot="1" x14ac:dyDescent="0.25">
      <c r="A61" s="80" t="s">
        <v>132</v>
      </c>
      <c r="B61" s="75">
        <f>'Income Tax Input'!I114</f>
        <v>100000</v>
      </c>
    </row>
    <row r="62" spans="1:6" ht="12" thickBot="1" x14ac:dyDescent="0.25">
      <c r="A62" s="80" t="s">
        <v>276</v>
      </c>
      <c r="B62" s="75">
        <f>'Income Tax Input'!I117</f>
        <v>161000</v>
      </c>
      <c r="C62" s="37"/>
    </row>
    <row r="63" spans="1:6" ht="12" thickBot="1" x14ac:dyDescent="0.25">
      <c r="A63" s="80" t="s">
        <v>157</v>
      </c>
      <c r="B63" s="75">
        <f>'Income Tax Input'!I123</f>
        <v>35000</v>
      </c>
      <c r="C63" s="276"/>
    </row>
    <row r="64" spans="1:6" ht="12" thickBot="1" x14ac:dyDescent="0.25">
      <c r="A64" s="82" t="s">
        <v>159</v>
      </c>
      <c r="B64" s="76">
        <f>'Income Tax Input'!I124</f>
        <v>10000</v>
      </c>
    </row>
    <row r="65" spans="1:5" ht="12" thickBot="1" x14ac:dyDescent="0.25">
      <c r="A65" s="80" t="s">
        <v>161</v>
      </c>
      <c r="B65" s="75">
        <f>'Income Tax Input'!I70</f>
        <v>35000</v>
      </c>
    </row>
    <row r="66" spans="1:5" ht="12" thickBot="1" x14ac:dyDescent="0.25">
      <c r="A66" s="80" t="s">
        <v>163</v>
      </c>
      <c r="B66" s="75">
        <f>'Income Tax Input'!I125</f>
        <v>5000</v>
      </c>
    </row>
    <row r="67" spans="1:5" ht="12" thickBot="1" x14ac:dyDescent="0.25">
      <c r="A67" s="80" t="s">
        <v>164</v>
      </c>
      <c r="B67" s="75">
        <f>'Income Tax Input'!I94+'Income Tax Input'!I95</f>
        <v>20000</v>
      </c>
      <c r="C67" s="311" t="s">
        <v>267</v>
      </c>
      <c r="D67" s="311"/>
      <c r="E67" s="311"/>
    </row>
  </sheetData>
  <printOptions horizontalCentered="1"/>
  <pageMargins left="0.27" right="0.28999999999999998" top="0.81" bottom="0.66" header="0.5" footer="0.5"/>
  <pageSetup scale="11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83" r:id="rId4" name="Button 135">
              <controlPr defaultSize="0" print="0" autoFill="0" autoLine="0" autoPict="0" macro="[0]!Menu">
                <anchor moveWithCells="1" sizeWithCells="1">
                  <from>
                    <xdr:col>4</xdr:col>
                    <xdr:colOff>274320</xdr:colOff>
                    <xdr:row>0</xdr:row>
                    <xdr:rowOff>45720</xdr:rowOff>
                  </from>
                  <to>
                    <xdr:col>6</xdr:col>
                    <xdr:colOff>670560</xdr:colOff>
                    <xdr:row>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5" name="Button 136">
              <controlPr defaultSize="0" print="0" autoFill="0" autoLine="0" autoPict="0" macro="[0]!Menu">
                <anchor moveWithCells="1" sizeWithCells="1">
                  <from>
                    <xdr:col>0</xdr:col>
                    <xdr:colOff>160020</xdr:colOff>
                    <xdr:row>47</xdr:row>
                    <xdr:rowOff>60960</xdr:rowOff>
                  </from>
                  <to>
                    <xdr:col>0</xdr:col>
                    <xdr:colOff>1417320</xdr:colOff>
                    <xdr:row>48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6" name="Button 153">
              <controlPr defaultSize="0" print="0" autoFill="0" autoLine="0" autoPict="0" macro="[0]!Income">
                <anchor moveWithCells="1" sizeWithCells="1">
                  <from>
                    <xdr:col>0</xdr:col>
                    <xdr:colOff>1592580</xdr:colOff>
                    <xdr:row>47</xdr:row>
                    <xdr:rowOff>53340</xdr:rowOff>
                  </from>
                  <to>
                    <xdr:col>0</xdr:col>
                    <xdr:colOff>2964180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workbookViewId="0">
      <selection activeCell="G51" sqref="G51"/>
    </sheetView>
  </sheetViews>
  <sheetFormatPr defaultColWidth="10" defaultRowHeight="10.199999999999999" x14ac:dyDescent="0.2"/>
  <cols>
    <col min="1" max="1" width="34.28515625" customWidth="1"/>
    <col min="2" max="6" width="16.85546875" customWidth="1"/>
  </cols>
  <sheetData>
    <row r="1" spans="1:6" ht="21" x14ac:dyDescent="0.4">
      <c r="A1" s="207"/>
      <c r="B1" s="208" t="s">
        <v>220</v>
      </c>
      <c r="C1" s="209"/>
      <c r="D1" s="207"/>
      <c r="E1" s="207"/>
      <c r="F1" s="207"/>
    </row>
    <row r="2" spans="1:6" ht="15" x14ac:dyDescent="0.25">
      <c r="A2" s="207"/>
      <c r="B2" s="210" t="s">
        <v>221</v>
      </c>
      <c r="C2" s="209"/>
      <c r="D2" s="207"/>
      <c r="E2" s="207"/>
      <c r="F2" s="207"/>
    </row>
    <row r="3" spans="1:6" ht="13.8" x14ac:dyDescent="0.25">
      <c r="A3" s="211" t="s">
        <v>222</v>
      </c>
      <c r="B3" s="212"/>
      <c r="C3" s="213"/>
      <c r="D3" s="213" t="s">
        <v>1</v>
      </c>
      <c r="E3" s="214"/>
      <c r="F3" s="213"/>
    </row>
    <row r="4" spans="1:6" x14ac:dyDescent="0.2">
      <c r="A4" s="212" t="s">
        <v>223</v>
      </c>
      <c r="B4" s="212"/>
      <c r="C4" s="212"/>
      <c r="D4" s="212"/>
      <c r="E4" s="212"/>
      <c r="F4" s="212"/>
    </row>
    <row r="5" spans="1:6" x14ac:dyDescent="0.2">
      <c r="A5" s="212"/>
      <c r="B5" s="212"/>
      <c r="C5" s="212"/>
      <c r="D5" s="212"/>
      <c r="E5" s="212"/>
      <c r="F5" s="212"/>
    </row>
    <row r="6" spans="1:6" ht="13.2" x14ac:dyDescent="0.25">
      <c r="A6" s="215" t="s">
        <v>224</v>
      </c>
      <c r="B6" s="216" t="s">
        <v>225</v>
      </c>
      <c r="C6" s="217" t="s">
        <v>90</v>
      </c>
      <c r="D6" s="218" t="s">
        <v>226</v>
      </c>
      <c r="E6" s="219"/>
      <c r="F6" s="217" t="s">
        <v>225</v>
      </c>
    </row>
    <row r="7" spans="1:6" ht="10.8" thickBot="1" x14ac:dyDescent="0.25">
      <c r="A7" s="220" t="s">
        <v>227</v>
      </c>
      <c r="B7" s="221" t="s">
        <v>228</v>
      </c>
      <c r="C7" s="222" t="s">
        <v>229</v>
      </c>
      <c r="D7" s="222" t="s">
        <v>90</v>
      </c>
      <c r="E7" s="222" t="s">
        <v>230</v>
      </c>
      <c r="F7" s="222" t="s">
        <v>231</v>
      </c>
    </row>
    <row r="8" spans="1:6" ht="10.8" thickTop="1" x14ac:dyDescent="0.2">
      <c r="A8" s="223" t="s">
        <v>232</v>
      </c>
      <c r="B8" s="224"/>
      <c r="C8" s="225">
        <v>0</v>
      </c>
      <c r="D8" s="226">
        <f>B8*C8</f>
        <v>0</v>
      </c>
      <c r="E8" s="227">
        <v>0</v>
      </c>
      <c r="F8" s="228">
        <f>SUM(B8-E8)</f>
        <v>0</v>
      </c>
    </row>
    <row r="9" spans="1:6" x14ac:dyDescent="0.2">
      <c r="A9" s="220"/>
      <c r="B9" s="224">
        <v>0</v>
      </c>
      <c r="C9" s="225">
        <v>0</v>
      </c>
      <c r="D9" s="226">
        <f>B9*C9</f>
        <v>0</v>
      </c>
      <c r="E9" s="227">
        <v>0</v>
      </c>
      <c r="F9" s="228">
        <f>SUM(B9-E9)</f>
        <v>0</v>
      </c>
    </row>
    <row r="10" spans="1:6" x14ac:dyDescent="0.2">
      <c r="A10" s="220"/>
      <c r="B10" s="224">
        <v>0</v>
      </c>
      <c r="C10" s="225">
        <v>0</v>
      </c>
      <c r="D10" s="226">
        <f>B10*C10</f>
        <v>0</v>
      </c>
      <c r="E10" s="227">
        <v>0</v>
      </c>
      <c r="F10" s="228">
        <f>SUM(B10-E10)</f>
        <v>0</v>
      </c>
    </row>
    <row r="11" spans="1:6" x14ac:dyDescent="0.2">
      <c r="A11" s="220"/>
      <c r="B11" s="224">
        <v>0</v>
      </c>
      <c r="C11" s="225">
        <v>0</v>
      </c>
      <c r="D11" s="226">
        <f>B11*C11</f>
        <v>0</v>
      </c>
      <c r="E11" s="227">
        <v>0</v>
      </c>
      <c r="F11" s="228">
        <f>SUM(B11-E11)</f>
        <v>0</v>
      </c>
    </row>
    <row r="12" spans="1:6" x14ac:dyDescent="0.2">
      <c r="A12" s="220" t="s">
        <v>233</v>
      </c>
      <c r="B12" s="229">
        <f>SUM(B8:B11)</f>
        <v>0</v>
      </c>
      <c r="C12" s="230"/>
      <c r="D12" s="231">
        <f>SUM(D8:D11)</f>
        <v>0</v>
      </c>
      <c r="E12" s="231">
        <f>SUM(E8:E11)</f>
        <v>0</v>
      </c>
      <c r="F12" s="231">
        <f>SUM(F8:F11)</f>
        <v>0</v>
      </c>
    </row>
    <row r="13" spans="1:6" x14ac:dyDescent="0.2">
      <c r="A13" s="232"/>
      <c r="B13" s="233"/>
      <c r="C13" s="234"/>
      <c r="D13" s="234"/>
      <c r="E13" s="234"/>
      <c r="F13" s="234"/>
    </row>
    <row r="14" spans="1:6" ht="11.4" x14ac:dyDescent="0.2">
      <c r="A14" s="232" t="s">
        <v>234</v>
      </c>
      <c r="B14" s="235"/>
      <c r="C14" s="235"/>
      <c r="D14" s="234"/>
      <c r="E14" s="234"/>
      <c r="F14" s="236"/>
    </row>
    <row r="15" spans="1:6" x14ac:dyDescent="0.2">
      <c r="A15" s="237" t="s">
        <v>235</v>
      </c>
      <c r="B15" s="224">
        <v>0</v>
      </c>
      <c r="C15" s="238">
        <v>0</v>
      </c>
      <c r="D15" s="227">
        <f>B15*C15</f>
        <v>0</v>
      </c>
      <c r="E15" s="227">
        <v>0</v>
      </c>
      <c r="F15" s="228">
        <f>SUM(B15-E15)</f>
        <v>0</v>
      </c>
    </row>
    <row r="16" spans="1:6" x14ac:dyDescent="0.2">
      <c r="A16" s="239"/>
      <c r="B16" s="224">
        <v>0</v>
      </c>
      <c r="C16" s="238">
        <v>0</v>
      </c>
      <c r="D16" s="227">
        <f>B16*C16</f>
        <v>0</v>
      </c>
      <c r="E16" s="227">
        <v>0</v>
      </c>
      <c r="F16" s="228">
        <f>SUM(B16-E16)</f>
        <v>0</v>
      </c>
    </row>
    <row r="17" spans="1:6" x14ac:dyDescent="0.2">
      <c r="A17" s="220" t="s">
        <v>236</v>
      </c>
      <c r="B17" s="231">
        <f>SUM(B15:B16)</f>
        <v>0</v>
      </c>
      <c r="C17" s="230"/>
      <c r="D17" s="231">
        <f>SUM(D15:D16)</f>
        <v>0</v>
      </c>
      <c r="E17" s="231">
        <f>SUM(E15:E16)</f>
        <v>0</v>
      </c>
      <c r="F17" s="231">
        <f>SUM(F15:F16)</f>
        <v>0</v>
      </c>
    </row>
    <row r="18" spans="1:6" x14ac:dyDescent="0.2">
      <c r="A18" s="232"/>
      <c r="B18" s="234"/>
      <c r="C18" s="234"/>
      <c r="D18" s="234"/>
      <c r="E18" s="234"/>
      <c r="F18" s="234"/>
    </row>
    <row r="19" spans="1:6" ht="13.2" x14ac:dyDescent="0.25">
      <c r="A19" s="240" t="s">
        <v>237</v>
      </c>
      <c r="B19" s="216" t="s">
        <v>225</v>
      </c>
      <c r="C19" s="217" t="s">
        <v>90</v>
      </c>
      <c r="D19" s="218" t="s">
        <v>226</v>
      </c>
      <c r="E19" s="219"/>
      <c r="F19" s="217" t="s">
        <v>225</v>
      </c>
    </row>
    <row r="20" spans="1:6" ht="12" thickBot="1" x14ac:dyDescent="0.25">
      <c r="A20" s="241"/>
      <c r="B20" s="221" t="s">
        <v>228</v>
      </c>
      <c r="C20" s="222" t="s">
        <v>229</v>
      </c>
      <c r="D20" s="222" t="s">
        <v>90</v>
      </c>
      <c r="E20" s="222" t="s">
        <v>230</v>
      </c>
      <c r="F20" s="222" t="s">
        <v>231</v>
      </c>
    </row>
    <row r="21" spans="1:6" ht="10.8" thickTop="1" x14ac:dyDescent="0.2">
      <c r="A21" s="239" t="s">
        <v>238</v>
      </c>
      <c r="B21" s="224">
        <v>0</v>
      </c>
      <c r="C21" s="238">
        <v>0</v>
      </c>
      <c r="D21" s="224">
        <v>0</v>
      </c>
      <c r="E21" s="224">
        <v>0</v>
      </c>
      <c r="F21" s="228">
        <f t="shared" ref="F21:F29" si="0">SUM(B21-E21)</f>
        <v>0</v>
      </c>
    </row>
    <row r="22" spans="1:6" x14ac:dyDescent="0.2">
      <c r="A22" s="239"/>
      <c r="B22" s="224">
        <v>0</v>
      </c>
      <c r="C22" s="238">
        <v>0</v>
      </c>
      <c r="D22" s="224">
        <v>0</v>
      </c>
      <c r="E22" s="224">
        <v>0</v>
      </c>
      <c r="F22" s="228">
        <f t="shared" si="0"/>
        <v>0</v>
      </c>
    </row>
    <row r="23" spans="1:6" x14ac:dyDescent="0.2">
      <c r="A23" s="239"/>
      <c r="B23" s="224">
        <v>0</v>
      </c>
      <c r="C23" s="238">
        <v>0</v>
      </c>
      <c r="D23" s="224">
        <v>0</v>
      </c>
      <c r="E23" s="224">
        <v>0</v>
      </c>
      <c r="F23" s="228">
        <f t="shared" si="0"/>
        <v>0</v>
      </c>
    </row>
    <row r="24" spans="1:6" x14ac:dyDescent="0.2">
      <c r="A24" s="239"/>
      <c r="B24" s="224">
        <v>0</v>
      </c>
      <c r="C24" s="238">
        <v>0</v>
      </c>
      <c r="D24" s="224">
        <v>0</v>
      </c>
      <c r="E24" s="224">
        <v>0</v>
      </c>
      <c r="F24" s="228">
        <f t="shared" si="0"/>
        <v>0</v>
      </c>
    </row>
    <row r="25" spans="1:6" x14ac:dyDescent="0.2">
      <c r="A25" s="239"/>
      <c r="B25" s="224">
        <v>0</v>
      </c>
      <c r="C25" s="238">
        <v>0</v>
      </c>
      <c r="D25" s="224">
        <v>0</v>
      </c>
      <c r="E25" s="224">
        <v>0</v>
      </c>
      <c r="F25" s="228">
        <f t="shared" si="0"/>
        <v>0</v>
      </c>
    </row>
    <row r="26" spans="1:6" x14ac:dyDescent="0.2">
      <c r="A26" s="239"/>
      <c r="B26" s="224">
        <v>0</v>
      </c>
      <c r="C26" s="238">
        <v>0</v>
      </c>
      <c r="D26" s="224">
        <v>0</v>
      </c>
      <c r="E26" s="224">
        <v>0</v>
      </c>
      <c r="F26" s="228">
        <f t="shared" si="0"/>
        <v>0</v>
      </c>
    </row>
    <row r="27" spans="1:6" x14ac:dyDescent="0.2">
      <c r="A27" s="239"/>
      <c r="B27" s="224">
        <v>0</v>
      </c>
      <c r="C27" s="238">
        <v>0</v>
      </c>
      <c r="D27" s="224">
        <v>0</v>
      </c>
      <c r="E27" s="224">
        <v>0</v>
      </c>
      <c r="F27" s="228">
        <f t="shared" si="0"/>
        <v>0</v>
      </c>
    </row>
    <row r="28" spans="1:6" x14ac:dyDescent="0.2">
      <c r="A28" s="239"/>
      <c r="B28" s="227">
        <v>0</v>
      </c>
      <c r="C28" s="238">
        <v>0</v>
      </c>
      <c r="D28" s="224">
        <v>0</v>
      </c>
      <c r="E28" s="224">
        <v>0</v>
      </c>
      <c r="F28" s="226">
        <f t="shared" si="0"/>
        <v>0</v>
      </c>
    </row>
    <row r="29" spans="1:6" x14ac:dyDescent="0.2">
      <c r="A29" s="239"/>
      <c r="B29" s="227">
        <v>0</v>
      </c>
      <c r="C29" s="238">
        <v>0</v>
      </c>
      <c r="D29" s="224">
        <v>0</v>
      </c>
      <c r="E29" s="224">
        <v>0</v>
      </c>
      <c r="F29" s="226">
        <f t="shared" si="0"/>
        <v>0</v>
      </c>
    </row>
    <row r="30" spans="1:6" x14ac:dyDescent="0.2">
      <c r="A30" s="242" t="s">
        <v>239</v>
      </c>
      <c r="B30" s="243">
        <f>SUM(B21:B29)</f>
        <v>0</v>
      </c>
      <c r="C30" s="244"/>
      <c r="D30" s="243">
        <f>SUM(D21:D29)</f>
        <v>0</v>
      </c>
      <c r="E30" s="243">
        <f>SUM(E21:E29)</f>
        <v>0</v>
      </c>
      <c r="F30" s="243">
        <f>SUM(F21:F29)</f>
        <v>0</v>
      </c>
    </row>
    <row r="31" spans="1:6" ht="13.8" x14ac:dyDescent="0.25">
      <c r="A31" s="245" t="s">
        <v>240</v>
      </c>
      <c r="B31" s="246">
        <f>SUM(B30+B17)</f>
        <v>0</v>
      </c>
      <c r="C31" s="247"/>
      <c r="D31" s="246">
        <f>SUM(D30+D17)</f>
        <v>0</v>
      </c>
      <c r="E31" s="246">
        <f>SUM(E30+E17)</f>
        <v>0</v>
      </c>
      <c r="F31" s="246">
        <f>SUM(F30+F17)</f>
        <v>0</v>
      </c>
    </row>
    <row r="32" spans="1:6" x14ac:dyDescent="0.2">
      <c r="A32" s="212"/>
      <c r="B32" s="248"/>
      <c r="C32" s="248"/>
      <c r="D32" s="248"/>
      <c r="E32" s="248"/>
      <c r="F32" s="248"/>
    </row>
    <row r="33" spans="1:6" ht="13.8" x14ac:dyDescent="0.25">
      <c r="A33" s="249" t="s">
        <v>241</v>
      </c>
      <c r="B33" s="250"/>
      <c r="C33" s="250"/>
      <c r="D33" s="251"/>
      <c r="E33" s="252">
        <f>SUM(D31+E31)</f>
        <v>0</v>
      </c>
      <c r="F33" s="253"/>
    </row>
    <row r="34" spans="1:6" ht="13.8" x14ac:dyDescent="0.25">
      <c r="A34" s="211"/>
      <c r="B34" s="254"/>
      <c r="C34" s="254"/>
      <c r="D34" s="211"/>
      <c r="E34" s="254"/>
      <c r="F34" s="253"/>
    </row>
    <row r="35" spans="1:6" x14ac:dyDescent="0.2">
      <c r="A35" s="212"/>
      <c r="B35" s="212"/>
      <c r="C35" s="212"/>
      <c r="D35" s="212"/>
      <c r="E35" s="212"/>
      <c r="F35" s="212"/>
    </row>
    <row r="36" spans="1:6" ht="15.6" x14ac:dyDescent="0.3">
      <c r="A36" s="255" t="s">
        <v>242</v>
      </c>
      <c r="B36" s="212"/>
      <c r="C36" s="212"/>
      <c r="D36" s="212"/>
      <c r="E36" s="212"/>
      <c r="F36" s="212"/>
    </row>
    <row r="37" spans="1:6" x14ac:dyDescent="0.2">
      <c r="A37" s="212"/>
      <c r="B37" s="212"/>
      <c r="C37" s="212"/>
      <c r="D37" s="212"/>
      <c r="E37" s="212"/>
      <c r="F37" s="212"/>
    </row>
    <row r="38" spans="1:6" ht="12" x14ac:dyDescent="0.25">
      <c r="A38" s="256" t="s">
        <v>243</v>
      </c>
      <c r="B38" s="257"/>
      <c r="C38" s="212"/>
      <c r="D38" s="258" t="s">
        <v>244</v>
      </c>
      <c r="E38" s="259"/>
      <c r="F38" s="257"/>
    </row>
    <row r="39" spans="1:6" ht="11.4" x14ac:dyDescent="0.2">
      <c r="A39" s="260" t="s">
        <v>245</v>
      </c>
      <c r="B39" s="261">
        <v>0</v>
      </c>
      <c r="C39" s="212"/>
      <c r="D39" s="262" t="s">
        <v>245</v>
      </c>
      <c r="E39" s="213"/>
      <c r="F39" s="261">
        <v>0</v>
      </c>
    </row>
    <row r="40" spans="1:6" x14ac:dyDescent="0.2">
      <c r="A40" s="263" t="s">
        <v>246</v>
      </c>
      <c r="B40" s="261">
        <v>0</v>
      </c>
      <c r="C40" s="212"/>
      <c r="D40" s="262" t="s">
        <v>246</v>
      </c>
      <c r="E40" s="212"/>
      <c r="F40" s="261">
        <v>0</v>
      </c>
    </row>
    <row r="41" spans="1:6" x14ac:dyDescent="0.2">
      <c r="A41" s="263" t="s">
        <v>247</v>
      </c>
      <c r="B41" s="264">
        <f>SUM(B39-B40)</f>
        <v>0</v>
      </c>
      <c r="C41" s="212"/>
      <c r="D41" s="262" t="s">
        <v>247</v>
      </c>
      <c r="E41" s="212"/>
      <c r="F41" s="264">
        <f>SUM(F39-F40)</f>
        <v>0</v>
      </c>
    </row>
    <row r="42" spans="1:6" x14ac:dyDescent="0.2">
      <c r="A42" s="263" t="s">
        <v>248</v>
      </c>
      <c r="B42" s="261">
        <v>0</v>
      </c>
      <c r="C42" s="212"/>
      <c r="D42" s="262" t="s">
        <v>248</v>
      </c>
      <c r="E42" s="212"/>
      <c r="F42" s="261">
        <v>0</v>
      </c>
    </row>
    <row r="43" spans="1:6" x14ac:dyDescent="0.2">
      <c r="A43" s="263" t="s">
        <v>249</v>
      </c>
      <c r="B43" s="261">
        <v>0</v>
      </c>
      <c r="C43" s="212"/>
      <c r="D43" s="262" t="s">
        <v>249</v>
      </c>
      <c r="E43" s="212"/>
      <c r="F43" s="261">
        <v>0</v>
      </c>
    </row>
    <row r="44" spans="1:6" x14ac:dyDescent="0.2">
      <c r="A44" s="263" t="s">
        <v>250</v>
      </c>
      <c r="B44" s="261">
        <v>0</v>
      </c>
      <c r="C44" s="212"/>
      <c r="D44" s="262" t="s">
        <v>250</v>
      </c>
      <c r="E44" s="212"/>
      <c r="F44" s="261">
        <v>0</v>
      </c>
    </row>
    <row r="45" spans="1:6" x14ac:dyDescent="0.2">
      <c r="A45" s="265" t="s">
        <v>251</v>
      </c>
      <c r="B45" s="266">
        <f>B41+B42+B43-B44</f>
        <v>0</v>
      </c>
      <c r="C45" s="212"/>
      <c r="D45" s="267" t="s">
        <v>251</v>
      </c>
      <c r="E45" s="212"/>
      <c r="F45" s="266">
        <f>F41+F42+F43-F44</f>
        <v>0</v>
      </c>
    </row>
    <row r="46" spans="1:6" x14ac:dyDescent="0.2">
      <c r="A46" s="268" t="s">
        <v>252</v>
      </c>
      <c r="B46" s="269">
        <f>E33</f>
        <v>0</v>
      </c>
      <c r="C46" s="212"/>
      <c r="D46" s="268" t="s">
        <v>252</v>
      </c>
      <c r="E46" s="212"/>
      <c r="F46" s="269">
        <v>0</v>
      </c>
    </row>
    <row r="47" spans="1:6" ht="11.4" x14ac:dyDescent="0.2">
      <c r="A47" s="270" t="s">
        <v>253</v>
      </c>
      <c r="B47" s="266">
        <f>B45-B46</f>
        <v>0</v>
      </c>
      <c r="C47" s="212"/>
      <c r="D47" s="270" t="s">
        <v>253</v>
      </c>
      <c r="E47" s="213"/>
      <c r="F47" s="266">
        <f>F45-F46</f>
        <v>0</v>
      </c>
    </row>
    <row r="48" spans="1:6" x14ac:dyDescent="0.2">
      <c r="A48" s="268"/>
      <c r="B48" s="261"/>
      <c r="C48" s="212"/>
      <c r="D48" s="268"/>
      <c r="E48" s="212"/>
      <c r="F48" s="269"/>
    </row>
    <row r="49" spans="1:6" ht="11.4" x14ac:dyDescent="0.2">
      <c r="A49" s="271" t="s">
        <v>254</v>
      </c>
      <c r="B49" s="261">
        <v>0</v>
      </c>
      <c r="C49" s="212"/>
      <c r="D49" s="271" t="s">
        <v>254</v>
      </c>
      <c r="E49" s="213"/>
      <c r="F49" s="261">
        <v>0</v>
      </c>
    </row>
    <row r="50" spans="1:6" ht="12" x14ac:dyDescent="0.25">
      <c r="A50" s="256" t="s">
        <v>156</v>
      </c>
      <c r="B50" s="272">
        <f>B47-B49</f>
        <v>0</v>
      </c>
      <c r="C50" s="212"/>
      <c r="D50" s="256" t="s">
        <v>156</v>
      </c>
      <c r="E50" s="259"/>
      <c r="F50" s="273">
        <f>F47-F49</f>
        <v>0</v>
      </c>
    </row>
    <row r="51" spans="1:6" x14ac:dyDescent="0.2">
      <c r="A51" s="212"/>
      <c r="B51" s="274"/>
      <c r="C51" s="212"/>
      <c r="D51" s="212"/>
      <c r="E51" s="212"/>
      <c r="F51" s="253"/>
    </row>
    <row r="52" spans="1:6" ht="11.4" x14ac:dyDescent="0.2">
      <c r="A52" s="213"/>
      <c r="B52" s="213"/>
      <c r="C52" s="212"/>
      <c r="D52" s="213"/>
      <c r="E52" s="213"/>
      <c r="F52" s="213"/>
    </row>
    <row r="53" spans="1:6" x14ac:dyDescent="0.2">
      <c r="A53" s="275"/>
      <c r="B53" s="212"/>
      <c r="C53" s="212"/>
      <c r="D53" s="212"/>
      <c r="E53" s="212"/>
      <c r="F53" s="212"/>
    </row>
    <row r="54" spans="1:6" ht="11.4" x14ac:dyDescent="0.2">
      <c r="A54" s="213"/>
      <c r="B54" s="212"/>
      <c r="C54" s="212"/>
      <c r="D54" s="212"/>
      <c r="E54" s="212"/>
      <c r="F54" s="212"/>
    </row>
  </sheetData>
  <pageMargins left="0.37" right="0.37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Line="0" autoPict="0" macro="[0]!Menu">
                <anchor moveWithCells="1" sizeWithCells="1">
                  <from>
                    <xdr:col>6</xdr:col>
                    <xdr:colOff>7620</xdr:colOff>
                    <xdr:row>0</xdr:row>
                    <xdr:rowOff>129540</xdr:rowOff>
                  </from>
                  <to>
                    <xdr:col>8</xdr:col>
                    <xdr:colOff>7620</xdr:colOff>
                    <xdr:row>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Button 4">
              <controlPr defaultSize="0" print="0" autoFill="0" autoLine="0" autoPict="0" macro="[0]!Menu">
                <anchor moveWithCells="1" sizeWithCells="1">
                  <from>
                    <xdr:col>5</xdr:col>
                    <xdr:colOff>30480</xdr:colOff>
                    <xdr:row>52</xdr:row>
                    <xdr:rowOff>15240</xdr:rowOff>
                  </from>
                  <to>
                    <xdr:col>6</xdr:col>
                    <xdr:colOff>198120</xdr:colOff>
                    <xdr:row>53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2"/>
  <sheetViews>
    <sheetView workbookViewId="0">
      <selection activeCell="F32" sqref="F32"/>
    </sheetView>
  </sheetViews>
  <sheetFormatPr defaultRowHeight="10.199999999999999" x14ac:dyDescent="0.2"/>
  <cols>
    <col min="1" max="1" width="29" customWidth="1"/>
    <col min="2" max="2" width="28.140625" customWidth="1"/>
    <col min="3" max="3" width="21.85546875" customWidth="1"/>
    <col min="5" max="5" width="17.42578125" customWidth="1"/>
    <col min="6" max="6" width="32.42578125" customWidth="1"/>
  </cols>
  <sheetData>
    <row r="2" spans="2:5" ht="10.8" thickBot="1" x14ac:dyDescent="0.25"/>
    <row r="3" spans="2:5" ht="13.8" x14ac:dyDescent="0.25">
      <c r="B3" s="190" t="s">
        <v>208</v>
      </c>
      <c r="C3" s="152"/>
      <c r="D3" s="152"/>
      <c r="E3" s="153"/>
    </row>
    <row r="4" spans="2:5" ht="13.2" x14ac:dyDescent="0.25">
      <c r="B4" s="154"/>
      <c r="C4" s="154"/>
      <c r="D4" s="154"/>
      <c r="E4" s="155"/>
    </row>
    <row r="5" spans="2:5" ht="13.2" x14ac:dyDescent="0.25">
      <c r="B5" s="156" t="s">
        <v>165</v>
      </c>
      <c r="C5" s="157"/>
      <c r="D5" s="157"/>
      <c r="E5" s="155"/>
    </row>
    <row r="6" spans="2:5" ht="13.2" x14ac:dyDescent="0.25">
      <c r="B6" s="158" t="s">
        <v>166</v>
      </c>
      <c r="C6" s="159"/>
      <c r="D6" s="159"/>
      <c r="E6" s="174">
        <f>'Income Tax Input'!K58</f>
        <v>270000</v>
      </c>
    </row>
    <row r="7" spans="2:5" ht="13.8" thickBot="1" x14ac:dyDescent="0.3">
      <c r="B7" s="158" t="s">
        <v>167</v>
      </c>
      <c r="C7" s="159"/>
      <c r="D7" s="159"/>
      <c r="E7" s="174">
        <f>'Income Tax Input'!I93</f>
        <v>236000</v>
      </c>
    </row>
    <row r="8" spans="2:5" ht="13.8" thickBot="1" x14ac:dyDescent="0.3">
      <c r="B8" s="160" t="s">
        <v>168</v>
      </c>
      <c r="C8" s="161"/>
      <c r="D8" s="161"/>
      <c r="E8" s="175">
        <f>E6-E7</f>
        <v>34000</v>
      </c>
    </row>
    <row r="9" spans="2:5" ht="13.2" x14ac:dyDescent="0.25">
      <c r="B9" s="157"/>
      <c r="C9" s="157"/>
      <c r="D9" s="157"/>
      <c r="E9" s="155"/>
    </row>
    <row r="10" spans="2:5" ht="13.2" x14ac:dyDescent="0.25">
      <c r="B10" s="156" t="s">
        <v>169</v>
      </c>
      <c r="C10" s="157"/>
      <c r="D10" s="157"/>
      <c r="E10" s="155"/>
    </row>
    <row r="11" spans="2:5" ht="13.2" x14ac:dyDescent="0.25">
      <c r="B11" s="158" t="s">
        <v>170</v>
      </c>
      <c r="C11" s="159"/>
      <c r="D11" s="162"/>
      <c r="E11" s="163">
        <f>'Income Tax Input'!I115</f>
        <v>-25000</v>
      </c>
    </row>
    <row r="12" spans="2:5" ht="13.2" x14ac:dyDescent="0.25">
      <c r="B12" s="158" t="s">
        <v>171</v>
      </c>
      <c r="C12" s="159"/>
      <c r="D12" s="163"/>
      <c r="E12" s="162">
        <f>'Income Tax Input'!I118</f>
        <v>15000</v>
      </c>
    </row>
    <row r="13" spans="2:5" ht="13.2" x14ac:dyDescent="0.25">
      <c r="B13" s="158" t="s">
        <v>172</v>
      </c>
      <c r="C13" s="159"/>
      <c r="D13" s="159"/>
      <c r="E13" s="162">
        <f>'Income Tax Input'!I124</f>
        <v>10000</v>
      </c>
    </row>
    <row r="14" spans="2:5" ht="13.2" x14ac:dyDescent="0.25">
      <c r="B14" s="158" t="s">
        <v>173</v>
      </c>
      <c r="C14" s="159"/>
      <c r="D14" s="159"/>
      <c r="E14" s="162">
        <f>'Income Tax Input'!I125</f>
        <v>5000</v>
      </c>
    </row>
    <row r="15" spans="2:5" ht="13.8" thickBot="1" x14ac:dyDescent="0.3">
      <c r="B15" s="158" t="s">
        <v>174</v>
      </c>
      <c r="C15" s="159"/>
      <c r="D15" s="159"/>
      <c r="E15" s="162">
        <f>'Income Tax Input'!I123</f>
        <v>35000</v>
      </c>
    </row>
    <row r="16" spans="2:5" ht="13.8" thickBot="1" x14ac:dyDescent="0.3">
      <c r="B16" s="160" t="s">
        <v>175</v>
      </c>
      <c r="C16" s="161"/>
      <c r="D16" s="161"/>
      <c r="E16" s="164">
        <f>E11+E12-E13+E14-E15</f>
        <v>-50000</v>
      </c>
    </row>
    <row r="17" spans="2:5" ht="13.2" x14ac:dyDescent="0.25">
      <c r="B17" s="157"/>
      <c r="C17" s="157"/>
      <c r="D17" s="157"/>
      <c r="E17" s="155"/>
    </row>
    <row r="18" spans="2:5" ht="13.2" x14ac:dyDescent="0.25">
      <c r="B18" s="156" t="s">
        <v>176</v>
      </c>
      <c r="C18" s="157"/>
      <c r="D18" s="157"/>
      <c r="E18" s="155"/>
    </row>
    <row r="19" spans="2:5" ht="13.2" x14ac:dyDescent="0.25">
      <c r="B19" s="158" t="s">
        <v>177</v>
      </c>
      <c r="C19" s="159"/>
      <c r="D19" s="162"/>
      <c r="E19" s="162">
        <f>'Income Tax Input'!I121</f>
        <v>13500</v>
      </c>
    </row>
    <row r="20" spans="2:5" ht="13.8" thickBot="1" x14ac:dyDescent="0.3">
      <c r="B20" s="158" t="s">
        <v>178</v>
      </c>
      <c r="C20" s="159"/>
      <c r="D20" s="162"/>
      <c r="E20" s="162">
        <f>'Income Tax Input'!I122</f>
        <v>28000</v>
      </c>
    </row>
    <row r="21" spans="2:5" ht="13.8" thickBot="1" x14ac:dyDescent="0.3">
      <c r="B21" s="160" t="s">
        <v>179</v>
      </c>
      <c r="C21" s="161"/>
      <c r="D21" s="165"/>
      <c r="E21" s="164">
        <f>E19-E20</f>
        <v>-14500</v>
      </c>
    </row>
    <row r="22" spans="2:5" ht="13.8" thickBot="1" x14ac:dyDescent="0.3">
      <c r="B22" s="157"/>
      <c r="C22" s="157"/>
      <c r="D22" s="166"/>
      <c r="E22" s="155"/>
    </row>
    <row r="23" spans="2:5" ht="13.8" thickBot="1" x14ac:dyDescent="0.3">
      <c r="B23" s="160" t="s">
        <v>180</v>
      </c>
      <c r="C23" s="161"/>
      <c r="D23" s="161"/>
      <c r="E23" s="164">
        <f>E8+E16+E21</f>
        <v>-30500</v>
      </c>
    </row>
    <row r="24" spans="2:5" ht="13.2" x14ac:dyDescent="0.25">
      <c r="B24" s="154"/>
      <c r="C24" s="154"/>
      <c r="D24" s="154"/>
      <c r="E24" s="155"/>
    </row>
    <row r="25" spans="2:5" ht="13.2" x14ac:dyDescent="0.25">
      <c r="B25" s="156" t="s">
        <v>181</v>
      </c>
      <c r="C25" s="157"/>
      <c r="D25" s="157"/>
      <c r="E25" s="155"/>
    </row>
    <row r="26" spans="2:5" ht="13.2" x14ac:dyDescent="0.25">
      <c r="B26" s="158" t="s">
        <v>182</v>
      </c>
      <c r="C26" s="159"/>
      <c r="D26" s="159"/>
      <c r="E26" s="162">
        <f>'Income Tax Input'!I120</f>
        <v>4500</v>
      </c>
    </row>
    <row r="27" spans="2:5" ht="13.8" thickBot="1" x14ac:dyDescent="0.3">
      <c r="B27" s="158" t="s">
        <v>183</v>
      </c>
      <c r="C27" s="159"/>
      <c r="D27" s="159"/>
      <c r="E27" s="162">
        <f>'Income Tax Input'!I119</f>
        <v>5000</v>
      </c>
    </row>
    <row r="28" spans="2:5" ht="13.8" thickBot="1" x14ac:dyDescent="0.3">
      <c r="B28" s="160" t="s">
        <v>184</v>
      </c>
      <c r="C28" s="161"/>
      <c r="D28" s="165"/>
      <c r="E28" s="164">
        <f>E26-E27</f>
        <v>-500</v>
      </c>
    </row>
    <row r="29" spans="2:5" ht="13.8" thickBot="1" x14ac:dyDescent="0.3">
      <c r="B29" s="154"/>
      <c r="C29" s="154"/>
      <c r="D29" s="167"/>
      <c r="E29" s="155"/>
    </row>
    <row r="30" spans="2:5" ht="13.8" thickBot="1" x14ac:dyDescent="0.3">
      <c r="B30" s="168" t="s">
        <v>185</v>
      </c>
      <c r="C30" s="169"/>
      <c r="D30" s="170"/>
      <c r="E30" s="171">
        <f>-E28+E23</f>
        <v>-30000</v>
      </c>
    </row>
    <row r="31" spans="2:5" ht="13.8" thickBot="1" x14ac:dyDescent="0.3">
      <c r="B31" s="172"/>
      <c r="C31" s="172"/>
      <c r="D31" s="172"/>
      <c r="E31" s="173"/>
    </row>
    <row r="32" spans="2:5" ht="13.2" x14ac:dyDescent="0.25">
      <c r="B32" s="85"/>
      <c r="C32" s="85"/>
      <c r="D32" s="85"/>
      <c r="E32" s="85"/>
    </row>
  </sheetData>
  <pageMargins left="0.75" right="0.75" top="1" bottom="1" header="0.5" footer="0.5"/>
  <pageSetup scale="14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Menu">
                <anchor moveWithCells="1" sizeWithCells="1">
                  <from>
                    <xdr:col>5</xdr:col>
                    <xdr:colOff>259080</xdr:colOff>
                    <xdr:row>0</xdr:row>
                    <xdr:rowOff>106680</xdr:rowOff>
                  </from>
                  <to>
                    <xdr:col>5</xdr:col>
                    <xdr:colOff>1325880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Line="0" autoPict="0" macro="[0]!Menu">
                <anchor moveWithCells="1" sizeWithCells="1">
                  <from>
                    <xdr:col>5</xdr:col>
                    <xdr:colOff>259080</xdr:colOff>
                    <xdr:row>33</xdr:row>
                    <xdr:rowOff>106680</xdr:rowOff>
                  </from>
                  <to>
                    <xdr:col>5</xdr:col>
                    <xdr:colOff>1325880</xdr:colOff>
                    <xdr:row>35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Menu</vt:lpstr>
      <vt:lpstr>Income Tax Input</vt:lpstr>
      <vt:lpstr>Farm Business Analyzer</vt:lpstr>
      <vt:lpstr>Debt Service</vt:lpstr>
      <vt:lpstr>Statement of Change</vt:lpstr>
      <vt:lpstr>'Income Tax Input'!Print_Area</vt:lpstr>
      <vt:lpstr>Menu!Print_Area</vt:lpstr>
      <vt:lpstr>'Statement of Change'!Print_Area</vt:lpstr>
    </vt:vector>
  </TitlesOfParts>
  <Company>Ontario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RGamble</dc:creator>
  <cp:lastModifiedBy>Aniket Gupta</cp:lastModifiedBy>
  <cp:lastPrinted>2000-11-21T15:34:03Z</cp:lastPrinted>
  <dcterms:created xsi:type="dcterms:W3CDTF">1997-03-14T21:48:21Z</dcterms:created>
  <dcterms:modified xsi:type="dcterms:W3CDTF">2024-02-03T22:29:53Z</dcterms:modified>
</cp:coreProperties>
</file>