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2294D04-3997-45AC-8685-531A23836C53}" xr6:coauthVersionLast="47" xr6:coauthVersionMax="47" xr10:uidLastSave="{00000000-0000-0000-0000-000000000000}"/>
  <bookViews>
    <workbookView xWindow="768" yWindow="768" windowWidth="17280" windowHeight="8880"/>
  </bookViews>
  <sheets>
    <sheet name="t1p103a" sheetId="4" r:id="rId1"/>
    <sheet name="t1p103b" sheetId="5" r:id="rId2"/>
    <sheet name="t1p104" sheetId="6" r:id="rId3"/>
    <sheet name="t1p105" sheetId="7" r:id="rId4"/>
    <sheet name="t1p106" sheetId="8" r:id="rId5"/>
    <sheet name="t1p107" sheetId="9" r:id="rId6"/>
  </sheets>
  <definedNames>
    <definedName name="\A" localSheetId="1">t1p103b!$IL$7759</definedName>
    <definedName name="\A" localSheetId="2">t1p104!$IL$7573</definedName>
    <definedName name="\A" localSheetId="3">t1p105!$IM$7960</definedName>
    <definedName name="\A" localSheetId="4">t1p106!$IL$7877</definedName>
    <definedName name="\A" localSheetId="5">t1p107!$IL$7862</definedName>
    <definedName name="\A">t1p103a!$IM$7933</definedName>
    <definedName name="\AA" localSheetId="1">t1p103b!$II$1437:$IL$1478</definedName>
    <definedName name="\AA" localSheetId="2">t1p104!$II$1251:$IL$1292</definedName>
    <definedName name="\AA" localSheetId="3">t1p105!$IJ$1638:$IM$1679</definedName>
    <definedName name="\AA" localSheetId="4">t1p106!$II$1555:$IL$1596</definedName>
    <definedName name="\AA" localSheetId="5">t1p107!$II$1540:$IL$1581</definedName>
    <definedName name="\AA">t1p103a!$IJ$1611:$IM$1652</definedName>
    <definedName name="\B" localSheetId="1">t1p103b!$IL$7759</definedName>
    <definedName name="\B" localSheetId="2">t1p104!$IL$7573</definedName>
    <definedName name="\B" localSheetId="3">t1p105!$IM$7960</definedName>
    <definedName name="\B" localSheetId="4">t1p106!$IL$7877</definedName>
    <definedName name="\B" localSheetId="5">t1p107!$IL$7862</definedName>
    <definedName name="\B">t1p103a!$IM$7933</definedName>
    <definedName name="\BB" localSheetId="1">t1p103b!$IL$1478</definedName>
    <definedName name="\BB" localSheetId="2">t1p104!$IL$1292</definedName>
    <definedName name="\BB" localSheetId="3">t1p105!$IM$1679</definedName>
    <definedName name="\BB" localSheetId="4">t1p106!$IL$1596</definedName>
    <definedName name="\BB" localSheetId="5">t1p107!$IL$1581</definedName>
    <definedName name="\BB">t1p103a!$IM$1652</definedName>
    <definedName name="\C" localSheetId="1">t1p103b!$B$1:$IL$7759</definedName>
    <definedName name="\C" localSheetId="2">t1p104!$B$1:$IL$7573</definedName>
    <definedName name="\C" localSheetId="3">t1p105!$B$1:$IM$7960</definedName>
    <definedName name="\C" localSheetId="4">t1p106!$B$1:$IL$7877</definedName>
    <definedName name="\C" localSheetId="5">t1p107!$B$1:$IL$7862</definedName>
    <definedName name="\C">t1p103a!$B$1:$IM$7933</definedName>
    <definedName name="\CC" localSheetId="1">t1p103b!$IL$1478</definedName>
    <definedName name="\CC" localSheetId="2">t1p104!$IL$1292</definedName>
    <definedName name="\CC" localSheetId="3">t1p105!$IM$1679</definedName>
    <definedName name="\CC" localSheetId="4">t1p106!$IL$1596</definedName>
    <definedName name="\CC" localSheetId="5">t1p107!$IL$1581</definedName>
    <definedName name="\CC">t1p103a!$IM$1652</definedName>
    <definedName name="\D" localSheetId="1">t1p103b!$C$1:$IL$7759</definedName>
    <definedName name="\D" localSheetId="2">t1p104!$C$1:$IL$7573</definedName>
    <definedName name="\D" localSheetId="3">t1p105!$C$1:$IM$7960</definedName>
    <definedName name="\D" localSheetId="4">t1p106!$C$1:$IL$7877</definedName>
    <definedName name="\D" localSheetId="5">t1p107!$C$1:$IL$7862</definedName>
    <definedName name="\D">t1p103a!$C$1:$IM$7933</definedName>
    <definedName name="\DD" localSheetId="1">t1p103b!$A$1:$IL$1478</definedName>
    <definedName name="\DD" localSheetId="2">t1p104!$A$1:$IL$1292</definedName>
    <definedName name="\DD" localSheetId="3">t1p105!$A$1:$IM$1679</definedName>
    <definedName name="\DD" localSheetId="4">t1p106!$A$1:$IL$1596</definedName>
    <definedName name="\DD" localSheetId="5">t1p107!$A$1:$IL$1581</definedName>
    <definedName name="\DD">t1p103a!$A$17:$IM$1652</definedName>
    <definedName name="\E" localSheetId="1">t1p103b!$D$1:$IL$7759</definedName>
    <definedName name="\E" localSheetId="2">t1p104!$D$1:$IL$7573</definedName>
    <definedName name="\E" localSheetId="3">t1p105!$D$1:$IM$7960</definedName>
    <definedName name="\E" localSheetId="4">t1p106!$D$1:$IL$7877</definedName>
    <definedName name="\E" localSheetId="5">t1p107!$D$1:$IL$7862</definedName>
    <definedName name="\E">t1p103a!$D$1:$IM$7933</definedName>
    <definedName name="_xlnm.Print_Area" localSheetId="0">t1p103a!$A$1:$I$50</definedName>
    <definedName name="_xlnm.Print_Area" localSheetId="1">t1p103b!$A$1:$H$32</definedName>
    <definedName name="_xlnm.Print_Area" localSheetId="2">t1p104!$A$1:$H$46</definedName>
    <definedName name="_xlnm.Print_Area" localSheetId="3">t1p105!$A$1:$I$50</definedName>
    <definedName name="_xlnm.Print_Area" localSheetId="4">t1p106!$A$1:$H$57</definedName>
    <definedName name="Print_Area_MI" localSheetId="1">t1p103b!$A$3:$G$32</definedName>
    <definedName name="Print_Area_MI" localSheetId="2">t1p104!$A$45:$G$46</definedName>
    <definedName name="Print_Area_MI" localSheetId="3">t1p105!$A$50:$G$52</definedName>
  </definedName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B23" i="4"/>
  <c r="C23" i="4"/>
  <c r="D23" i="4"/>
  <c r="E23" i="4" s="1"/>
  <c r="F23" i="4"/>
  <c r="G23" i="4"/>
  <c r="B46" i="4"/>
  <c r="C46" i="4"/>
  <c r="D46" i="4"/>
  <c r="E46" i="4"/>
  <c r="F46" i="4"/>
  <c r="G46" i="4"/>
  <c r="H46" i="4"/>
  <c r="E7" i="5"/>
  <c r="E8" i="5"/>
  <c r="E9" i="5"/>
  <c r="E10" i="5"/>
  <c r="E11" i="5"/>
  <c r="E12" i="5"/>
  <c r="E13" i="5"/>
  <c r="B15" i="5"/>
  <c r="C15" i="5"/>
  <c r="D15" i="5"/>
  <c r="E15" i="5" s="1"/>
  <c r="F15" i="5"/>
  <c r="G15" i="5"/>
  <c r="B30" i="5"/>
  <c r="C30" i="5"/>
  <c r="D30" i="5"/>
  <c r="E30" i="5"/>
  <c r="E7" i="6"/>
  <c r="E8" i="6"/>
  <c r="E9" i="6"/>
  <c r="E11" i="6"/>
  <c r="E12" i="6"/>
  <c r="E13" i="6"/>
  <c r="E14" i="6"/>
  <c r="E16" i="6"/>
  <c r="E17" i="6"/>
  <c r="E18" i="6"/>
  <c r="B20" i="6"/>
  <c r="C20" i="6"/>
  <c r="D20" i="6"/>
  <c r="E20" i="6" s="1"/>
  <c r="F20" i="6"/>
  <c r="G20" i="6"/>
  <c r="B41" i="6"/>
  <c r="C41" i="6"/>
  <c r="D41" i="6"/>
  <c r="E41" i="6"/>
  <c r="F41" i="6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B24" i="7"/>
  <c r="C24" i="7"/>
  <c r="D24" i="7"/>
  <c r="E24" i="7"/>
  <c r="F24" i="7"/>
  <c r="G24" i="7"/>
  <c r="B48" i="7"/>
  <c r="C48" i="7"/>
  <c r="D48" i="7"/>
  <c r="E48" i="7"/>
  <c r="F48" i="7"/>
  <c r="B7" i="8"/>
  <c r="B28" i="8" s="1"/>
  <c r="C7" i="8"/>
  <c r="D7" i="8"/>
  <c r="E7" i="8" s="1"/>
  <c r="F7" i="8"/>
  <c r="F28" i="8" s="1"/>
  <c r="G7" i="8"/>
  <c r="G28" i="8" s="1"/>
  <c r="B10" i="8"/>
  <c r="C10" i="8"/>
  <c r="D10" i="8"/>
  <c r="D28" i="8" s="1"/>
  <c r="E28" i="8" s="1"/>
  <c r="F10" i="8"/>
  <c r="G10" i="8"/>
  <c r="B13" i="8"/>
  <c r="C13" i="8"/>
  <c r="D13" i="8"/>
  <c r="E13" i="8" s="1"/>
  <c r="F13" i="8"/>
  <c r="G13" i="8"/>
  <c r="E16" i="8"/>
  <c r="B19" i="8"/>
  <c r="C19" i="8"/>
  <c r="E19" i="8" s="1"/>
  <c r="F19" i="8"/>
  <c r="G19" i="8"/>
  <c r="B22" i="8"/>
  <c r="C22" i="8"/>
  <c r="D22" i="8"/>
  <c r="E22" i="8" s="1"/>
  <c r="F22" i="8"/>
  <c r="G22" i="8"/>
  <c r="B25" i="8"/>
  <c r="C25" i="8"/>
  <c r="D25" i="8"/>
  <c r="E25" i="8" s="1"/>
  <c r="F25" i="8"/>
  <c r="G25" i="8"/>
  <c r="C28" i="8"/>
  <c r="F34" i="8"/>
  <c r="B37" i="8"/>
  <c r="B46" i="8"/>
  <c r="B55" i="8" s="1"/>
  <c r="B49" i="8"/>
  <c r="C55" i="8"/>
  <c r="D55" i="8"/>
  <c r="E55" i="8"/>
  <c r="F55" i="8"/>
  <c r="G55" i="8"/>
  <c r="E7" i="9"/>
  <c r="E8" i="9"/>
  <c r="B10" i="9"/>
  <c r="C10" i="9"/>
  <c r="D10" i="9"/>
  <c r="E10" i="9" s="1"/>
  <c r="F10" i="9"/>
  <c r="G10" i="9"/>
  <c r="B20" i="9"/>
  <c r="C20" i="9"/>
  <c r="E10" i="8" l="1"/>
</calcChain>
</file>

<file path=xl/sharedStrings.xml><?xml version="1.0" encoding="utf-8"?>
<sst xmlns="http://schemas.openxmlformats.org/spreadsheetml/2006/main" count="359" uniqueCount="109">
  <si>
    <t>TABLE 1:  PHYSICAL PLANT INVENTORY, BUILDINGS OWNED,  FALL 1996</t>
  </si>
  <si>
    <t>UNIVERSITIES</t>
  </si>
  <si>
    <t>NUMBER</t>
  </si>
  <si>
    <t>GROSS</t>
  </si>
  <si>
    <t>NET</t>
  </si>
  <si>
    <t>PERCENT</t>
  </si>
  <si>
    <t>OF</t>
  </si>
  <si>
    <t>SQUARE</t>
  </si>
  <si>
    <t>ASSIGNABLE</t>
  </si>
  <si>
    <t>OF  NASF</t>
  </si>
  <si>
    <t>ESTIMATED</t>
  </si>
  <si>
    <t>INSTITUTION</t>
  </si>
  <si>
    <t>BUILDINGS</t>
  </si>
  <si>
    <t>FEET</t>
  </si>
  <si>
    <t>SQUARE FEET</t>
  </si>
  <si>
    <t>TO GROSS</t>
  </si>
  <si>
    <t>BOOK VALUE</t>
  </si>
  <si>
    <t>VALUE</t>
  </si>
  <si>
    <t>BOWLING GREEN</t>
  </si>
  <si>
    <t>CENTRAL STATE</t>
  </si>
  <si>
    <t>CLEVELAND STATE</t>
  </si>
  <si>
    <t>KENT STATE</t>
  </si>
  <si>
    <t>MIAMI UNIV.</t>
  </si>
  <si>
    <t>OHIO UNIV.</t>
  </si>
  <si>
    <t>SHAWNEE STATE</t>
  </si>
  <si>
    <t>AKRON</t>
  </si>
  <si>
    <t>CINCINNATI</t>
  </si>
  <si>
    <t>TOLEDO</t>
  </si>
  <si>
    <t>WRIGHT STATE</t>
  </si>
  <si>
    <t>YOUNGSTOWN STATE</t>
  </si>
  <si>
    <t>MCOT</t>
  </si>
  <si>
    <t>NECOM</t>
  </si>
  <si>
    <t xml:space="preserve">  TOTAL</t>
  </si>
  <si>
    <t>CONDITION OF PERMANENT BUILDINGS OWNED BY INSTITUTION</t>
  </si>
  <si>
    <t>NET ASSIGNABLE SQUARE FEET</t>
  </si>
  <si>
    <t>FUNCTIONALLY</t>
  </si>
  <si>
    <t>PHYSICALLY</t>
  </si>
  <si>
    <t>MINOR</t>
  </si>
  <si>
    <t>MAJOR</t>
  </si>
  <si>
    <t>SATISFACTORY</t>
  </si>
  <si>
    <t>REHAB</t>
  </si>
  <si>
    <t>OBSOLETE</t>
  </si>
  <si>
    <t>SOURCE:  UNIFORM INFORMATION SYSTEM, Building Inventory and Supplement</t>
  </si>
  <si>
    <r>
      <t>OHIO STATE</t>
    </r>
    <r>
      <rPr>
        <vertAlign val="superscript"/>
        <sz val="8"/>
        <rFont val="Helvetica"/>
        <family val="2"/>
      </rPr>
      <t>1</t>
    </r>
  </si>
  <si>
    <r>
      <t xml:space="preserve"> 1</t>
    </r>
    <r>
      <rPr>
        <sz val="8"/>
        <rFont val="Helvetica"/>
        <family val="2"/>
      </rPr>
      <t xml:space="preserve"> Excludes Ohio Agricultural Research and Development Center</t>
    </r>
  </si>
  <si>
    <t>COMMUNITY COLLEGES</t>
  </si>
  <si>
    <t>OF NASF</t>
  </si>
  <si>
    <t>CUYAHOGA-METRO</t>
  </si>
  <si>
    <t>CUYAHOGA-EAST</t>
  </si>
  <si>
    <t>CUYAHOGA-WEST</t>
  </si>
  <si>
    <t>LAKELAND</t>
  </si>
  <si>
    <t>LORAIN</t>
  </si>
  <si>
    <t>SINCLAIR</t>
  </si>
  <si>
    <t xml:space="preserve"> </t>
  </si>
  <si>
    <r>
      <t xml:space="preserve">TABLE 1 </t>
    </r>
    <r>
      <rPr>
        <sz val="10"/>
        <rFont val="Helvetica"/>
        <family val="2"/>
      </rPr>
      <t>(continued)</t>
    </r>
    <r>
      <rPr>
        <b/>
        <sz val="10"/>
        <rFont val="Helvetica"/>
        <family val="2"/>
      </rPr>
      <t>:  PHYSICAL PLANT INVENTORY, BUILDINGS OWNED, FALL 1996</t>
    </r>
  </si>
  <si>
    <t>STATE COMMUNITY COLLEGES</t>
  </si>
  <si>
    <t xml:space="preserve">CINCINNATI </t>
  </si>
  <si>
    <t>CLARK STATE</t>
  </si>
  <si>
    <t>COLUMBUS STATE</t>
  </si>
  <si>
    <t>EDISON STATE</t>
  </si>
  <si>
    <t xml:space="preserve">JEFFERSON </t>
  </si>
  <si>
    <t xml:space="preserve">NORTHWEST </t>
  </si>
  <si>
    <t>OWENS - NORTH</t>
  </si>
  <si>
    <t>OWENS - SOUTH</t>
  </si>
  <si>
    <t>SOUTHERN STATE-CENTRAL</t>
  </si>
  <si>
    <t>SOUTHERN STATE-SOUTH</t>
  </si>
  <si>
    <t>TERRA</t>
  </si>
  <si>
    <t>WASHINGTON STATE</t>
  </si>
  <si>
    <r>
      <t>SOUTHERN STATE-NORTH</t>
    </r>
    <r>
      <rPr>
        <vertAlign val="superscript"/>
        <sz val="8"/>
        <rFont val="Helvetica"/>
        <family val="2"/>
      </rPr>
      <t>1</t>
    </r>
  </si>
  <si>
    <r>
      <t xml:space="preserve"> 1</t>
    </r>
    <r>
      <rPr>
        <sz val="8"/>
        <rFont val="Helvetica"/>
        <family val="2"/>
      </rPr>
      <t xml:space="preserve"> Southern State-North consists entirely of leased buildings.</t>
    </r>
  </si>
  <si>
    <t>BRANCHES &amp; CENTERS</t>
  </si>
  <si>
    <t xml:space="preserve">OF    </t>
  </si>
  <si>
    <t>ASHTABULA</t>
  </si>
  <si>
    <t>CHILLICOTHE</t>
  </si>
  <si>
    <t>CLERMONT</t>
  </si>
  <si>
    <t>E. LIVERPOOL</t>
  </si>
  <si>
    <t>FIRELANDS</t>
  </si>
  <si>
    <t>GEAUGA</t>
  </si>
  <si>
    <t>HAMILTON</t>
  </si>
  <si>
    <t>IRONTON</t>
  </si>
  <si>
    <t>LAKE</t>
  </si>
  <si>
    <t>LANCASTER</t>
  </si>
  <si>
    <t>MIDDLETOWN</t>
  </si>
  <si>
    <t>SALEM</t>
  </si>
  <si>
    <t>TRUMBULL</t>
  </si>
  <si>
    <t>TUSCARAWAS</t>
  </si>
  <si>
    <t>WALTERS</t>
  </si>
  <si>
    <t>WAYNE</t>
  </si>
  <si>
    <t>CO-LOCATED CAMPUSES</t>
  </si>
  <si>
    <t>EASTERN BRANCH - OHIO UNIV</t>
  </si>
  <si>
    <t xml:space="preserve">  and BELMONT TECH</t>
  </si>
  <si>
    <t>LIMA BRANCH - OHIO STATE</t>
  </si>
  <si>
    <t xml:space="preserve">  and LIMA TECH</t>
  </si>
  <si>
    <t>MANSFIELD BRANCH - OHIO STATE</t>
  </si>
  <si>
    <t xml:space="preserve">  and NORTH CENTRAL TECH</t>
  </si>
  <si>
    <t xml:space="preserve">MARION BRANCH - OHIO STATE </t>
  </si>
  <si>
    <t xml:space="preserve">  and MARION TECH</t>
  </si>
  <si>
    <t>NEWARK BRANCH - OHIO STATE</t>
  </si>
  <si>
    <t xml:space="preserve">  and CENTRAL OHIO TECH</t>
  </si>
  <si>
    <t>STARK BRANCH - KENT STATE</t>
  </si>
  <si>
    <t xml:space="preserve">  and STARK TECH</t>
  </si>
  <si>
    <t>ZANESVILLE BRANCH - OHIO UNIV</t>
  </si>
  <si>
    <t xml:space="preserve">  and MUSKINGUM AREA TECH</t>
  </si>
  <si>
    <t xml:space="preserve">     TOTAL</t>
  </si>
  <si>
    <t xml:space="preserve">  and BELMONT TECH </t>
  </si>
  <si>
    <t>TECHNICAL COLLEGES</t>
  </si>
  <si>
    <t>AGRICULTURAL TECH</t>
  </si>
  <si>
    <t xml:space="preserve">HOCKING </t>
  </si>
  <si>
    <t>HOCKING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</si>
</sst>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General_)"/>
  </numFmts>
  <fonts count="8" x14ac:knownFonts="1">
    <font>
      <sz val="10"/>
      <name val="Arial"/>
    </font>
    <font>
      <sz val="8"/>
      <name val="Helv"/>
    </font>
    <font>
      <b/>
      <sz val="10"/>
      <name val="Helvetica"/>
    </font>
    <font>
      <sz val="10"/>
      <name val="Helvetica"/>
      <family val="2"/>
    </font>
    <font>
      <sz val="8"/>
      <name val="Helvetica"/>
      <family val="2"/>
    </font>
    <font>
      <i/>
      <sz val="8"/>
      <name val="Helvetica"/>
      <family val="2"/>
    </font>
    <font>
      <vertAlign val="superscript"/>
      <sz val="8"/>
      <name val="Helvetica"/>
      <family val="2"/>
    </font>
    <font>
      <b/>
      <sz val="10"/>
      <name val="Helvetic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</borders>
  <cellStyleXfs count="7">
    <xf numFmtId="0" fontId="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</cellStyleXfs>
  <cellXfs count="252">
    <xf numFmtId="0" fontId="0" fillId="0" borderId="0" xfId="0"/>
    <xf numFmtId="165" fontId="2" fillId="0" borderId="0" xfId="1" applyFont="1" applyAlignment="1">
      <alignment horizontal="left" vertical="center"/>
    </xf>
    <xf numFmtId="165" fontId="3" fillId="0" borderId="0" xfId="1" applyFont="1" applyAlignment="1">
      <alignment vertical="center"/>
    </xf>
    <xf numFmtId="165" fontId="4" fillId="0" borderId="0" xfId="1" applyFont="1" applyAlignment="1">
      <alignment vertical="center"/>
    </xf>
    <xf numFmtId="165" fontId="5" fillId="0" borderId="1" xfId="1" applyFont="1" applyBorder="1" applyAlignment="1">
      <alignment horizontal="left" vertical="center"/>
    </xf>
    <xf numFmtId="165" fontId="5" fillId="0" borderId="1" xfId="1" applyFont="1" applyBorder="1" applyAlignment="1">
      <alignment vertical="center"/>
    </xf>
    <xf numFmtId="165" fontId="5" fillId="0" borderId="0" xfId="1" applyFont="1" applyAlignment="1">
      <alignment vertical="center"/>
    </xf>
    <xf numFmtId="165" fontId="4" fillId="0" borderId="2" xfId="1" applyFont="1" applyBorder="1" applyAlignment="1">
      <alignment vertical="center"/>
    </xf>
    <xf numFmtId="165" fontId="4" fillId="0" borderId="3" xfId="1" applyFont="1" applyBorder="1" applyAlignment="1">
      <alignment horizontal="right" vertical="center"/>
    </xf>
    <xf numFmtId="165" fontId="4" fillId="0" borderId="4" xfId="1" applyFont="1" applyBorder="1" applyAlignment="1">
      <alignment horizontal="right" vertical="center"/>
    </xf>
    <xf numFmtId="165" fontId="4" fillId="0" borderId="5" xfId="1" applyFont="1" applyBorder="1" applyAlignment="1">
      <alignment vertical="center"/>
    </xf>
    <xf numFmtId="165" fontId="4" fillId="0" borderId="6" xfId="1" applyFont="1" applyBorder="1" applyAlignment="1">
      <alignment vertical="center"/>
    </xf>
    <xf numFmtId="165" fontId="4" fillId="0" borderId="0" xfId="1" applyFont="1" applyAlignment="1">
      <alignment horizontal="right" vertical="center"/>
    </xf>
    <xf numFmtId="165" fontId="4" fillId="0" borderId="7" xfId="1" applyFont="1" applyBorder="1" applyAlignment="1">
      <alignment horizontal="right" vertical="center"/>
    </xf>
    <xf numFmtId="165" fontId="4" fillId="0" borderId="8" xfId="1" applyFont="1" applyBorder="1" applyAlignment="1">
      <alignment horizontal="left" vertical="center"/>
    </xf>
    <xf numFmtId="165" fontId="4" fillId="0" borderId="9" xfId="1" applyFont="1" applyBorder="1" applyAlignment="1">
      <alignment horizontal="right" vertical="center"/>
    </xf>
    <xf numFmtId="165" fontId="4" fillId="0" borderId="10" xfId="1" applyFont="1" applyBorder="1" applyAlignment="1">
      <alignment horizontal="right" vertical="center"/>
    </xf>
    <xf numFmtId="165" fontId="4" fillId="0" borderId="6" xfId="1" applyFont="1" applyBorder="1" applyAlignment="1">
      <alignment horizontal="left" vertical="center"/>
    </xf>
    <xf numFmtId="165" fontId="4" fillId="0" borderId="0" xfId="1" applyFont="1" applyAlignment="1" applyProtection="1">
      <alignment vertical="center"/>
    </xf>
    <xf numFmtId="37" fontId="4" fillId="0" borderId="0" xfId="1" applyNumberFormat="1" applyFont="1" applyAlignment="1" applyProtection="1">
      <alignment vertical="center"/>
    </xf>
    <xf numFmtId="164" fontId="4" fillId="0" borderId="0" xfId="1" applyNumberFormat="1" applyFont="1" applyAlignment="1" applyProtection="1">
      <alignment vertical="center"/>
    </xf>
    <xf numFmtId="37" fontId="4" fillId="0" borderId="7" xfId="1" applyNumberFormat="1" applyFont="1" applyBorder="1" applyAlignment="1" applyProtection="1">
      <alignment vertical="center"/>
    </xf>
    <xf numFmtId="37" fontId="4" fillId="0" borderId="7" xfId="1" applyNumberFormat="1" applyFont="1" applyBorder="1" applyAlignment="1" applyProtection="1">
      <alignment horizontal="right" vertical="center"/>
    </xf>
    <xf numFmtId="165" fontId="4" fillId="0" borderId="7" xfId="1" applyFont="1" applyBorder="1" applyAlignment="1">
      <alignment vertical="center"/>
    </xf>
    <xf numFmtId="165" fontId="4" fillId="0" borderId="11" xfId="1" applyFont="1" applyBorder="1" applyAlignment="1">
      <alignment horizontal="left" vertical="center"/>
    </xf>
    <xf numFmtId="37" fontId="4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 applyProtection="1">
      <alignment vertical="center"/>
    </xf>
    <xf numFmtId="37" fontId="4" fillId="0" borderId="12" xfId="1" applyNumberFormat="1" applyFont="1" applyBorder="1" applyAlignment="1">
      <alignment vertical="center"/>
    </xf>
    <xf numFmtId="165" fontId="4" fillId="0" borderId="0" xfId="1" applyFont="1" applyBorder="1" applyAlignment="1">
      <alignment horizontal="left" vertical="center"/>
    </xf>
    <xf numFmtId="165" fontId="4" fillId="0" borderId="3" xfId="1" applyFont="1" applyBorder="1" applyAlignment="1">
      <alignment horizontal="centerContinuous" vertical="center"/>
    </xf>
    <xf numFmtId="165" fontId="4" fillId="0" borderId="13" xfId="1" applyFont="1" applyBorder="1" applyAlignment="1">
      <alignment horizontal="centerContinuous" vertical="center"/>
    </xf>
    <xf numFmtId="165" fontId="1" fillId="0" borderId="0" xfId="1" applyAlignment="1">
      <alignment vertical="center"/>
    </xf>
    <xf numFmtId="165" fontId="4" fillId="0" borderId="9" xfId="1" applyFont="1" applyBorder="1" applyAlignment="1">
      <alignment horizontal="centerContinuous" vertical="center"/>
    </xf>
    <xf numFmtId="165" fontId="4" fillId="0" borderId="14" xfId="1" applyFont="1" applyBorder="1" applyAlignment="1">
      <alignment horizontal="centerContinuous" vertical="center"/>
    </xf>
    <xf numFmtId="165" fontId="4" fillId="0" borderId="15" xfId="1" applyFont="1" applyBorder="1" applyAlignment="1">
      <alignment horizontal="right" vertical="center"/>
    </xf>
    <xf numFmtId="165" fontId="4" fillId="0" borderId="14" xfId="1" applyFont="1" applyBorder="1" applyAlignment="1">
      <alignment horizontal="right" vertical="center"/>
    </xf>
    <xf numFmtId="37" fontId="4" fillId="0" borderId="15" xfId="1" applyNumberFormat="1" applyFont="1" applyBorder="1" applyAlignment="1" applyProtection="1">
      <alignment horizontal="right" vertical="center"/>
    </xf>
    <xf numFmtId="3" fontId="4" fillId="0" borderId="0" xfId="1" applyNumberFormat="1" applyFont="1" applyAlignment="1">
      <alignment vertical="center"/>
    </xf>
    <xf numFmtId="37" fontId="4" fillId="0" borderId="0" xfId="1" applyNumberFormat="1" applyFont="1" applyAlignment="1" applyProtection="1">
      <alignment horizontal="right" vertical="center"/>
    </xf>
    <xf numFmtId="37" fontId="4" fillId="0" borderId="15" xfId="1" applyNumberFormat="1" applyFont="1" applyBorder="1" applyAlignment="1" applyProtection="1">
      <alignment vertical="center"/>
    </xf>
    <xf numFmtId="165" fontId="4" fillId="0" borderId="15" xfId="1" applyFont="1" applyBorder="1" applyAlignment="1">
      <alignment vertical="center"/>
    </xf>
    <xf numFmtId="37" fontId="4" fillId="0" borderId="0" xfId="1" applyNumberFormat="1" applyFont="1" applyAlignment="1" applyProtection="1">
      <alignment horizontal="left" vertical="center"/>
    </xf>
    <xf numFmtId="37" fontId="4" fillId="0" borderId="16" xfId="1" applyNumberFormat="1" applyFont="1" applyBorder="1" applyAlignment="1" applyProtection="1">
      <alignment vertical="center"/>
    </xf>
    <xf numFmtId="37" fontId="4" fillId="0" borderId="17" xfId="1" applyNumberFormat="1" applyFont="1" applyBorder="1" applyAlignment="1" applyProtection="1">
      <alignment vertical="center"/>
    </xf>
    <xf numFmtId="165" fontId="6" fillId="0" borderId="0" xfId="1" applyFont="1" applyAlignment="1">
      <alignment horizontal="left" vertical="center"/>
    </xf>
    <xf numFmtId="165" fontId="4" fillId="0" borderId="0" xfId="1" applyFont="1" applyAlignment="1">
      <alignment horizontal="left" vertical="center"/>
    </xf>
    <xf numFmtId="37" fontId="4" fillId="0" borderId="0" xfId="1" applyNumberFormat="1" applyFont="1" applyBorder="1" applyAlignment="1" applyProtection="1">
      <alignment vertical="center"/>
    </xf>
    <xf numFmtId="165" fontId="7" fillId="0" borderId="0" xfId="2" applyFont="1" applyAlignment="1">
      <alignment horizontal="left" vertical="center"/>
    </xf>
    <xf numFmtId="165" fontId="3" fillId="0" borderId="0" xfId="2" applyFont="1" applyAlignment="1">
      <alignment vertical="center"/>
    </xf>
    <xf numFmtId="165" fontId="4" fillId="0" borderId="0" xfId="2" applyFont="1" applyAlignment="1">
      <alignment vertical="center"/>
    </xf>
    <xf numFmtId="165" fontId="5" fillId="0" borderId="1" xfId="2" applyFont="1" applyBorder="1" applyAlignment="1">
      <alignment horizontal="left" vertical="center"/>
    </xf>
    <xf numFmtId="165" fontId="5" fillId="0" borderId="1" xfId="2" applyFont="1" applyBorder="1" applyAlignment="1">
      <alignment vertical="center"/>
    </xf>
    <xf numFmtId="165" fontId="5" fillId="0" borderId="0" xfId="2" applyFont="1" applyAlignment="1">
      <alignment vertical="center"/>
    </xf>
    <xf numFmtId="165" fontId="4" fillId="0" borderId="2" xfId="2" applyFont="1" applyBorder="1" applyAlignment="1">
      <alignment vertical="center"/>
    </xf>
    <xf numFmtId="165" fontId="4" fillId="0" borderId="3" xfId="2" applyFont="1" applyBorder="1" applyAlignment="1">
      <alignment horizontal="right" vertical="center"/>
    </xf>
    <xf numFmtId="165" fontId="4" fillId="0" borderId="4" xfId="2" applyFont="1" applyBorder="1" applyAlignment="1">
      <alignment horizontal="right" vertical="center"/>
    </xf>
    <xf numFmtId="165" fontId="4" fillId="0" borderId="5" xfId="2" applyFont="1" applyBorder="1" applyAlignment="1">
      <alignment vertical="center"/>
    </xf>
    <xf numFmtId="165" fontId="4" fillId="0" borderId="6" xfId="2" applyFont="1" applyBorder="1" applyAlignment="1">
      <alignment vertical="center"/>
    </xf>
    <xf numFmtId="165" fontId="4" fillId="0" borderId="0" xfId="2" applyFont="1" applyAlignment="1">
      <alignment horizontal="right" vertical="center"/>
    </xf>
    <xf numFmtId="165" fontId="4" fillId="0" borderId="7" xfId="2" applyFont="1" applyBorder="1" applyAlignment="1">
      <alignment horizontal="right" vertical="center"/>
    </xf>
    <xf numFmtId="165" fontId="4" fillId="0" borderId="8" xfId="2" applyFont="1" applyBorder="1" applyAlignment="1">
      <alignment horizontal="left" vertical="center"/>
    </xf>
    <xf numFmtId="165" fontId="4" fillId="0" borderId="9" xfId="2" applyFont="1" applyBorder="1" applyAlignment="1">
      <alignment horizontal="right" vertical="center"/>
    </xf>
    <xf numFmtId="165" fontId="4" fillId="0" borderId="10" xfId="2" applyFont="1" applyBorder="1" applyAlignment="1">
      <alignment horizontal="right" vertical="center"/>
    </xf>
    <xf numFmtId="165" fontId="4" fillId="0" borderId="6" xfId="2" applyFont="1" applyBorder="1" applyAlignment="1">
      <alignment horizontal="left" vertical="center"/>
    </xf>
    <xf numFmtId="165" fontId="4" fillId="0" borderId="0" xfId="2" applyFont="1" applyAlignment="1" applyProtection="1">
      <alignment vertical="center"/>
    </xf>
    <xf numFmtId="37" fontId="4" fillId="0" borderId="0" xfId="2" applyNumberFormat="1" applyFont="1" applyAlignment="1" applyProtection="1">
      <alignment vertical="center"/>
    </xf>
    <xf numFmtId="164" fontId="4" fillId="0" borderId="0" xfId="2" applyNumberFormat="1" applyFont="1" applyAlignment="1" applyProtection="1">
      <alignment vertical="center"/>
    </xf>
    <xf numFmtId="37" fontId="4" fillId="0" borderId="7" xfId="2" applyNumberFormat="1" applyFont="1" applyBorder="1" applyAlignment="1" applyProtection="1">
      <alignment vertical="center"/>
    </xf>
    <xf numFmtId="165" fontId="4" fillId="0" borderId="11" xfId="2" applyFont="1" applyBorder="1" applyAlignment="1">
      <alignment horizontal="left" vertical="center"/>
    </xf>
    <xf numFmtId="165" fontId="4" fillId="0" borderId="16" xfId="2" applyFont="1" applyBorder="1" applyAlignment="1">
      <alignment vertical="center"/>
    </xf>
    <xf numFmtId="37" fontId="4" fillId="0" borderId="16" xfId="2" applyNumberFormat="1" applyFont="1" applyBorder="1" applyAlignment="1" applyProtection="1">
      <alignment vertical="center"/>
    </xf>
    <xf numFmtId="164" fontId="4" fillId="0" borderId="16" xfId="2" applyNumberFormat="1" applyFont="1" applyBorder="1" applyAlignment="1" applyProtection="1">
      <alignment vertical="center"/>
    </xf>
    <xf numFmtId="37" fontId="4" fillId="0" borderId="18" xfId="2" applyNumberFormat="1" applyFont="1" applyBorder="1" applyAlignment="1" applyProtection="1">
      <alignment vertical="center"/>
    </xf>
    <xf numFmtId="165" fontId="4" fillId="0" borderId="3" xfId="2" applyFont="1" applyBorder="1" applyAlignment="1">
      <alignment horizontal="centerContinuous" vertical="center"/>
    </xf>
    <xf numFmtId="165" fontId="4" fillId="0" borderId="4" xfId="2" applyFont="1" applyBorder="1" applyAlignment="1">
      <alignment horizontal="centerContinuous" vertical="center"/>
    </xf>
    <xf numFmtId="165" fontId="4" fillId="0" borderId="9" xfId="2" applyFont="1" applyBorder="1" applyAlignment="1">
      <alignment horizontal="centerContinuous" vertical="center"/>
    </xf>
    <xf numFmtId="165" fontId="4" fillId="0" borderId="10" xfId="2" applyFont="1" applyBorder="1" applyAlignment="1">
      <alignment horizontal="centerContinuous" vertical="center"/>
    </xf>
    <xf numFmtId="37" fontId="4" fillId="0" borderId="0" xfId="2" applyNumberFormat="1" applyFont="1" applyAlignment="1" applyProtection="1">
      <alignment horizontal="right" vertical="center"/>
    </xf>
    <xf numFmtId="37" fontId="4" fillId="0" borderId="7" xfId="2" applyNumberFormat="1" applyFont="1" applyBorder="1" applyAlignment="1" applyProtection="1">
      <alignment horizontal="right" vertical="center"/>
    </xf>
    <xf numFmtId="165" fontId="4" fillId="0" borderId="7" xfId="2" applyFont="1" applyBorder="1" applyAlignment="1">
      <alignment vertical="center"/>
    </xf>
    <xf numFmtId="37" fontId="4" fillId="0" borderId="16" xfId="2" applyNumberFormat="1" applyFont="1" applyBorder="1" applyAlignment="1" applyProtection="1">
      <alignment horizontal="right" vertical="center"/>
    </xf>
    <xf numFmtId="37" fontId="4" fillId="0" borderId="18" xfId="2" applyNumberFormat="1" applyFont="1" applyBorder="1" applyAlignment="1" applyProtection="1">
      <alignment horizontal="right" vertical="center"/>
    </xf>
    <xf numFmtId="165" fontId="4" fillId="0" borderId="0" xfId="2" applyFont="1" applyAlignment="1">
      <alignment horizontal="left" vertical="center"/>
    </xf>
    <xf numFmtId="165" fontId="7" fillId="0" borderId="0" xfId="3" applyFont="1" applyAlignment="1">
      <alignment horizontal="left" vertical="center"/>
    </xf>
    <xf numFmtId="165" fontId="3" fillId="0" borderId="0" xfId="3" applyFont="1" applyAlignment="1">
      <alignment vertical="center"/>
    </xf>
    <xf numFmtId="165" fontId="4" fillId="0" borderId="0" xfId="3" applyFont="1" applyAlignment="1">
      <alignment vertical="center"/>
    </xf>
    <xf numFmtId="165" fontId="5" fillId="0" borderId="1" xfId="3" applyFont="1" applyBorder="1" applyAlignment="1">
      <alignment horizontal="left" vertical="center"/>
    </xf>
    <xf numFmtId="165" fontId="5" fillId="0" borderId="1" xfId="3" applyFont="1" applyBorder="1" applyAlignment="1">
      <alignment vertical="center"/>
    </xf>
    <xf numFmtId="165" fontId="5" fillId="0" borderId="0" xfId="3" applyFont="1" applyAlignment="1">
      <alignment vertical="center"/>
    </xf>
    <xf numFmtId="165" fontId="4" fillId="0" borderId="2" xfId="3" applyFont="1" applyBorder="1" applyAlignment="1">
      <alignment vertical="center"/>
    </xf>
    <xf numFmtId="165" fontId="4" fillId="0" borderId="3" xfId="3" applyFont="1" applyBorder="1" applyAlignment="1">
      <alignment horizontal="right" vertical="center"/>
    </xf>
    <xf numFmtId="165" fontId="4" fillId="0" borderId="4" xfId="3" applyFont="1" applyBorder="1" applyAlignment="1">
      <alignment horizontal="right" vertical="center"/>
    </xf>
    <xf numFmtId="165" fontId="4" fillId="0" borderId="5" xfId="3" applyFont="1" applyBorder="1" applyAlignment="1">
      <alignment vertical="center"/>
    </xf>
    <xf numFmtId="165" fontId="4" fillId="0" borderId="6" xfId="3" applyFont="1" applyBorder="1" applyAlignment="1">
      <alignment vertical="center"/>
    </xf>
    <xf numFmtId="165" fontId="4" fillId="0" borderId="0" xfId="3" applyFont="1" applyAlignment="1">
      <alignment horizontal="right" vertical="center"/>
    </xf>
    <xf numFmtId="165" fontId="4" fillId="0" borderId="7" xfId="3" applyFont="1" applyBorder="1" applyAlignment="1">
      <alignment horizontal="right" vertical="center"/>
    </xf>
    <xf numFmtId="165" fontId="4" fillId="0" borderId="8" xfId="3" applyFont="1" applyBorder="1" applyAlignment="1">
      <alignment horizontal="left" vertical="center"/>
    </xf>
    <xf numFmtId="165" fontId="4" fillId="0" borderId="9" xfId="3" applyFont="1" applyBorder="1" applyAlignment="1">
      <alignment horizontal="right" vertical="center"/>
    </xf>
    <xf numFmtId="165" fontId="4" fillId="0" borderId="10" xfId="3" applyFont="1" applyBorder="1" applyAlignment="1">
      <alignment horizontal="right" vertical="center"/>
    </xf>
    <xf numFmtId="165" fontId="4" fillId="0" borderId="6" xfId="3" applyFont="1" applyBorder="1" applyAlignment="1">
      <alignment horizontal="left" vertical="center"/>
    </xf>
    <xf numFmtId="165" fontId="4" fillId="0" borderId="0" xfId="3" applyFont="1" applyAlignment="1" applyProtection="1">
      <alignment vertical="center"/>
    </xf>
    <xf numFmtId="37" fontId="4" fillId="0" borderId="0" xfId="3" applyNumberFormat="1" applyFont="1" applyAlignment="1" applyProtection="1">
      <alignment vertical="center"/>
    </xf>
    <xf numFmtId="164" fontId="4" fillId="0" borderId="0" xfId="3" applyNumberFormat="1" applyFont="1" applyAlignment="1" applyProtection="1">
      <alignment vertical="center"/>
    </xf>
    <xf numFmtId="37" fontId="4" fillId="0" borderId="7" xfId="3" applyNumberFormat="1" applyFont="1" applyBorder="1" applyAlignment="1" applyProtection="1">
      <alignment vertical="center"/>
    </xf>
    <xf numFmtId="165" fontId="4" fillId="0" borderId="11" xfId="3" applyFont="1" applyBorder="1" applyAlignment="1">
      <alignment horizontal="left" vertical="center"/>
    </xf>
    <xf numFmtId="165" fontId="4" fillId="0" borderId="16" xfId="3" applyFont="1" applyBorder="1" applyAlignment="1">
      <alignment vertical="center"/>
    </xf>
    <xf numFmtId="3" fontId="4" fillId="0" borderId="16" xfId="3" applyNumberFormat="1" applyFont="1" applyBorder="1" applyAlignment="1">
      <alignment vertical="center"/>
    </xf>
    <xf numFmtId="37" fontId="4" fillId="0" borderId="16" xfId="3" applyNumberFormat="1" applyFont="1" applyBorder="1" applyAlignment="1" applyProtection="1">
      <alignment vertical="center"/>
    </xf>
    <xf numFmtId="164" fontId="4" fillId="0" borderId="1" xfId="3" applyNumberFormat="1" applyFont="1" applyBorder="1" applyAlignment="1" applyProtection="1">
      <alignment vertical="center"/>
    </xf>
    <xf numFmtId="37" fontId="4" fillId="0" borderId="18" xfId="3" applyNumberFormat="1" applyFont="1" applyBorder="1" applyAlignment="1" applyProtection="1">
      <alignment vertical="center"/>
    </xf>
    <xf numFmtId="165" fontId="4" fillId="0" borderId="3" xfId="3" applyFont="1" applyBorder="1" applyAlignment="1">
      <alignment vertical="center"/>
    </xf>
    <xf numFmtId="165" fontId="4" fillId="0" borderId="0" xfId="3" applyFont="1" applyBorder="1" applyAlignment="1">
      <alignment vertical="center"/>
    </xf>
    <xf numFmtId="165" fontId="4" fillId="0" borderId="3" xfId="3" applyFont="1" applyBorder="1" applyAlignment="1">
      <alignment horizontal="centerContinuous" vertical="center"/>
    </xf>
    <xf numFmtId="165" fontId="4" fillId="0" borderId="13" xfId="3" applyFont="1" applyBorder="1" applyAlignment="1">
      <alignment horizontal="centerContinuous" vertical="center"/>
    </xf>
    <xf numFmtId="165" fontId="4" fillId="0" borderId="9" xfId="3" applyFont="1" applyBorder="1" applyAlignment="1">
      <alignment horizontal="centerContinuous" vertical="center"/>
    </xf>
    <xf numFmtId="165" fontId="4" fillId="0" borderId="14" xfId="3" applyFont="1" applyBorder="1" applyAlignment="1">
      <alignment horizontal="centerContinuous" vertical="center"/>
    </xf>
    <xf numFmtId="165" fontId="4" fillId="0" borderId="15" xfId="3" applyFont="1" applyBorder="1" applyAlignment="1">
      <alignment horizontal="right" vertical="center"/>
    </xf>
    <xf numFmtId="165" fontId="4" fillId="0" borderId="14" xfId="3" applyFont="1" applyBorder="1" applyAlignment="1">
      <alignment horizontal="right" vertical="center"/>
    </xf>
    <xf numFmtId="37" fontId="4" fillId="0" borderId="0" xfId="3" applyNumberFormat="1" applyFont="1" applyAlignment="1" applyProtection="1">
      <alignment horizontal="right" vertical="center"/>
    </xf>
    <xf numFmtId="37" fontId="4" fillId="0" borderId="19" xfId="3" applyNumberFormat="1" applyFont="1" applyBorder="1" applyAlignment="1" applyProtection="1">
      <alignment horizontal="right" vertical="center"/>
    </xf>
    <xf numFmtId="37" fontId="4" fillId="0" borderId="15" xfId="3" applyNumberFormat="1" applyFont="1" applyBorder="1" applyAlignment="1" applyProtection="1">
      <alignment vertical="center"/>
    </xf>
    <xf numFmtId="37" fontId="4" fillId="0" borderId="15" xfId="3" applyNumberFormat="1" applyFont="1" applyBorder="1" applyAlignment="1" applyProtection="1">
      <alignment horizontal="right" vertical="center"/>
    </xf>
    <xf numFmtId="37" fontId="4" fillId="0" borderId="0" xfId="3" applyNumberFormat="1" applyFont="1" applyAlignment="1" applyProtection="1">
      <alignment horizontal="left" vertical="center"/>
    </xf>
    <xf numFmtId="37" fontId="4" fillId="0" borderId="20" xfId="3" applyNumberFormat="1" applyFont="1" applyBorder="1" applyAlignment="1" applyProtection="1">
      <alignment vertical="center"/>
    </xf>
    <xf numFmtId="37" fontId="4" fillId="0" borderId="1" xfId="3" applyNumberFormat="1" applyFont="1" applyBorder="1" applyAlignment="1" applyProtection="1">
      <alignment vertical="center"/>
    </xf>
    <xf numFmtId="37" fontId="4" fillId="0" borderId="21" xfId="3" applyNumberFormat="1" applyFont="1" applyBorder="1" applyAlignment="1" applyProtection="1">
      <alignment vertical="center"/>
    </xf>
    <xf numFmtId="165" fontId="6" fillId="0" borderId="0" xfId="3" applyFont="1" applyAlignment="1">
      <alignment horizontal="left" vertical="center"/>
    </xf>
    <xf numFmtId="165" fontId="4" fillId="0" borderId="0" xfId="3" applyFont="1" applyAlignment="1">
      <alignment horizontal="left" vertical="center"/>
    </xf>
    <xf numFmtId="165" fontId="4" fillId="0" borderId="0" xfId="3" applyFont="1" applyBorder="1" applyAlignment="1">
      <alignment horizontal="left" vertical="center"/>
    </xf>
    <xf numFmtId="37" fontId="4" fillId="0" borderId="0" xfId="3" applyNumberFormat="1" applyFont="1" applyBorder="1" applyAlignment="1" applyProtection="1">
      <alignment vertical="center"/>
    </xf>
    <xf numFmtId="165" fontId="7" fillId="0" borderId="0" xfId="4" applyFont="1" applyAlignment="1">
      <alignment horizontal="left" vertical="center"/>
    </xf>
    <xf numFmtId="165" fontId="3" fillId="0" borderId="0" xfId="4" applyFont="1" applyAlignment="1">
      <alignment vertical="center"/>
    </xf>
    <xf numFmtId="165" fontId="4" fillId="0" borderId="0" xfId="4" applyFont="1" applyAlignment="1">
      <alignment vertical="center"/>
    </xf>
    <xf numFmtId="165" fontId="5" fillId="0" borderId="1" xfId="4" applyFont="1" applyBorder="1" applyAlignment="1">
      <alignment horizontal="left" vertical="center"/>
    </xf>
    <xf numFmtId="165" fontId="5" fillId="0" borderId="1" xfId="4" applyFont="1" applyBorder="1" applyAlignment="1">
      <alignment vertical="center"/>
    </xf>
    <xf numFmtId="165" fontId="5" fillId="0" borderId="0" xfId="4" applyFont="1" applyAlignment="1">
      <alignment vertical="center"/>
    </xf>
    <xf numFmtId="165" fontId="4" fillId="0" borderId="2" xfId="4" applyFont="1" applyBorder="1" applyAlignment="1">
      <alignment vertical="center"/>
    </xf>
    <xf numFmtId="165" fontId="4" fillId="0" borderId="3" xfId="4" applyFont="1" applyBorder="1" applyAlignment="1">
      <alignment horizontal="right" vertical="center"/>
    </xf>
    <xf numFmtId="165" fontId="4" fillId="0" borderId="4" xfId="4" applyFont="1" applyBorder="1" applyAlignment="1">
      <alignment horizontal="right" vertical="center"/>
    </xf>
    <xf numFmtId="165" fontId="4" fillId="0" borderId="5" xfId="4" applyFont="1" applyBorder="1" applyAlignment="1">
      <alignment vertical="center"/>
    </xf>
    <xf numFmtId="165" fontId="4" fillId="0" borderId="6" xfId="4" applyFont="1" applyBorder="1" applyAlignment="1">
      <alignment vertical="center"/>
    </xf>
    <xf numFmtId="165" fontId="4" fillId="0" borderId="0" xfId="4" applyFont="1" applyAlignment="1">
      <alignment horizontal="right" vertical="center"/>
    </xf>
    <xf numFmtId="165" fontId="4" fillId="0" borderId="7" xfId="4" applyFont="1" applyBorder="1" applyAlignment="1">
      <alignment horizontal="right" vertical="center"/>
    </xf>
    <xf numFmtId="165" fontId="4" fillId="0" borderId="8" xfId="4" applyFont="1" applyBorder="1" applyAlignment="1">
      <alignment horizontal="left" vertical="center"/>
    </xf>
    <xf numFmtId="165" fontId="4" fillId="0" borderId="9" xfId="4" applyFont="1" applyBorder="1" applyAlignment="1">
      <alignment horizontal="right" vertical="center"/>
    </xf>
    <xf numFmtId="165" fontId="4" fillId="0" borderId="10" xfId="4" applyFont="1" applyBorder="1" applyAlignment="1">
      <alignment horizontal="right" vertical="center"/>
    </xf>
    <xf numFmtId="165" fontId="4" fillId="0" borderId="6" xfId="4" applyFont="1" applyBorder="1" applyAlignment="1">
      <alignment horizontal="left" vertical="center"/>
    </xf>
    <xf numFmtId="165" fontId="4" fillId="0" borderId="0" xfId="4" applyFont="1" applyAlignment="1" applyProtection="1">
      <alignment vertical="center"/>
    </xf>
    <xf numFmtId="37" fontId="4" fillId="0" borderId="0" xfId="4" applyNumberFormat="1" applyFont="1" applyAlignment="1" applyProtection="1">
      <alignment vertical="center"/>
    </xf>
    <xf numFmtId="164" fontId="4" fillId="0" borderId="0" xfId="4" applyNumberFormat="1" applyFont="1" applyAlignment="1" applyProtection="1">
      <alignment vertical="center"/>
    </xf>
    <xf numFmtId="37" fontId="4" fillId="0" borderId="7" xfId="4" applyNumberFormat="1" applyFont="1" applyBorder="1" applyAlignment="1" applyProtection="1">
      <alignment vertical="center"/>
    </xf>
    <xf numFmtId="165" fontId="4" fillId="0" borderId="7" xfId="4" applyFont="1" applyBorder="1" applyAlignment="1">
      <alignment vertical="center"/>
    </xf>
    <xf numFmtId="165" fontId="4" fillId="0" borderId="11" xfId="4" applyFont="1" applyBorder="1" applyAlignment="1">
      <alignment horizontal="left" vertical="center"/>
    </xf>
    <xf numFmtId="165" fontId="4" fillId="0" borderId="16" xfId="4" applyFont="1" applyBorder="1" applyAlignment="1">
      <alignment vertical="center"/>
    </xf>
    <xf numFmtId="37" fontId="4" fillId="0" borderId="16" xfId="4" applyNumberFormat="1" applyFont="1" applyBorder="1" applyAlignment="1" applyProtection="1">
      <alignment vertical="center"/>
    </xf>
    <xf numFmtId="164" fontId="4" fillId="0" borderId="1" xfId="4" applyNumberFormat="1" applyFont="1" applyBorder="1" applyAlignment="1" applyProtection="1">
      <alignment vertical="center"/>
    </xf>
    <xf numFmtId="37" fontId="4" fillId="0" borderId="18" xfId="4" applyNumberFormat="1" applyFont="1" applyBorder="1" applyAlignment="1" applyProtection="1">
      <alignment vertical="center"/>
    </xf>
    <xf numFmtId="165" fontId="4" fillId="0" borderId="3" xfId="4" applyFont="1" applyBorder="1" applyAlignment="1">
      <alignment horizontal="centerContinuous" vertical="center"/>
    </xf>
    <xf numFmtId="165" fontId="4" fillId="0" borderId="13" xfId="4" applyFont="1" applyBorder="1" applyAlignment="1">
      <alignment horizontal="centerContinuous" vertical="center"/>
    </xf>
    <xf numFmtId="165" fontId="4" fillId="0" borderId="9" xfId="4" applyFont="1" applyBorder="1" applyAlignment="1">
      <alignment horizontal="centerContinuous" vertical="center"/>
    </xf>
    <xf numFmtId="165" fontId="4" fillId="0" borderId="14" xfId="4" applyFont="1" applyBorder="1" applyAlignment="1">
      <alignment horizontal="centerContinuous" vertical="center"/>
    </xf>
    <xf numFmtId="165" fontId="4" fillId="0" borderId="15" xfId="4" applyFont="1" applyBorder="1" applyAlignment="1">
      <alignment vertical="center"/>
    </xf>
    <xf numFmtId="165" fontId="4" fillId="0" borderId="14" xfId="4" applyFont="1" applyBorder="1" applyAlignment="1">
      <alignment vertical="center"/>
    </xf>
    <xf numFmtId="37" fontId="4" fillId="0" borderId="0" xfId="4" applyNumberFormat="1" applyFont="1" applyAlignment="1" applyProtection="1">
      <alignment horizontal="right" vertical="center"/>
    </xf>
    <xf numFmtId="37" fontId="4" fillId="0" borderId="16" xfId="4" applyNumberFormat="1" applyFont="1" applyBorder="1" applyAlignment="1" applyProtection="1">
      <alignment horizontal="right" vertical="center"/>
    </xf>
    <xf numFmtId="165" fontId="4" fillId="0" borderId="17" xfId="4" applyFont="1" applyBorder="1" applyAlignment="1">
      <alignment vertical="center"/>
    </xf>
    <xf numFmtId="165" fontId="4" fillId="0" borderId="0" xfId="4" applyFont="1" applyAlignment="1">
      <alignment horizontal="left" vertical="center"/>
    </xf>
    <xf numFmtId="165" fontId="4" fillId="0" borderId="0" xfId="4" applyFont="1" applyBorder="1" applyAlignment="1">
      <alignment horizontal="left" vertical="center"/>
    </xf>
    <xf numFmtId="37" fontId="4" fillId="0" borderId="0" xfId="4" applyNumberFormat="1" applyFont="1" applyBorder="1" applyAlignment="1" applyProtection="1">
      <alignment vertical="center"/>
    </xf>
    <xf numFmtId="37" fontId="4" fillId="0" borderId="0" xfId="4" applyNumberFormat="1" applyFont="1" applyBorder="1" applyAlignment="1" applyProtection="1">
      <alignment horizontal="right" vertical="center"/>
    </xf>
    <xf numFmtId="165" fontId="4" fillId="0" borderId="0" xfId="4" applyFont="1" applyBorder="1" applyAlignment="1">
      <alignment vertical="center"/>
    </xf>
    <xf numFmtId="165" fontId="7" fillId="0" borderId="0" xfId="5" applyFont="1" applyAlignment="1">
      <alignment horizontal="left" vertical="center"/>
    </xf>
    <xf numFmtId="165" fontId="3" fillId="0" borderId="0" xfId="5" applyFont="1" applyAlignment="1">
      <alignment vertical="center"/>
    </xf>
    <xf numFmtId="165" fontId="4" fillId="0" borderId="0" xfId="5" applyFont="1" applyAlignment="1">
      <alignment vertical="center"/>
    </xf>
    <xf numFmtId="165" fontId="5" fillId="0" borderId="1" xfId="5" applyFont="1" applyBorder="1" applyAlignment="1">
      <alignment horizontal="left" vertical="center"/>
    </xf>
    <xf numFmtId="165" fontId="5" fillId="0" borderId="1" xfId="5" applyFont="1" applyBorder="1" applyAlignment="1">
      <alignment vertical="center"/>
    </xf>
    <xf numFmtId="165" fontId="5" fillId="0" borderId="0" xfId="5" applyFont="1" applyAlignment="1">
      <alignment vertical="center"/>
    </xf>
    <xf numFmtId="165" fontId="4" fillId="0" borderId="2" xfId="5" applyFont="1" applyBorder="1" applyAlignment="1">
      <alignment vertical="center"/>
    </xf>
    <xf numFmtId="165" fontId="4" fillId="0" borderId="3" xfId="5" applyFont="1" applyBorder="1" applyAlignment="1">
      <alignment horizontal="right" vertical="center"/>
    </xf>
    <xf numFmtId="165" fontId="4" fillId="0" borderId="4" xfId="5" applyFont="1" applyBorder="1" applyAlignment="1">
      <alignment horizontal="right" vertical="center"/>
    </xf>
    <xf numFmtId="165" fontId="4" fillId="0" borderId="5" xfId="5" applyFont="1" applyBorder="1" applyAlignment="1">
      <alignment vertical="center"/>
    </xf>
    <xf numFmtId="165" fontId="4" fillId="0" borderId="6" xfId="5" applyFont="1" applyBorder="1" applyAlignment="1">
      <alignment vertical="center"/>
    </xf>
    <xf numFmtId="165" fontId="4" fillId="0" borderId="0" xfId="5" applyFont="1" applyAlignment="1">
      <alignment horizontal="right" vertical="center"/>
    </xf>
    <xf numFmtId="165" fontId="4" fillId="0" borderId="7" xfId="5" applyFont="1" applyBorder="1" applyAlignment="1">
      <alignment horizontal="right" vertical="center"/>
    </xf>
    <xf numFmtId="165" fontId="4" fillId="0" borderId="8" xfId="5" applyFont="1" applyBorder="1" applyAlignment="1">
      <alignment horizontal="left" vertical="center"/>
    </xf>
    <xf numFmtId="165" fontId="4" fillId="0" borderId="9" xfId="5" applyFont="1" applyBorder="1" applyAlignment="1">
      <alignment horizontal="right" vertical="center"/>
    </xf>
    <xf numFmtId="165" fontId="4" fillId="0" borderId="10" xfId="5" applyFont="1" applyBorder="1" applyAlignment="1">
      <alignment horizontal="right" vertical="center"/>
    </xf>
    <xf numFmtId="165" fontId="4" fillId="0" borderId="6" xfId="5" applyFont="1" applyBorder="1" applyAlignment="1">
      <alignment horizontal="left" vertical="center"/>
    </xf>
    <xf numFmtId="165" fontId="4" fillId="0" borderId="0" xfId="5" applyFont="1" applyAlignment="1" applyProtection="1">
      <alignment vertical="center"/>
    </xf>
    <xf numFmtId="37" fontId="4" fillId="0" borderId="0" xfId="5" applyNumberFormat="1" applyFont="1" applyAlignment="1" applyProtection="1">
      <alignment vertical="center"/>
    </xf>
    <xf numFmtId="164" fontId="4" fillId="0" borderId="0" xfId="5" applyNumberFormat="1" applyFont="1" applyAlignment="1" applyProtection="1">
      <alignment vertical="center"/>
    </xf>
    <xf numFmtId="37" fontId="4" fillId="0" borderId="7" xfId="5" applyNumberFormat="1" applyFont="1" applyBorder="1" applyAlignment="1" applyProtection="1">
      <alignment vertical="center"/>
    </xf>
    <xf numFmtId="164" fontId="4" fillId="0" borderId="0" xfId="5" applyNumberFormat="1" applyFont="1" applyAlignment="1" applyProtection="1">
      <alignment horizontal="left" vertical="center"/>
    </xf>
    <xf numFmtId="3" fontId="4" fillId="0" borderId="0" xfId="5" applyNumberFormat="1" applyFont="1" applyAlignment="1">
      <alignment vertical="center"/>
    </xf>
    <xf numFmtId="3" fontId="4" fillId="0" borderId="0" xfId="5" applyNumberFormat="1" applyFont="1" applyAlignment="1" applyProtection="1">
      <alignment horizontal="right" vertical="center"/>
    </xf>
    <xf numFmtId="3" fontId="4" fillId="0" borderId="0" xfId="5" applyNumberFormat="1" applyFont="1" applyAlignment="1" applyProtection="1">
      <alignment vertical="center"/>
    </xf>
    <xf numFmtId="3" fontId="4" fillId="0" borderId="7" xfId="5" applyNumberFormat="1" applyFont="1" applyBorder="1" applyAlignment="1" applyProtection="1">
      <alignment vertical="center"/>
    </xf>
    <xf numFmtId="165" fontId="4" fillId="0" borderId="11" xfId="5" applyFont="1" applyBorder="1" applyAlignment="1">
      <alignment horizontal="left" vertical="center"/>
    </xf>
    <xf numFmtId="165" fontId="4" fillId="0" borderId="16" xfId="5" applyFont="1" applyBorder="1" applyAlignment="1">
      <alignment vertical="center"/>
    </xf>
    <xf numFmtId="37" fontId="4" fillId="0" borderId="16" xfId="5" applyNumberFormat="1" applyFont="1" applyBorder="1" applyAlignment="1" applyProtection="1">
      <alignment vertical="center"/>
    </xf>
    <xf numFmtId="164" fontId="4" fillId="0" borderId="16" xfId="5" applyNumberFormat="1" applyFont="1" applyBorder="1" applyAlignment="1" applyProtection="1">
      <alignment vertical="center"/>
    </xf>
    <xf numFmtId="37" fontId="4" fillId="0" borderId="18" xfId="5" applyNumberFormat="1" applyFont="1" applyBorder="1" applyAlignment="1" applyProtection="1">
      <alignment vertical="center"/>
    </xf>
    <xf numFmtId="165" fontId="4" fillId="0" borderId="3" xfId="5" applyFont="1" applyBorder="1" applyAlignment="1">
      <alignment horizontal="centerContinuous" vertical="center"/>
    </xf>
    <xf numFmtId="165" fontId="4" fillId="0" borderId="4" xfId="5" applyFont="1" applyBorder="1" applyAlignment="1">
      <alignment horizontal="centerContinuous" vertical="center"/>
    </xf>
    <xf numFmtId="165" fontId="4" fillId="0" borderId="9" xfId="5" applyFont="1" applyBorder="1" applyAlignment="1">
      <alignment horizontal="centerContinuous" vertical="center"/>
    </xf>
    <xf numFmtId="165" fontId="4" fillId="0" borderId="10" xfId="5" applyFont="1" applyBorder="1" applyAlignment="1">
      <alignment horizontal="centerContinuous" vertical="center"/>
    </xf>
    <xf numFmtId="165" fontId="4" fillId="0" borderId="7" xfId="5" applyFont="1" applyBorder="1" applyAlignment="1">
      <alignment vertical="center"/>
    </xf>
    <xf numFmtId="37" fontId="4" fillId="0" borderId="18" xfId="5" applyNumberFormat="1" applyFont="1" applyBorder="1" applyAlignment="1" applyProtection="1">
      <alignment horizontal="right" vertical="center"/>
    </xf>
    <xf numFmtId="165" fontId="4" fillId="0" borderId="0" xfId="5" applyFont="1" applyAlignment="1">
      <alignment horizontal="left" vertical="center"/>
    </xf>
    <xf numFmtId="165" fontId="4" fillId="0" borderId="0" xfId="5" applyFont="1" applyBorder="1" applyAlignment="1">
      <alignment horizontal="left" vertical="center"/>
    </xf>
    <xf numFmtId="37" fontId="4" fillId="0" borderId="0" xfId="5" applyNumberFormat="1" applyFont="1" applyBorder="1" applyAlignment="1" applyProtection="1">
      <alignment vertical="center"/>
    </xf>
    <xf numFmtId="37" fontId="4" fillId="0" borderId="0" xfId="5" applyNumberFormat="1" applyFont="1" applyBorder="1" applyAlignment="1" applyProtection="1">
      <alignment horizontal="right" vertical="center"/>
    </xf>
    <xf numFmtId="165" fontId="4" fillId="0" borderId="0" xfId="5" applyFont="1" applyBorder="1" applyAlignment="1">
      <alignment vertical="center"/>
    </xf>
    <xf numFmtId="165" fontId="7" fillId="0" borderId="0" xfId="6" applyFont="1" applyAlignment="1">
      <alignment horizontal="left" vertical="center"/>
    </xf>
    <xf numFmtId="165" fontId="3" fillId="0" borderId="0" xfId="6" applyFont="1" applyAlignment="1">
      <alignment vertical="center"/>
    </xf>
    <xf numFmtId="165" fontId="4" fillId="0" borderId="0" xfId="6" applyFont="1" applyAlignment="1">
      <alignment vertical="center"/>
    </xf>
    <xf numFmtId="165" fontId="5" fillId="0" borderId="1" xfId="6" applyFont="1" applyBorder="1" applyAlignment="1">
      <alignment horizontal="left" vertical="center"/>
    </xf>
    <xf numFmtId="165" fontId="5" fillId="0" borderId="1" xfId="6" applyFont="1" applyBorder="1" applyAlignment="1">
      <alignment vertical="center"/>
    </xf>
    <xf numFmtId="165" fontId="5" fillId="0" borderId="0" xfId="6" applyFont="1" applyAlignment="1">
      <alignment vertical="center"/>
    </xf>
    <xf numFmtId="165" fontId="4" fillId="0" borderId="2" xfId="6" applyFont="1" applyBorder="1" applyAlignment="1">
      <alignment vertical="center"/>
    </xf>
    <xf numFmtId="165" fontId="4" fillId="0" borderId="3" xfId="6" applyFont="1" applyBorder="1" applyAlignment="1">
      <alignment horizontal="right" vertical="center"/>
    </xf>
    <xf numFmtId="165" fontId="4" fillId="0" borderId="4" xfId="6" applyFont="1" applyBorder="1" applyAlignment="1">
      <alignment horizontal="right" vertical="center"/>
    </xf>
    <xf numFmtId="165" fontId="4" fillId="0" borderId="5" xfId="6" applyFont="1" applyBorder="1" applyAlignment="1">
      <alignment vertical="center"/>
    </xf>
    <xf numFmtId="165" fontId="4" fillId="0" borderId="6" xfId="6" applyFont="1" applyBorder="1" applyAlignment="1">
      <alignment vertical="center"/>
    </xf>
    <xf numFmtId="165" fontId="4" fillId="0" borderId="0" xfId="6" applyFont="1" applyAlignment="1">
      <alignment horizontal="right" vertical="center"/>
    </xf>
    <xf numFmtId="165" fontId="4" fillId="0" borderId="7" xfId="6" applyFont="1" applyBorder="1" applyAlignment="1">
      <alignment horizontal="right" vertical="center"/>
    </xf>
    <xf numFmtId="165" fontId="4" fillId="0" borderId="8" xfId="6" applyFont="1" applyBorder="1" applyAlignment="1">
      <alignment horizontal="left" vertical="center"/>
    </xf>
    <xf numFmtId="165" fontId="4" fillId="0" borderId="9" xfId="6" applyFont="1" applyBorder="1" applyAlignment="1">
      <alignment horizontal="right" vertical="center"/>
    </xf>
    <xf numFmtId="165" fontId="4" fillId="0" borderId="10" xfId="6" applyFont="1" applyBorder="1" applyAlignment="1">
      <alignment horizontal="right" vertical="center"/>
    </xf>
    <xf numFmtId="165" fontId="4" fillId="0" borderId="6" xfId="6" applyFont="1" applyBorder="1" applyAlignment="1">
      <alignment horizontal="left" vertical="center"/>
    </xf>
    <xf numFmtId="165" fontId="4" fillId="0" borderId="0" xfId="6" applyFont="1" applyAlignment="1" applyProtection="1">
      <alignment vertical="center"/>
    </xf>
    <xf numFmtId="37" fontId="4" fillId="0" borderId="0" xfId="6" applyNumberFormat="1" applyFont="1" applyAlignment="1" applyProtection="1">
      <alignment vertical="center"/>
    </xf>
    <xf numFmtId="164" fontId="4" fillId="0" borderId="0" xfId="6" applyNumberFormat="1" applyFont="1" applyAlignment="1" applyProtection="1">
      <alignment vertical="center"/>
    </xf>
    <xf numFmtId="37" fontId="4" fillId="0" borderId="7" xfId="6" applyNumberFormat="1" applyFont="1" applyBorder="1" applyAlignment="1" applyProtection="1">
      <alignment vertical="center"/>
    </xf>
    <xf numFmtId="165" fontId="4" fillId="0" borderId="11" xfId="6" applyFont="1" applyBorder="1" applyAlignment="1">
      <alignment horizontal="left" vertical="center"/>
    </xf>
    <xf numFmtId="165" fontId="4" fillId="0" borderId="16" xfId="6" applyFont="1" applyBorder="1" applyAlignment="1">
      <alignment vertical="center"/>
    </xf>
    <xf numFmtId="37" fontId="4" fillId="0" borderId="16" xfId="6" applyNumberFormat="1" applyFont="1" applyBorder="1" applyAlignment="1" applyProtection="1">
      <alignment vertical="center"/>
    </xf>
    <xf numFmtId="164" fontId="4" fillId="0" borderId="16" xfId="6" applyNumberFormat="1" applyFont="1" applyBorder="1" applyAlignment="1" applyProtection="1">
      <alignment vertical="center"/>
    </xf>
    <xf numFmtId="37" fontId="4" fillId="0" borderId="18" xfId="6" applyNumberFormat="1" applyFont="1" applyBorder="1" applyAlignment="1" applyProtection="1">
      <alignment vertical="center"/>
    </xf>
    <xf numFmtId="165" fontId="4" fillId="0" borderId="1" xfId="6" applyFont="1" applyBorder="1" applyAlignment="1">
      <alignment vertical="center"/>
    </xf>
    <xf numFmtId="165" fontId="4" fillId="0" borderId="3" xfId="6" applyFont="1" applyBorder="1" applyAlignment="1">
      <alignment horizontal="centerContinuous" vertical="center"/>
    </xf>
    <xf numFmtId="165" fontId="4" fillId="0" borderId="4" xfId="6" applyFont="1" applyBorder="1" applyAlignment="1">
      <alignment horizontal="centerContinuous" vertical="center"/>
    </xf>
    <xf numFmtId="165" fontId="4" fillId="0" borderId="9" xfId="6" applyFont="1" applyBorder="1" applyAlignment="1">
      <alignment horizontal="centerContinuous" vertical="center"/>
    </xf>
    <xf numFmtId="165" fontId="4" fillId="0" borderId="10" xfId="6" applyFont="1" applyBorder="1" applyAlignment="1">
      <alignment horizontal="centerContinuous" vertical="center"/>
    </xf>
    <xf numFmtId="37" fontId="4" fillId="0" borderId="0" xfId="6" applyNumberFormat="1" applyFont="1" applyAlignment="1" applyProtection="1">
      <alignment horizontal="right" vertical="center"/>
    </xf>
    <xf numFmtId="37" fontId="4" fillId="0" borderId="7" xfId="6" applyNumberFormat="1" applyFont="1" applyBorder="1" applyAlignment="1" applyProtection="1">
      <alignment horizontal="right" vertical="center"/>
    </xf>
    <xf numFmtId="37" fontId="4" fillId="0" borderId="16" xfId="6" applyNumberFormat="1" applyFont="1" applyBorder="1" applyAlignment="1" applyProtection="1">
      <alignment horizontal="right" vertical="center"/>
    </xf>
    <xf numFmtId="37" fontId="4" fillId="0" borderId="18" xfId="6" applyNumberFormat="1" applyFont="1" applyBorder="1" applyAlignment="1" applyProtection="1">
      <alignment horizontal="right" vertical="center"/>
    </xf>
    <xf numFmtId="165" fontId="4" fillId="0" borderId="0" xfId="6" applyFont="1" applyAlignment="1">
      <alignment horizontal="left" vertical="center"/>
    </xf>
    <xf numFmtId="165" fontId="4" fillId="0" borderId="0" xfId="6" applyFont="1" applyBorder="1" applyAlignment="1">
      <alignment horizontal="left" vertical="center"/>
    </xf>
    <xf numFmtId="37" fontId="4" fillId="0" borderId="0" xfId="6" applyNumberFormat="1" applyFont="1" applyBorder="1" applyAlignment="1" applyProtection="1">
      <alignment vertical="center"/>
    </xf>
    <xf numFmtId="37" fontId="4" fillId="0" borderId="0" xfId="6" applyNumberFormat="1" applyFont="1" applyBorder="1" applyAlignment="1" applyProtection="1">
      <alignment horizontal="right" vertical="center"/>
    </xf>
  </cellXfs>
  <cellStyles count="7">
    <cellStyle name="Normal" xfId="0" builtinId="0"/>
    <cellStyle name="Normal_Pg103a" xfId="1"/>
    <cellStyle name="Normal_Pg103b" xfId="2"/>
    <cellStyle name="Normal_Pg104" xfId="3"/>
    <cellStyle name="Normal_Pg105" xfId="4"/>
    <cellStyle name="Normal_Pg106" xfId="5"/>
    <cellStyle name="Normal_Pg10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J50"/>
  <sheetViews>
    <sheetView showGridLines="0" tabSelected="1" workbookViewId="0">
      <selection activeCell="B23" sqref="B23"/>
    </sheetView>
  </sheetViews>
  <sheetFormatPr defaultColWidth="13.5546875" defaultRowHeight="10.5" customHeight="1" x14ac:dyDescent="0.25"/>
  <cols>
    <col min="1" max="1" width="21.33203125" style="3" customWidth="1"/>
    <col min="2" max="2" width="14.33203125" style="3" customWidth="1"/>
    <col min="3" max="8" width="14.44140625" style="3" customWidth="1"/>
    <col min="9" max="9" width="1.5546875" style="3" customWidth="1"/>
    <col min="10" max="10" width="9.33203125" style="3" customWidth="1"/>
    <col min="11" max="16384" width="13.5546875" style="3"/>
  </cols>
  <sheetData>
    <row r="1" spans="1:9" ht="11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9" ht="10.5" customHeight="1" thickBot="1" x14ac:dyDescent="0.3">
      <c r="A3" s="4" t="s">
        <v>1</v>
      </c>
      <c r="B3" s="5"/>
      <c r="C3" s="5"/>
      <c r="D3" s="5"/>
      <c r="E3" s="5"/>
      <c r="F3" s="5"/>
      <c r="G3" s="5"/>
      <c r="H3" s="6"/>
      <c r="I3" s="6"/>
    </row>
    <row r="4" spans="1:9" ht="10.5" customHeight="1" x14ac:dyDescent="0.25">
      <c r="A4" s="7"/>
      <c r="B4" s="8" t="s">
        <v>2</v>
      </c>
      <c r="C4" s="8" t="s">
        <v>3</v>
      </c>
      <c r="D4" s="8" t="s">
        <v>4</v>
      </c>
      <c r="E4" s="8" t="s">
        <v>5</v>
      </c>
      <c r="F4" s="8"/>
      <c r="G4" s="9"/>
      <c r="H4" s="10"/>
    </row>
    <row r="5" spans="1:9" ht="10.5" customHeight="1" x14ac:dyDescent="0.25">
      <c r="A5" s="11"/>
      <c r="B5" s="12" t="s">
        <v>6</v>
      </c>
      <c r="C5" s="12" t="s">
        <v>7</v>
      </c>
      <c r="D5" s="12" t="s">
        <v>8</v>
      </c>
      <c r="E5" s="12" t="s">
        <v>9</v>
      </c>
      <c r="F5" s="12"/>
      <c r="G5" s="13" t="s">
        <v>10</v>
      </c>
      <c r="H5" s="10"/>
    </row>
    <row r="6" spans="1:9" ht="10.5" customHeight="1" x14ac:dyDescent="0.25">
      <c r="A6" s="14" t="s">
        <v>11</v>
      </c>
      <c r="B6" s="15" t="s">
        <v>12</v>
      </c>
      <c r="C6" s="15" t="s">
        <v>13</v>
      </c>
      <c r="D6" s="15" t="s">
        <v>14</v>
      </c>
      <c r="E6" s="15" t="s">
        <v>15</v>
      </c>
      <c r="F6" s="15" t="s">
        <v>16</v>
      </c>
      <c r="G6" s="16" t="s">
        <v>17</v>
      </c>
      <c r="H6" s="10"/>
    </row>
    <row r="7" spans="1:9" ht="10.5" customHeight="1" x14ac:dyDescent="0.25">
      <c r="A7" s="17" t="s">
        <v>18</v>
      </c>
      <c r="B7" s="18">
        <v>116</v>
      </c>
      <c r="C7" s="19">
        <v>4879093</v>
      </c>
      <c r="D7" s="19">
        <v>3168659</v>
      </c>
      <c r="E7" s="20">
        <f>D7/C7</f>
        <v>0.64943607346693333</v>
      </c>
      <c r="F7" s="19">
        <v>207243</v>
      </c>
      <c r="G7" s="21">
        <v>441332</v>
      </c>
      <c r="H7" s="10"/>
    </row>
    <row r="8" spans="1:9" ht="10.5" customHeight="1" x14ac:dyDescent="0.25">
      <c r="A8" s="17" t="s">
        <v>19</v>
      </c>
      <c r="B8" s="18">
        <v>38</v>
      </c>
      <c r="C8" s="19">
        <v>1050973</v>
      </c>
      <c r="D8" s="19">
        <v>632844</v>
      </c>
      <c r="E8" s="20">
        <f t="shared" ref="E8:E21" si="0">D8/C8</f>
        <v>0.6021505785591067</v>
      </c>
      <c r="F8" s="19">
        <v>31585</v>
      </c>
      <c r="G8" s="21">
        <v>109060</v>
      </c>
      <c r="H8" s="10"/>
    </row>
    <row r="9" spans="1:9" ht="10.5" customHeight="1" x14ac:dyDescent="0.25">
      <c r="A9" s="17" t="s">
        <v>20</v>
      </c>
      <c r="B9" s="18">
        <v>35</v>
      </c>
      <c r="C9" s="19">
        <v>3907963</v>
      </c>
      <c r="D9" s="19">
        <v>2559489</v>
      </c>
      <c r="E9" s="20">
        <f t="shared" si="0"/>
        <v>0.65494197360619844</v>
      </c>
      <c r="F9" s="19">
        <v>189117</v>
      </c>
      <c r="G9" s="21">
        <v>622576</v>
      </c>
      <c r="H9" s="10"/>
    </row>
    <row r="10" spans="1:9" ht="10.5" customHeight="1" x14ac:dyDescent="0.25">
      <c r="A10" s="17" t="s">
        <v>21</v>
      </c>
      <c r="B10" s="18">
        <v>99</v>
      </c>
      <c r="C10" s="19">
        <v>5485282</v>
      </c>
      <c r="D10" s="19">
        <v>3626877</v>
      </c>
      <c r="E10" s="20">
        <f t="shared" si="0"/>
        <v>0.66120155718520945</v>
      </c>
      <c r="F10" s="19">
        <v>195160</v>
      </c>
      <c r="G10" s="21">
        <v>639997</v>
      </c>
      <c r="H10" s="10"/>
    </row>
    <row r="11" spans="1:9" ht="10.5" customHeight="1" x14ac:dyDescent="0.25">
      <c r="A11" s="17" t="s">
        <v>22</v>
      </c>
      <c r="B11" s="18">
        <v>166</v>
      </c>
      <c r="C11" s="19">
        <v>5576013</v>
      </c>
      <c r="D11" s="19">
        <v>3637092</v>
      </c>
      <c r="E11" s="20">
        <f t="shared" si="0"/>
        <v>0.65227466291775149</v>
      </c>
      <c r="F11" s="19">
        <v>263499</v>
      </c>
      <c r="G11" s="21">
        <v>701761</v>
      </c>
      <c r="H11" s="10"/>
    </row>
    <row r="12" spans="1:9" ht="10.5" customHeight="1" x14ac:dyDescent="0.25">
      <c r="A12" s="17" t="s">
        <v>43</v>
      </c>
      <c r="B12" s="18">
        <v>477</v>
      </c>
      <c r="C12" s="19">
        <v>21325971</v>
      </c>
      <c r="D12" s="19">
        <v>13876374</v>
      </c>
      <c r="E12" s="20">
        <f t="shared" si="0"/>
        <v>0.65067958687555183</v>
      </c>
      <c r="F12" s="19">
        <v>1089404</v>
      </c>
      <c r="G12" s="21">
        <v>2798860</v>
      </c>
      <c r="H12" s="10"/>
    </row>
    <row r="13" spans="1:9" ht="10.5" customHeight="1" x14ac:dyDescent="0.25">
      <c r="A13" s="17" t="s">
        <v>23</v>
      </c>
      <c r="B13" s="18">
        <v>196</v>
      </c>
      <c r="C13" s="19">
        <v>6652622</v>
      </c>
      <c r="D13" s="19">
        <v>4285141</v>
      </c>
      <c r="E13" s="20">
        <f t="shared" si="0"/>
        <v>0.6441281347414598</v>
      </c>
      <c r="F13" s="19">
        <v>267632</v>
      </c>
      <c r="G13" s="21">
        <v>615463</v>
      </c>
      <c r="H13" s="10"/>
    </row>
    <row r="14" spans="1:9" ht="10.5" customHeight="1" x14ac:dyDescent="0.25">
      <c r="A14" s="17" t="s">
        <v>24</v>
      </c>
      <c r="B14" s="18">
        <v>23</v>
      </c>
      <c r="C14" s="19">
        <v>625223</v>
      </c>
      <c r="D14" s="19">
        <v>411088</v>
      </c>
      <c r="E14" s="20">
        <f t="shared" si="0"/>
        <v>0.65750620178720232</v>
      </c>
      <c r="F14" s="19">
        <v>61302</v>
      </c>
      <c r="G14" s="21">
        <v>60728</v>
      </c>
      <c r="H14" s="10"/>
    </row>
    <row r="15" spans="1:9" ht="10.5" customHeight="1" x14ac:dyDescent="0.25">
      <c r="A15" s="17" t="s">
        <v>25</v>
      </c>
      <c r="B15" s="18">
        <v>64</v>
      </c>
      <c r="C15" s="19">
        <v>4411457</v>
      </c>
      <c r="D15" s="19">
        <v>2932104</v>
      </c>
      <c r="E15" s="20">
        <f t="shared" si="0"/>
        <v>0.66465659758215934</v>
      </c>
      <c r="F15" s="19">
        <v>226058</v>
      </c>
      <c r="G15" s="21">
        <v>439470</v>
      </c>
      <c r="H15" s="10"/>
    </row>
    <row r="16" spans="1:9" ht="10.5" customHeight="1" x14ac:dyDescent="0.25">
      <c r="A16" s="17" t="s">
        <v>26</v>
      </c>
      <c r="B16" s="18">
        <v>97</v>
      </c>
      <c r="C16" s="19">
        <v>10108837</v>
      </c>
      <c r="D16" s="19">
        <v>4440830</v>
      </c>
      <c r="E16" s="20">
        <f t="shared" si="0"/>
        <v>0.43930177131157622</v>
      </c>
      <c r="F16" s="19">
        <v>571484</v>
      </c>
      <c r="G16" s="21">
        <v>941824</v>
      </c>
      <c r="H16" s="10"/>
    </row>
    <row r="17" spans="1:10" ht="10.5" customHeight="1" x14ac:dyDescent="0.25">
      <c r="A17" s="17" t="s">
        <v>27</v>
      </c>
      <c r="B17" s="18">
        <v>83</v>
      </c>
      <c r="C17" s="19">
        <v>4830610</v>
      </c>
      <c r="D17" s="19">
        <v>3239040</v>
      </c>
      <c r="E17" s="20">
        <f t="shared" si="0"/>
        <v>0.67052401249531635</v>
      </c>
      <c r="F17" s="19">
        <v>245533</v>
      </c>
      <c r="G17" s="21">
        <v>639875</v>
      </c>
      <c r="H17" s="10"/>
    </row>
    <row r="18" spans="1:10" ht="10.5" customHeight="1" x14ac:dyDescent="0.25">
      <c r="A18" s="17" t="s">
        <v>28</v>
      </c>
      <c r="B18" s="18">
        <v>59</v>
      </c>
      <c r="C18" s="19">
        <v>2663047</v>
      </c>
      <c r="D18" s="19">
        <v>1640348</v>
      </c>
      <c r="E18" s="20">
        <f t="shared" si="0"/>
        <v>0.61596659766049944</v>
      </c>
      <c r="F18" s="19">
        <v>179287</v>
      </c>
      <c r="G18" s="21">
        <v>272519</v>
      </c>
      <c r="H18" s="10"/>
    </row>
    <row r="19" spans="1:10" ht="10.5" customHeight="1" x14ac:dyDescent="0.25">
      <c r="A19" s="17" t="s">
        <v>29</v>
      </c>
      <c r="B19" s="18">
        <v>48</v>
      </c>
      <c r="C19" s="19">
        <v>3391693</v>
      </c>
      <c r="D19" s="19">
        <v>2388871</v>
      </c>
      <c r="E19" s="20">
        <f t="shared" si="0"/>
        <v>0.70432996146762106</v>
      </c>
      <c r="F19" s="19">
        <v>176801</v>
      </c>
      <c r="G19" s="21">
        <v>294962</v>
      </c>
      <c r="H19" s="10"/>
    </row>
    <row r="20" spans="1:10" ht="10.5" customHeight="1" x14ac:dyDescent="0.25">
      <c r="A20" s="17" t="s">
        <v>30</v>
      </c>
      <c r="B20" s="18">
        <v>28</v>
      </c>
      <c r="C20" s="19">
        <v>1719453</v>
      </c>
      <c r="D20" s="19">
        <v>941568</v>
      </c>
      <c r="E20" s="20">
        <f t="shared" si="0"/>
        <v>0.54759740452341532</v>
      </c>
      <c r="F20" s="19">
        <v>131846</v>
      </c>
      <c r="G20" s="21">
        <v>326530</v>
      </c>
      <c r="H20" s="10"/>
    </row>
    <row r="21" spans="1:10" ht="10.5" customHeight="1" x14ac:dyDescent="0.25">
      <c r="A21" s="17" t="s">
        <v>31</v>
      </c>
      <c r="B21" s="18">
        <v>14</v>
      </c>
      <c r="C21" s="19">
        <v>342593</v>
      </c>
      <c r="D21" s="19">
        <v>208784</v>
      </c>
      <c r="E21" s="20">
        <f t="shared" si="0"/>
        <v>0.60942284284851123</v>
      </c>
      <c r="F21" s="19">
        <v>33781</v>
      </c>
      <c r="G21" s="22">
        <v>38199</v>
      </c>
      <c r="H21" s="10"/>
    </row>
    <row r="22" spans="1:10" ht="10.5" customHeight="1" x14ac:dyDescent="0.25">
      <c r="A22" s="11"/>
      <c r="G22" s="23"/>
      <c r="H22" s="10"/>
    </row>
    <row r="23" spans="1:10" ht="10.5" customHeight="1" thickBot="1" x14ac:dyDescent="0.3">
      <c r="A23" s="24" t="s">
        <v>32</v>
      </c>
      <c r="B23" s="25">
        <f>SUM(B7:B22)</f>
        <v>1543</v>
      </c>
      <c r="C23" s="25">
        <f>SUM(C7:C22)</f>
        <v>76970830</v>
      </c>
      <c r="D23" s="25">
        <f>SUM(D7:D22)</f>
        <v>47989109</v>
      </c>
      <c r="E23" s="26">
        <f>D23/C23</f>
        <v>0.62347137220684767</v>
      </c>
      <c r="F23" s="25">
        <f>SUM(F7:F22)</f>
        <v>3869732</v>
      </c>
      <c r="G23" s="27">
        <f>SUM(G7:G22)</f>
        <v>8943156</v>
      </c>
      <c r="H23" s="10"/>
    </row>
    <row r="24" spans="1:10" ht="10.5" customHeight="1" x14ac:dyDescent="0.25">
      <c r="A24" s="28"/>
    </row>
    <row r="25" spans="1:10" ht="10.5" customHeight="1" thickBot="1" x14ac:dyDescent="0.3"/>
    <row r="26" spans="1:10" ht="10.5" customHeight="1" x14ac:dyDescent="0.25">
      <c r="A26" s="7"/>
      <c r="B26" s="29" t="s">
        <v>33</v>
      </c>
      <c r="C26" s="29"/>
      <c r="D26" s="29"/>
      <c r="E26" s="29"/>
      <c r="F26" s="29"/>
      <c r="G26" s="29"/>
      <c r="H26" s="30"/>
      <c r="I26" s="31"/>
    </row>
    <row r="27" spans="1:10" ht="10.5" customHeight="1" x14ac:dyDescent="0.25">
      <c r="A27" s="11"/>
      <c r="B27" s="32" t="s">
        <v>34</v>
      </c>
      <c r="C27" s="32"/>
      <c r="D27" s="32"/>
      <c r="E27" s="32"/>
      <c r="F27" s="32"/>
      <c r="G27" s="32"/>
      <c r="H27" s="33"/>
      <c r="I27" s="31"/>
    </row>
    <row r="28" spans="1:10" ht="10.5" customHeight="1" x14ac:dyDescent="0.25">
      <c r="A28" s="11"/>
      <c r="B28" s="12"/>
      <c r="C28" s="12" t="s">
        <v>35</v>
      </c>
      <c r="D28" s="12" t="s">
        <v>36</v>
      </c>
      <c r="E28" s="12" t="s">
        <v>37</v>
      </c>
      <c r="F28" s="12" t="s">
        <v>38</v>
      </c>
      <c r="G28" s="12" t="s">
        <v>36</v>
      </c>
      <c r="H28" s="34" t="s">
        <v>35</v>
      </c>
      <c r="I28" s="31"/>
    </row>
    <row r="29" spans="1:10" ht="10.5" customHeight="1" x14ac:dyDescent="0.25">
      <c r="A29" s="14" t="s">
        <v>11</v>
      </c>
      <c r="B29" s="15" t="s">
        <v>39</v>
      </c>
      <c r="C29" s="15" t="s">
        <v>39</v>
      </c>
      <c r="D29" s="15" t="s">
        <v>39</v>
      </c>
      <c r="E29" s="15" t="s">
        <v>40</v>
      </c>
      <c r="F29" s="15" t="s">
        <v>40</v>
      </c>
      <c r="G29" s="15" t="s">
        <v>41</v>
      </c>
      <c r="H29" s="35" t="s">
        <v>41</v>
      </c>
      <c r="I29" s="31"/>
    </row>
    <row r="30" spans="1:10" ht="10.5" customHeight="1" x14ac:dyDescent="0.25">
      <c r="A30" s="17" t="s">
        <v>18</v>
      </c>
      <c r="B30" s="19">
        <v>952417</v>
      </c>
      <c r="C30" s="19">
        <v>196101</v>
      </c>
      <c r="D30" s="19">
        <v>424438</v>
      </c>
      <c r="E30" s="19">
        <v>879927</v>
      </c>
      <c r="F30" s="19">
        <v>666373</v>
      </c>
      <c r="G30" s="19">
        <v>49403</v>
      </c>
      <c r="H30" s="36"/>
      <c r="I30" s="31"/>
      <c r="J30" s="37"/>
    </row>
    <row r="31" spans="1:10" ht="10.5" customHeight="1" x14ac:dyDescent="0.25">
      <c r="A31" s="17" t="s">
        <v>19</v>
      </c>
      <c r="B31" s="19">
        <v>108896</v>
      </c>
      <c r="C31" s="19">
        <v>465449</v>
      </c>
      <c r="D31" s="38"/>
      <c r="E31" s="19">
        <v>15458</v>
      </c>
      <c r="F31" s="19">
        <v>38307</v>
      </c>
      <c r="G31" s="19">
        <v>4734</v>
      </c>
      <c r="H31" s="36"/>
      <c r="I31" s="31"/>
      <c r="J31" s="37"/>
    </row>
    <row r="32" spans="1:10" ht="10.5" customHeight="1" x14ac:dyDescent="0.25">
      <c r="A32" s="17" t="s">
        <v>20</v>
      </c>
      <c r="B32" s="19">
        <v>586228</v>
      </c>
      <c r="C32" s="19">
        <v>271847</v>
      </c>
      <c r="D32" s="19"/>
      <c r="E32" s="19">
        <v>1003811</v>
      </c>
      <c r="F32" s="19">
        <v>485452</v>
      </c>
      <c r="G32" s="19">
        <v>212151</v>
      </c>
      <c r="H32" s="39"/>
      <c r="I32" s="31"/>
      <c r="J32" s="37"/>
    </row>
    <row r="33" spans="1:10" ht="10.5" customHeight="1" x14ac:dyDescent="0.25">
      <c r="A33" s="17" t="s">
        <v>21</v>
      </c>
      <c r="B33" s="19">
        <v>2085439</v>
      </c>
      <c r="C33" s="19">
        <v>165599</v>
      </c>
      <c r="D33" s="19">
        <v>712353</v>
      </c>
      <c r="E33" s="19">
        <v>496587</v>
      </c>
      <c r="F33" s="19">
        <v>164190</v>
      </c>
      <c r="G33" s="19">
        <v>2709</v>
      </c>
      <c r="H33" s="36"/>
      <c r="I33" s="31"/>
      <c r="J33" s="37"/>
    </row>
    <row r="34" spans="1:10" ht="10.5" customHeight="1" x14ac:dyDescent="0.25">
      <c r="A34" s="17" t="s">
        <v>22</v>
      </c>
      <c r="B34" s="19"/>
      <c r="C34" s="19"/>
      <c r="D34" s="19">
        <v>3568458</v>
      </c>
      <c r="E34" s="19">
        <v>21530</v>
      </c>
      <c r="F34" s="19">
        <v>30010</v>
      </c>
      <c r="G34" s="19">
        <v>17094</v>
      </c>
      <c r="H34" s="36"/>
      <c r="I34" s="31"/>
      <c r="J34" s="37"/>
    </row>
    <row r="35" spans="1:10" ht="10.5" customHeight="1" x14ac:dyDescent="0.25">
      <c r="A35" s="17" t="s">
        <v>43</v>
      </c>
      <c r="B35" s="19">
        <v>8877363</v>
      </c>
      <c r="C35" s="19">
        <v>2667471</v>
      </c>
      <c r="D35" s="19">
        <v>5914</v>
      </c>
      <c r="E35" s="19">
        <v>1023624</v>
      </c>
      <c r="F35" s="19">
        <v>1184163</v>
      </c>
      <c r="G35" s="19">
        <v>46796</v>
      </c>
      <c r="H35" s="39">
        <v>71043</v>
      </c>
      <c r="I35" s="31"/>
      <c r="J35" s="37"/>
    </row>
    <row r="36" spans="1:10" ht="10.5" customHeight="1" x14ac:dyDescent="0.25">
      <c r="A36" s="17" t="s">
        <v>23</v>
      </c>
      <c r="B36" s="19">
        <v>695090</v>
      </c>
      <c r="C36" s="19">
        <v>1080061</v>
      </c>
      <c r="D36" s="19">
        <v>205420</v>
      </c>
      <c r="E36" s="19">
        <v>1398650</v>
      </c>
      <c r="F36" s="19">
        <v>901245</v>
      </c>
      <c r="G36" s="19">
        <v>4675</v>
      </c>
      <c r="H36" s="39"/>
      <c r="I36" s="31"/>
      <c r="J36" s="37"/>
    </row>
    <row r="37" spans="1:10" ht="10.5" customHeight="1" x14ac:dyDescent="0.25">
      <c r="A37" s="17" t="s">
        <v>24</v>
      </c>
      <c r="B37" s="19">
        <v>400051</v>
      </c>
      <c r="C37" s="19">
        <v>6934</v>
      </c>
      <c r="D37" s="38"/>
      <c r="E37" s="19">
        <v>1692</v>
      </c>
      <c r="F37" s="38"/>
      <c r="G37" s="19">
        <v>2411</v>
      </c>
      <c r="H37" s="36"/>
      <c r="I37" s="31"/>
      <c r="J37" s="37"/>
    </row>
    <row r="38" spans="1:10" ht="10.5" customHeight="1" x14ac:dyDescent="0.25">
      <c r="A38" s="17" t="s">
        <v>25</v>
      </c>
      <c r="B38" s="19">
        <v>141544</v>
      </c>
      <c r="C38" s="19">
        <v>980725</v>
      </c>
      <c r="D38" s="19">
        <v>89645</v>
      </c>
      <c r="E38" s="19">
        <v>1039327</v>
      </c>
      <c r="F38" s="19">
        <v>540945</v>
      </c>
      <c r="G38" s="19">
        <v>81833</v>
      </c>
      <c r="H38" s="39">
        <v>58085</v>
      </c>
      <c r="I38" s="31"/>
      <c r="J38" s="37"/>
    </row>
    <row r="39" spans="1:10" ht="10.5" customHeight="1" x14ac:dyDescent="0.25">
      <c r="A39" s="17" t="s">
        <v>26</v>
      </c>
      <c r="B39" s="19">
        <v>454622</v>
      </c>
      <c r="C39" s="19">
        <v>940063</v>
      </c>
      <c r="D39" s="19">
        <v>613227</v>
      </c>
      <c r="E39" s="19">
        <v>1283321</v>
      </c>
      <c r="F39" s="38">
        <v>800832</v>
      </c>
      <c r="G39" s="38">
        <v>95732</v>
      </c>
      <c r="H39" s="36">
        <v>253033</v>
      </c>
      <c r="I39" s="31"/>
      <c r="J39" s="37"/>
    </row>
    <row r="40" spans="1:10" ht="10.5" customHeight="1" x14ac:dyDescent="0.25">
      <c r="A40" s="17" t="s">
        <v>27</v>
      </c>
      <c r="B40" s="19">
        <v>826394</v>
      </c>
      <c r="C40" s="19">
        <v>1070457</v>
      </c>
      <c r="D40" s="19">
        <v>83436</v>
      </c>
      <c r="E40" s="19">
        <v>774530</v>
      </c>
      <c r="F40" s="19">
        <v>472559</v>
      </c>
      <c r="G40" s="38"/>
      <c r="H40" s="39">
        <v>11664</v>
      </c>
      <c r="I40" s="31"/>
      <c r="J40" s="37"/>
    </row>
    <row r="41" spans="1:10" ht="10.5" customHeight="1" x14ac:dyDescent="0.25">
      <c r="A41" s="17" t="s">
        <v>28</v>
      </c>
      <c r="B41" s="19">
        <v>724850</v>
      </c>
      <c r="C41" s="19">
        <v>454496</v>
      </c>
      <c r="D41" s="19">
        <v>115642</v>
      </c>
      <c r="E41" s="19">
        <v>154135</v>
      </c>
      <c r="F41" s="19">
        <v>184189</v>
      </c>
      <c r="G41" s="19">
        <v>7036</v>
      </c>
      <c r="H41" s="39"/>
      <c r="I41" s="31"/>
      <c r="J41" s="37"/>
    </row>
    <row r="42" spans="1:10" ht="10.5" customHeight="1" x14ac:dyDescent="0.25">
      <c r="A42" s="17" t="s">
        <v>29</v>
      </c>
      <c r="B42" s="19">
        <v>2309881</v>
      </c>
      <c r="C42" s="19">
        <v>23683</v>
      </c>
      <c r="D42" s="19">
        <v>11317</v>
      </c>
      <c r="E42" s="19">
        <v>43990</v>
      </c>
      <c r="F42" s="38"/>
      <c r="G42" s="38"/>
      <c r="H42" s="36"/>
      <c r="I42" s="31"/>
      <c r="J42" s="37"/>
    </row>
    <row r="43" spans="1:10" ht="10.5" customHeight="1" x14ac:dyDescent="0.25">
      <c r="A43" s="17" t="s">
        <v>30</v>
      </c>
      <c r="B43" s="19">
        <v>393998</v>
      </c>
      <c r="C43" s="19">
        <v>438257</v>
      </c>
      <c r="D43" s="19">
        <v>1205</v>
      </c>
      <c r="E43" s="19">
        <v>19155</v>
      </c>
      <c r="F43" s="38">
        <v>88953</v>
      </c>
      <c r="G43" s="38"/>
      <c r="H43" s="36"/>
      <c r="I43" s="31"/>
      <c r="J43" s="37"/>
    </row>
    <row r="44" spans="1:10" ht="10.5" customHeight="1" x14ac:dyDescent="0.25">
      <c r="A44" s="17" t="s">
        <v>31</v>
      </c>
      <c r="B44" s="19">
        <v>208784</v>
      </c>
      <c r="F44" s="38"/>
      <c r="G44" s="38"/>
      <c r="H44" s="40"/>
      <c r="I44" s="31"/>
      <c r="J44" s="37"/>
    </row>
    <row r="45" spans="1:10" ht="10.5" customHeight="1" x14ac:dyDescent="0.25">
      <c r="A45" s="11"/>
      <c r="B45" s="31"/>
      <c r="C45" s="41"/>
      <c r="D45" s="41"/>
      <c r="E45" s="41"/>
      <c r="F45" s="41"/>
      <c r="G45" s="41"/>
      <c r="H45" s="36"/>
      <c r="I45" s="31"/>
      <c r="J45" s="37"/>
    </row>
    <row r="46" spans="1:10" ht="10.5" customHeight="1" thickBot="1" x14ac:dyDescent="0.3">
      <c r="A46" s="24" t="s">
        <v>32</v>
      </c>
      <c r="B46" s="42">
        <f t="shared" ref="B46:H46" si="1">SUM(B30:B44)</f>
        <v>18765557</v>
      </c>
      <c r="C46" s="42">
        <f t="shared" si="1"/>
        <v>8761143</v>
      </c>
      <c r="D46" s="42">
        <f t="shared" si="1"/>
        <v>5831055</v>
      </c>
      <c r="E46" s="42">
        <f t="shared" si="1"/>
        <v>8155737</v>
      </c>
      <c r="F46" s="42">
        <f t="shared" si="1"/>
        <v>5557218</v>
      </c>
      <c r="G46" s="42">
        <f t="shared" si="1"/>
        <v>524574</v>
      </c>
      <c r="H46" s="43">
        <f t="shared" si="1"/>
        <v>393825</v>
      </c>
      <c r="I46" s="31"/>
      <c r="J46" s="37"/>
    </row>
    <row r="47" spans="1:10" ht="4.5" customHeight="1" x14ac:dyDescent="0.25">
      <c r="A47" s="28"/>
      <c r="B47" s="46"/>
      <c r="C47" s="46"/>
      <c r="D47" s="46"/>
      <c r="E47" s="46"/>
      <c r="F47" s="46"/>
      <c r="G47" s="46"/>
      <c r="H47" s="46"/>
      <c r="I47" s="31"/>
      <c r="J47" s="37"/>
    </row>
    <row r="48" spans="1:10" ht="10.5" customHeight="1" x14ac:dyDescent="0.25">
      <c r="A48" s="44" t="s">
        <v>44</v>
      </c>
      <c r="J48" s="19"/>
    </row>
    <row r="49" spans="1:1" ht="7.5" customHeight="1" x14ac:dyDescent="0.25"/>
    <row r="50" spans="1:1" ht="10.5" customHeight="1" x14ac:dyDescent="0.25">
      <c r="A50" s="45" t="s">
        <v>42</v>
      </c>
    </row>
  </sheetData>
  <printOptions horizontalCentered="1" gridLinesSet="0"/>
  <pageMargins left="0" right="0" top="0.5" bottom="0.6" header="0.5" footer="0.4"/>
  <pageSetup orientation="landscape" r:id="rId1"/>
  <headerFooter alignWithMargins="0">
    <oddFooter>&amp;L&amp;"Helvetica,Regular"&amp;8OHIO BOARD OF REGENTS&amp;C&amp;"Helvetica,Regular"&amp;8BASIC DATA SERIES, 1997 EDITION&amp;R&amp;"Helvetica,Regular"&amp;8SPACE DATA   PAGE 103a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I32"/>
  <sheetViews>
    <sheetView showGridLines="0" workbookViewId="0">
      <selection activeCell="A27" sqref="A27"/>
    </sheetView>
  </sheetViews>
  <sheetFormatPr defaultColWidth="13.5546875" defaultRowHeight="10.5" customHeight="1" x14ac:dyDescent="0.25"/>
  <cols>
    <col min="1" max="1" width="19.5546875" style="49" customWidth="1"/>
    <col min="2" max="8" width="14.88671875" style="49" customWidth="1"/>
    <col min="9" max="16384" width="13.5546875" style="49"/>
  </cols>
  <sheetData>
    <row r="1" spans="1:8" ht="10.5" customHeight="1" x14ac:dyDescent="0.25">
      <c r="A1" s="47" t="s">
        <v>54</v>
      </c>
      <c r="B1" s="48"/>
      <c r="C1" s="48"/>
      <c r="D1" s="48"/>
      <c r="E1" s="48"/>
      <c r="F1" s="48"/>
      <c r="G1" s="48"/>
      <c r="H1" s="48"/>
    </row>
    <row r="3" spans="1:8" ht="10.5" customHeight="1" thickBot="1" x14ac:dyDescent="0.3">
      <c r="A3" s="50" t="s">
        <v>45</v>
      </c>
      <c r="B3" s="51"/>
      <c r="C3" s="51"/>
      <c r="D3" s="51"/>
      <c r="E3" s="51"/>
      <c r="F3" s="51"/>
      <c r="G3" s="51"/>
      <c r="H3" s="52"/>
    </row>
    <row r="4" spans="1:8" ht="10.5" customHeight="1" x14ac:dyDescent="0.25">
      <c r="A4" s="53"/>
      <c r="B4" s="54" t="s">
        <v>2</v>
      </c>
      <c r="C4" s="54" t="s">
        <v>3</v>
      </c>
      <c r="D4" s="54" t="s">
        <v>4</v>
      </c>
      <c r="E4" s="54" t="s">
        <v>5</v>
      </c>
      <c r="F4" s="54"/>
      <c r="G4" s="55"/>
      <c r="H4" s="56"/>
    </row>
    <row r="5" spans="1:8" ht="10.5" customHeight="1" x14ac:dyDescent="0.25">
      <c r="A5" s="57"/>
      <c r="B5" s="58" t="s">
        <v>6</v>
      </c>
      <c r="C5" s="58" t="s">
        <v>7</v>
      </c>
      <c r="D5" s="58" t="s">
        <v>8</v>
      </c>
      <c r="E5" s="58" t="s">
        <v>46</v>
      </c>
      <c r="F5" s="58"/>
      <c r="G5" s="59" t="s">
        <v>10</v>
      </c>
      <c r="H5" s="56"/>
    </row>
    <row r="6" spans="1:8" ht="10.5" customHeight="1" x14ac:dyDescent="0.25">
      <c r="A6" s="60" t="s">
        <v>11</v>
      </c>
      <c r="B6" s="61" t="s">
        <v>12</v>
      </c>
      <c r="C6" s="61" t="s">
        <v>13</v>
      </c>
      <c r="D6" s="61" t="s">
        <v>14</v>
      </c>
      <c r="E6" s="61" t="s">
        <v>15</v>
      </c>
      <c r="F6" s="61" t="s">
        <v>16</v>
      </c>
      <c r="G6" s="62" t="s">
        <v>17</v>
      </c>
      <c r="H6" s="56"/>
    </row>
    <row r="7" spans="1:8" ht="10.5" customHeight="1" x14ac:dyDescent="0.25">
      <c r="A7" s="63" t="s">
        <v>47</v>
      </c>
      <c r="B7" s="64">
        <v>15</v>
      </c>
      <c r="C7" s="65">
        <v>833240</v>
      </c>
      <c r="D7" s="65">
        <v>498152</v>
      </c>
      <c r="E7" s="66">
        <f t="shared" ref="E7:E13" si="0">D7/C7</f>
        <v>0.59784935912822235</v>
      </c>
      <c r="F7" s="65">
        <v>40323</v>
      </c>
      <c r="G7" s="67">
        <v>86407</v>
      </c>
      <c r="H7" s="56"/>
    </row>
    <row r="8" spans="1:8" ht="10.5" customHeight="1" x14ac:dyDescent="0.25">
      <c r="A8" s="63" t="s">
        <v>48</v>
      </c>
      <c r="B8" s="64">
        <v>5</v>
      </c>
      <c r="C8" s="65">
        <v>344690</v>
      </c>
      <c r="D8" s="65">
        <v>241884</v>
      </c>
      <c r="E8" s="66">
        <f t="shared" si="0"/>
        <v>0.70174359569468214</v>
      </c>
      <c r="F8" s="65">
        <v>25318</v>
      </c>
      <c r="G8" s="67">
        <v>35602</v>
      </c>
      <c r="H8" s="56"/>
    </row>
    <row r="9" spans="1:8" ht="10.5" customHeight="1" x14ac:dyDescent="0.25">
      <c r="A9" s="63" t="s">
        <v>49</v>
      </c>
      <c r="B9" s="64">
        <v>12</v>
      </c>
      <c r="C9" s="65">
        <v>606975</v>
      </c>
      <c r="D9" s="65">
        <v>371185</v>
      </c>
      <c r="E9" s="66">
        <f t="shared" si="0"/>
        <v>0.61153260018946409</v>
      </c>
      <c r="F9" s="65">
        <v>26974</v>
      </c>
      <c r="G9" s="67">
        <v>59604</v>
      </c>
      <c r="H9" s="56"/>
    </row>
    <row r="10" spans="1:8" ht="10.5" customHeight="1" x14ac:dyDescent="0.25">
      <c r="A10" s="99" t="s">
        <v>60</v>
      </c>
      <c r="B10" s="100">
        <v>9</v>
      </c>
      <c r="C10" s="101">
        <v>159710</v>
      </c>
      <c r="D10" s="101">
        <v>102674</v>
      </c>
      <c r="E10" s="102">
        <f>D10/C10</f>
        <v>0.6428777158599962</v>
      </c>
      <c r="F10" s="101">
        <v>12374</v>
      </c>
      <c r="G10" s="103">
        <v>19807</v>
      </c>
      <c r="H10" s="56"/>
    </row>
    <row r="11" spans="1:8" ht="10.5" customHeight="1" x14ac:dyDescent="0.25">
      <c r="A11" s="63" t="s">
        <v>50</v>
      </c>
      <c r="B11" s="64">
        <v>12</v>
      </c>
      <c r="C11" s="65">
        <v>577230</v>
      </c>
      <c r="D11" s="65">
        <v>374279</v>
      </c>
      <c r="E11" s="66">
        <f t="shared" si="0"/>
        <v>0.64840531503906584</v>
      </c>
      <c r="F11" s="65">
        <v>35879</v>
      </c>
      <c r="G11" s="67">
        <v>38024</v>
      </c>
      <c r="H11" s="56"/>
    </row>
    <row r="12" spans="1:8" ht="10.5" customHeight="1" x14ac:dyDescent="0.25">
      <c r="A12" s="63" t="s">
        <v>51</v>
      </c>
      <c r="B12" s="64">
        <v>13</v>
      </c>
      <c r="C12" s="65">
        <v>733078</v>
      </c>
      <c r="D12" s="65">
        <v>428001</v>
      </c>
      <c r="E12" s="66">
        <f t="shared" si="0"/>
        <v>0.58384101009715206</v>
      </c>
      <c r="F12" s="65">
        <v>38558</v>
      </c>
      <c r="G12" s="67">
        <v>43247</v>
      </c>
      <c r="H12" s="56"/>
    </row>
    <row r="13" spans="1:8" ht="10.5" customHeight="1" x14ac:dyDescent="0.25">
      <c r="A13" s="63" t="s">
        <v>52</v>
      </c>
      <c r="B13" s="64">
        <v>19</v>
      </c>
      <c r="C13" s="65">
        <v>1551103</v>
      </c>
      <c r="D13" s="65">
        <v>915968</v>
      </c>
      <c r="E13" s="66">
        <f t="shared" si="0"/>
        <v>0.5905268702336337</v>
      </c>
      <c r="F13" s="65">
        <v>104953</v>
      </c>
      <c r="G13" s="67">
        <v>180866</v>
      </c>
      <c r="H13" s="56"/>
    </row>
    <row r="14" spans="1:8" ht="10.5" customHeight="1" x14ac:dyDescent="0.25">
      <c r="A14" s="57"/>
      <c r="F14" s="65"/>
      <c r="G14" s="67"/>
      <c r="H14" s="56"/>
    </row>
    <row r="15" spans="1:8" ht="10.5" customHeight="1" thickBot="1" x14ac:dyDescent="0.3">
      <c r="A15" s="68" t="s">
        <v>32</v>
      </c>
      <c r="B15" s="69">
        <f>SUM(B7:B13)</f>
        <v>85</v>
      </c>
      <c r="C15" s="70">
        <f>SUM(C7:C13)</f>
        <v>4806026</v>
      </c>
      <c r="D15" s="70">
        <f>SUM(D7:D13)</f>
        <v>2932143</v>
      </c>
      <c r="E15" s="71">
        <f>D15/C15</f>
        <v>0.61009719880832936</v>
      </c>
      <c r="F15" s="70">
        <f>SUM(F7:F13)</f>
        <v>284379</v>
      </c>
      <c r="G15" s="72">
        <f>SUM(G7:G13)</f>
        <v>463557</v>
      </c>
      <c r="H15" s="56"/>
    </row>
    <row r="16" spans="1:8" ht="10.5" customHeight="1" x14ac:dyDescent="0.25">
      <c r="G16" s="65"/>
    </row>
    <row r="17" spans="1:9" ht="10.5" customHeight="1" thickBot="1" x14ac:dyDescent="0.3"/>
    <row r="18" spans="1:9" ht="10.5" customHeight="1" x14ac:dyDescent="0.25">
      <c r="A18" s="53"/>
      <c r="B18" s="73" t="s">
        <v>33</v>
      </c>
      <c r="C18" s="73"/>
      <c r="D18" s="73"/>
      <c r="E18" s="73"/>
      <c r="F18" s="73"/>
      <c r="G18" s="73"/>
      <c r="H18" s="74"/>
      <c r="I18" s="56"/>
    </row>
    <row r="19" spans="1:9" ht="10.5" customHeight="1" x14ac:dyDescent="0.25">
      <c r="A19" s="57"/>
      <c r="B19" s="75" t="s">
        <v>34</v>
      </c>
      <c r="C19" s="75"/>
      <c r="D19" s="75"/>
      <c r="E19" s="75"/>
      <c r="F19" s="75"/>
      <c r="G19" s="75"/>
      <c r="H19" s="76"/>
      <c r="I19" s="56"/>
    </row>
    <row r="20" spans="1:9" ht="10.5" customHeight="1" x14ac:dyDescent="0.25">
      <c r="A20" s="57"/>
      <c r="B20" s="58"/>
      <c r="C20" s="58" t="s">
        <v>35</v>
      </c>
      <c r="D20" s="58" t="s">
        <v>36</v>
      </c>
      <c r="E20" s="58" t="s">
        <v>37</v>
      </c>
      <c r="F20" s="58" t="s">
        <v>38</v>
      </c>
      <c r="G20" s="58" t="s">
        <v>36</v>
      </c>
      <c r="H20" s="59" t="s">
        <v>35</v>
      </c>
      <c r="I20" s="56"/>
    </row>
    <row r="21" spans="1:9" ht="10.5" customHeight="1" x14ac:dyDescent="0.25">
      <c r="A21" s="60" t="s">
        <v>11</v>
      </c>
      <c r="B21" s="61" t="s">
        <v>39</v>
      </c>
      <c r="C21" s="61" t="s">
        <v>39</v>
      </c>
      <c r="D21" s="61" t="s">
        <v>39</v>
      </c>
      <c r="E21" s="61" t="s">
        <v>40</v>
      </c>
      <c r="F21" s="61" t="s">
        <v>40</v>
      </c>
      <c r="G21" s="61" t="s">
        <v>41</v>
      </c>
      <c r="H21" s="62" t="s">
        <v>41</v>
      </c>
      <c r="I21" s="56"/>
    </row>
    <row r="22" spans="1:9" ht="10.5" customHeight="1" x14ac:dyDescent="0.25">
      <c r="A22" s="63" t="s">
        <v>47</v>
      </c>
      <c r="B22" s="65">
        <v>498152</v>
      </c>
      <c r="C22" s="65"/>
      <c r="D22" s="77"/>
      <c r="E22" s="77"/>
      <c r="F22" s="77"/>
      <c r="G22" s="77"/>
      <c r="H22" s="78"/>
      <c r="I22" s="56" t="s">
        <v>53</v>
      </c>
    </row>
    <row r="23" spans="1:9" ht="10.5" customHeight="1" x14ac:dyDescent="0.25">
      <c r="A23" s="63" t="s">
        <v>48</v>
      </c>
      <c r="B23" s="77">
        <v>241884</v>
      </c>
      <c r="C23" s="65"/>
      <c r="D23" s="77"/>
      <c r="E23" s="65"/>
      <c r="F23" s="77"/>
      <c r="G23" s="77"/>
      <c r="H23" s="78"/>
      <c r="I23" s="56"/>
    </row>
    <row r="24" spans="1:9" ht="10.5" customHeight="1" x14ac:dyDescent="0.25">
      <c r="A24" s="63" t="s">
        <v>49</v>
      </c>
      <c r="B24" s="65">
        <v>371185</v>
      </c>
      <c r="C24" s="77"/>
      <c r="D24" s="77"/>
      <c r="E24" s="77"/>
      <c r="F24" s="77"/>
      <c r="G24" s="77"/>
      <c r="H24" s="78"/>
      <c r="I24" s="56"/>
    </row>
    <row r="25" spans="1:9" ht="10.5" customHeight="1" x14ac:dyDescent="0.25">
      <c r="A25" s="99" t="s">
        <v>60</v>
      </c>
      <c r="B25" s="118">
        <v>17165</v>
      </c>
      <c r="C25" s="118">
        <v>83553</v>
      </c>
      <c r="D25" s="101"/>
      <c r="E25" s="118"/>
      <c r="F25" s="118">
        <v>1956</v>
      </c>
      <c r="G25" s="118"/>
      <c r="H25" s="121"/>
      <c r="I25" s="56"/>
    </row>
    <row r="26" spans="1:9" ht="10.5" customHeight="1" x14ac:dyDescent="0.25">
      <c r="A26" s="63" t="s">
        <v>50</v>
      </c>
      <c r="B26" s="77">
        <v>374279</v>
      </c>
      <c r="C26" s="77"/>
      <c r="D26" s="65"/>
      <c r="E26" s="77"/>
      <c r="F26" s="77"/>
      <c r="G26" s="77"/>
      <c r="H26" s="78"/>
      <c r="I26" s="56"/>
    </row>
    <row r="27" spans="1:9" ht="10.5" customHeight="1" x14ac:dyDescent="0.25">
      <c r="A27" s="63" t="s">
        <v>51</v>
      </c>
      <c r="B27" s="65">
        <v>428001</v>
      </c>
      <c r="C27" s="65"/>
      <c r="D27" s="65"/>
      <c r="E27" s="65"/>
      <c r="F27" s="65"/>
      <c r="G27" s="77"/>
      <c r="H27" s="78"/>
      <c r="I27" s="56"/>
    </row>
    <row r="28" spans="1:9" ht="10.5" customHeight="1" x14ac:dyDescent="0.25">
      <c r="A28" s="63" t="s">
        <v>52</v>
      </c>
      <c r="B28" s="65">
        <v>220844</v>
      </c>
      <c r="C28" s="77">
        <v>631603</v>
      </c>
      <c r="D28" s="77">
        <v>7758</v>
      </c>
      <c r="E28" s="65">
        <v>55763</v>
      </c>
      <c r="F28" s="77"/>
      <c r="G28" s="77"/>
      <c r="H28" s="78"/>
      <c r="I28" s="56"/>
    </row>
    <row r="29" spans="1:9" ht="10.5" customHeight="1" x14ac:dyDescent="0.25">
      <c r="A29" s="57"/>
      <c r="H29" s="79"/>
      <c r="I29" s="56"/>
    </row>
    <row r="30" spans="1:9" ht="10.5" customHeight="1" thickBot="1" x14ac:dyDescent="0.3">
      <c r="A30" s="68" t="s">
        <v>32</v>
      </c>
      <c r="B30" s="70">
        <f>SUM(B22:B28)</f>
        <v>2151510</v>
      </c>
      <c r="C30" s="70">
        <f>SUM(C22:C28)</f>
        <v>715156</v>
      </c>
      <c r="D30" s="70">
        <f>SUM(D22:D28)</f>
        <v>7758</v>
      </c>
      <c r="E30" s="70">
        <f>SUM(E22:E28)</f>
        <v>55763</v>
      </c>
      <c r="F30" s="70"/>
      <c r="G30" s="80"/>
      <c r="H30" s="81"/>
      <c r="I30" s="56"/>
    </row>
    <row r="31" spans="1:9" ht="10.5" customHeight="1" x14ac:dyDescent="0.25">
      <c r="A31" s="82"/>
    </row>
    <row r="32" spans="1:9" ht="10.5" customHeight="1" x14ac:dyDescent="0.25">
      <c r="A32" s="45" t="s">
        <v>42</v>
      </c>
    </row>
  </sheetData>
  <printOptions horizontalCentered="1" gridLinesSet="0"/>
  <pageMargins left="0" right="0" top="0.5" bottom="0.6" header="0.5" footer="0.4"/>
  <pageSetup orientation="landscape" r:id="rId1"/>
  <headerFooter alignWithMargins="0">
    <oddFooter>&amp;L&amp;"Helvetica,Regular"&amp;8PAGE 103b  SPACE DATA&amp;C&amp;"Helvetica,Regular"&amp;8BASIC DATA SERIES, 1997 EDITION&amp;R&amp;"Helvetica,Regular"&amp;8OHIO BOARD OF REGENTS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K45"/>
  <sheetViews>
    <sheetView showGridLines="0" workbookViewId="0">
      <selection activeCell="B42" sqref="B42"/>
    </sheetView>
  </sheetViews>
  <sheetFormatPr defaultColWidth="13.5546875" defaultRowHeight="10.5" customHeight="1" x14ac:dyDescent="0.25"/>
  <cols>
    <col min="1" max="1" width="22" style="85" customWidth="1"/>
    <col min="2" max="2" width="14" style="85" customWidth="1"/>
    <col min="3" max="6" width="14.88671875" style="85" customWidth="1"/>
    <col min="7" max="7" width="13.6640625" style="85" customWidth="1"/>
    <col min="8" max="8" width="14" style="85" customWidth="1"/>
    <col min="9" max="16384" width="13.5546875" style="85"/>
  </cols>
  <sheetData>
    <row r="1" spans="1:8" ht="10.5" customHeight="1" x14ac:dyDescent="0.25">
      <c r="A1" s="83" t="s">
        <v>54</v>
      </c>
      <c r="B1" s="84"/>
      <c r="C1" s="84"/>
      <c r="D1" s="84"/>
      <c r="E1" s="84"/>
      <c r="F1" s="84"/>
      <c r="G1" s="84"/>
      <c r="H1" s="84"/>
    </row>
    <row r="3" spans="1:8" ht="10.5" customHeight="1" thickBot="1" x14ac:dyDescent="0.3">
      <c r="A3" s="86" t="s">
        <v>55</v>
      </c>
      <c r="B3" s="87"/>
      <c r="C3" s="87"/>
      <c r="D3" s="87"/>
      <c r="E3" s="87"/>
      <c r="F3" s="87"/>
      <c r="G3" s="87"/>
      <c r="H3" s="88"/>
    </row>
    <row r="4" spans="1:8" ht="10.5" customHeight="1" x14ac:dyDescent="0.25">
      <c r="A4" s="89"/>
      <c r="B4" s="90" t="s">
        <v>2</v>
      </c>
      <c r="C4" s="90" t="s">
        <v>3</v>
      </c>
      <c r="D4" s="90" t="s">
        <v>4</v>
      </c>
      <c r="E4" s="90" t="s">
        <v>5</v>
      </c>
      <c r="F4" s="90"/>
      <c r="G4" s="91"/>
      <c r="H4" s="92"/>
    </row>
    <row r="5" spans="1:8" ht="10.5" customHeight="1" x14ac:dyDescent="0.25">
      <c r="A5" s="93"/>
      <c r="B5" s="94" t="s">
        <v>6</v>
      </c>
      <c r="C5" s="94" t="s">
        <v>7</v>
      </c>
      <c r="D5" s="94" t="s">
        <v>8</v>
      </c>
      <c r="E5" s="94" t="s">
        <v>9</v>
      </c>
      <c r="F5" s="94"/>
      <c r="G5" s="95" t="s">
        <v>10</v>
      </c>
      <c r="H5" s="92"/>
    </row>
    <row r="6" spans="1:8" ht="10.5" customHeight="1" x14ac:dyDescent="0.25">
      <c r="A6" s="96" t="s">
        <v>11</v>
      </c>
      <c r="B6" s="97" t="s">
        <v>12</v>
      </c>
      <c r="C6" s="97" t="s">
        <v>13</v>
      </c>
      <c r="D6" s="97" t="s">
        <v>14</v>
      </c>
      <c r="E6" s="97" t="s">
        <v>15</v>
      </c>
      <c r="F6" s="97" t="s">
        <v>16</v>
      </c>
      <c r="G6" s="98" t="s">
        <v>17</v>
      </c>
      <c r="H6" s="92"/>
    </row>
    <row r="7" spans="1:8" ht="10.5" customHeight="1" x14ac:dyDescent="0.25">
      <c r="A7" s="99" t="s">
        <v>56</v>
      </c>
      <c r="B7" s="100">
        <v>14</v>
      </c>
      <c r="C7" s="101">
        <v>699254</v>
      </c>
      <c r="D7" s="101">
        <v>556252</v>
      </c>
      <c r="E7" s="102">
        <f>D7/C7</f>
        <v>0.79549348305479839</v>
      </c>
      <c r="F7" s="101">
        <v>37142</v>
      </c>
      <c r="G7" s="103">
        <v>38908</v>
      </c>
      <c r="H7" s="92"/>
    </row>
    <row r="8" spans="1:8" ht="10.5" customHeight="1" x14ac:dyDescent="0.25">
      <c r="A8" s="99" t="s">
        <v>57</v>
      </c>
      <c r="B8" s="100">
        <v>12</v>
      </c>
      <c r="C8" s="101">
        <v>352999</v>
      </c>
      <c r="D8" s="101">
        <v>217664</v>
      </c>
      <c r="E8" s="102">
        <f>D8/C8</f>
        <v>0.61661364479786063</v>
      </c>
      <c r="F8" s="101">
        <v>26052</v>
      </c>
      <c r="G8" s="103">
        <v>37164</v>
      </c>
      <c r="H8" s="92"/>
    </row>
    <row r="9" spans="1:8" ht="10.5" customHeight="1" x14ac:dyDescent="0.25">
      <c r="A9" s="99" t="s">
        <v>58</v>
      </c>
      <c r="B9" s="100">
        <v>21</v>
      </c>
      <c r="C9" s="101">
        <v>747805</v>
      </c>
      <c r="D9" s="101">
        <v>521325</v>
      </c>
      <c r="E9" s="102">
        <f t="shared" ref="E9:E18" si="0">D9/C9</f>
        <v>0.69714029727001026</v>
      </c>
      <c r="F9" s="101">
        <v>45680</v>
      </c>
      <c r="G9" s="103">
        <v>47820</v>
      </c>
      <c r="H9" s="92"/>
    </row>
    <row r="10" spans="1:8" ht="10.5" customHeight="1" x14ac:dyDescent="0.25">
      <c r="A10" s="99" t="s">
        <v>59</v>
      </c>
      <c r="B10" s="100">
        <v>6</v>
      </c>
      <c r="C10" s="101">
        <v>202162</v>
      </c>
      <c r="D10" s="101">
        <v>136675</v>
      </c>
      <c r="E10" s="102">
        <v>0.67606671877009528</v>
      </c>
      <c r="F10" s="101">
        <v>14196</v>
      </c>
      <c r="G10" s="103">
        <v>15844</v>
      </c>
      <c r="H10" s="92"/>
    </row>
    <row r="11" spans="1:8" ht="10.5" customHeight="1" x14ac:dyDescent="0.25">
      <c r="A11" s="99" t="s">
        <v>61</v>
      </c>
      <c r="B11" s="100">
        <v>4</v>
      </c>
      <c r="C11" s="101">
        <v>138225</v>
      </c>
      <c r="D11" s="101">
        <v>99718</v>
      </c>
      <c r="E11" s="102">
        <f t="shared" si="0"/>
        <v>0.721417977934527</v>
      </c>
      <c r="F11" s="101">
        <v>7500</v>
      </c>
      <c r="G11" s="103">
        <v>10780</v>
      </c>
      <c r="H11" s="92"/>
    </row>
    <row r="12" spans="1:8" ht="10.5" customHeight="1" x14ac:dyDescent="0.25">
      <c r="A12" s="99" t="s">
        <v>62</v>
      </c>
      <c r="B12" s="100">
        <v>17</v>
      </c>
      <c r="C12" s="101">
        <v>599415</v>
      </c>
      <c r="D12" s="101">
        <v>430029</v>
      </c>
      <c r="E12" s="102">
        <f t="shared" si="0"/>
        <v>0.71741447911713918</v>
      </c>
      <c r="F12" s="101">
        <v>28833</v>
      </c>
      <c r="G12" s="103">
        <v>38350</v>
      </c>
      <c r="H12" s="92"/>
    </row>
    <row r="13" spans="1:8" ht="10.5" customHeight="1" x14ac:dyDescent="0.25">
      <c r="A13" s="99" t="s">
        <v>63</v>
      </c>
      <c r="B13" s="100">
        <v>6</v>
      </c>
      <c r="C13" s="101">
        <v>75852</v>
      </c>
      <c r="D13" s="101">
        <v>51287</v>
      </c>
      <c r="E13" s="102">
        <f t="shared" si="0"/>
        <v>0.67614565205927335</v>
      </c>
      <c r="F13" s="101">
        <v>4610</v>
      </c>
      <c r="G13" s="103">
        <v>5220</v>
      </c>
      <c r="H13" s="92"/>
    </row>
    <row r="14" spans="1:8" ht="10.5" customHeight="1" x14ac:dyDescent="0.25">
      <c r="A14" s="99" t="s">
        <v>64</v>
      </c>
      <c r="B14" s="100">
        <v>4</v>
      </c>
      <c r="C14" s="101">
        <v>98770</v>
      </c>
      <c r="D14" s="101">
        <v>73965</v>
      </c>
      <c r="E14" s="102">
        <f t="shared" si="0"/>
        <v>0.74886099017920427</v>
      </c>
      <c r="F14" s="101">
        <v>6671</v>
      </c>
      <c r="G14" s="103">
        <v>6609</v>
      </c>
      <c r="H14" s="92"/>
    </row>
    <row r="15" spans="1:8" ht="10.5" customHeight="1" x14ac:dyDescent="0.25">
      <c r="A15" s="99" t="s">
        <v>68</v>
      </c>
      <c r="B15" s="100"/>
      <c r="C15" s="101"/>
      <c r="D15" s="101"/>
      <c r="E15" s="102"/>
      <c r="F15" s="101"/>
      <c r="G15" s="103"/>
      <c r="H15" s="92"/>
    </row>
    <row r="16" spans="1:8" ht="10.5" customHeight="1" x14ac:dyDescent="0.25">
      <c r="A16" s="99" t="s">
        <v>65</v>
      </c>
      <c r="B16" s="100">
        <v>2</v>
      </c>
      <c r="C16" s="101">
        <v>35480</v>
      </c>
      <c r="D16" s="101">
        <v>25323</v>
      </c>
      <c r="E16" s="102">
        <f t="shared" si="0"/>
        <v>0.71372604284103724</v>
      </c>
      <c r="F16" s="101">
        <v>1317</v>
      </c>
      <c r="G16" s="103">
        <v>1317</v>
      </c>
      <c r="H16" s="92"/>
    </row>
    <row r="17" spans="1:8" ht="10.5" customHeight="1" x14ac:dyDescent="0.25">
      <c r="A17" s="99" t="s">
        <v>66</v>
      </c>
      <c r="B17" s="100">
        <v>7</v>
      </c>
      <c r="C17" s="101">
        <v>261526</v>
      </c>
      <c r="D17" s="101">
        <v>172459</v>
      </c>
      <c r="E17" s="102">
        <f t="shared" si="0"/>
        <v>0.65943347888928827</v>
      </c>
      <c r="F17" s="101">
        <v>21480</v>
      </c>
      <c r="G17" s="103">
        <v>26181</v>
      </c>
      <c r="H17" s="92"/>
    </row>
    <row r="18" spans="1:8" ht="10.5" customHeight="1" x14ac:dyDescent="0.25">
      <c r="A18" s="99" t="s">
        <v>67</v>
      </c>
      <c r="B18" s="100">
        <v>3</v>
      </c>
      <c r="C18" s="101">
        <v>151243</v>
      </c>
      <c r="D18" s="101">
        <v>104115</v>
      </c>
      <c r="E18" s="102">
        <f t="shared" si="0"/>
        <v>0.68839549598989702</v>
      </c>
      <c r="F18" s="101">
        <v>17933</v>
      </c>
      <c r="G18" s="103">
        <v>17933</v>
      </c>
      <c r="H18" s="92"/>
    </row>
    <row r="19" spans="1:8" ht="10.5" customHeight="1" x14ac:dyDescent="0.25">
      <c r="A19" s="99"/>
      <c r="B19" s="100"/>
      <c r="C19" s="101"/>
      <c r="D19" s="101"/>
      <c r="E19" s="102"/>
      <c r="F19" s="101"/>
      <c r="G19" s="103"/>
      <c r="H19" s="92"/>
    </row>
    <row r="20" spans="1:8" ht="10.5" customHeight="1" thickBot="1" x14ac:dyDescent="0.3">
      <c r="A20" s="104" t="s">
        <v>32</v>
      </c>
      <c r="B20" s="105">
        <f>SUM(B7:B19)</f>
        <v>96</v>
      </c>
      <c r="C20" s="106">
        <f>SUM(C7:C19)</f>
        <v>3362731</v>
      </c>
      <c r="D20" s="107">
        <f>SUM(D7:D19)</f>
        <v>2388812</v>
      </c>
      <c r="E20" s="108">
        <f>D20/C20</f>
        <v>0.71037855838007857</v>
      </c>
      <c r="F20" s="107">
        <f>SUM(F7:F19)</f>
        <v>211414</v>
      </c>
      <c r="G20" s="109">
        <f>SUM(G7:G19)</f>
        <v>246126</v>
      </c>
      <c r="H20" s="92"/>
    </row>
    <row r="21" spans="1:8" ht="10.5" customHeight="1" x14ac:dyDescent="0.25">
      <c r="G21" s="110"/>
      <c r="H21" s="111"/>
    </row>
    <row r="22" spans="1:8" ht="10.5" customHeight="1" x14ac:dyDescent="0.25">
      <c r="G22" s="111"/>
      <c r="H22" s="111"/>
    </row>
    <row r="23" spans="1:8" ht="10.5" customHeight="1" thickBot="1" x14ac:dyDescent="0.3"/>
    <row r="24" spans="1:8" ht="10.5" customHeight="1" x14ac:dyDescent="0.25">
      <c r="A24" s="89"/>
      <c r="B24" s="112" t="s">
        <v>33</v>
      </c>
      <c r="C24" s="112"/>
      <c r="D24" s="112"/>
      <c r="E24" s="112"/>
      <c r="F24" s="112"/>
      <c r="G24" s="112"/>
      <c r="H24" s="113"/>
    </row>
    <row r="25" spans="1:8" ht="10.5" customHeight="1" x14ac:dyDescent="0.25">
      <c r="A25" s="93"/>
      <c r="B25" s="114" t="s">
        <v>34</v>
      </c>
      <c r="C25" s="114"/>
      <c r="D25" s="114"/>
      <c r="E25" s="114"/>
      <c r="F25" s="114"/>
      <c r="G25" s="114"/>
      <c r="H25" s="115"/>
    </row>
    <row r="26" spans="1:8" ht="10.5" customHeight="1" x14ac:dyDescent="0.25">
      <c r="A26" s="93"/>
      <c r="B26" s="94"/>
      <c r="C26" s="94" t="s">
        <v>35</v>
      </c>
      <c r="D26" s="94" t="s">
        <v>36</v>
      </c>
      <c r="E26" s="94" t="s">
        <v>37</v>
      </c>
      <c r="F26" s="94" t="s">
        <v>38</v>
      </c>
      <c r="G26" s="94" t="s">
        <v>36</v>
      </c>
      <c r="H26" s="116" t="s">
        <v>35</v>
      </c>
    </row>
    <row r="27" spans="1:8" ht="10.5" customHeight="1" x14ac:dyDescent="0.25">
      <c r="A27" s="96" t="s">
        <v>11</v>
      </c>
      <c r="B27" s="97" t="s">
        <v>39</v>
      </c>
      <c r="C27" s="97" t="s">
        <v>39</v>
      </c>
      <c r="D27" s="97" t="s">
        <v>39</v>
      </c>
      <c r="E27" s="97" t="s">
        <v>40</v>
      </c>
      <c r="F27" s="97" t="s">
        <v>40</v>
      </c>
      <c r="G27" s="97" t="s">
        <v>41</v>
      </c>
      <c r="H27" s="117" t="s">
        <v>41</v>
      </c>
    </row>
    <row r="28" spans="1:8" ht="10.5" customHeight="1" x14ac:dyDescent="0.25">
      <c r="A28" s="99" t="s">
        <v>56</v>
      </c>
      <c r="B28" s="118">
        <v>221704</v>
      </c>
      <c r="C28" s="101">
        <v>40728</v>
      </c>
      <c r="D28" s="118"/>
      <c r="E28" s="101">
        <v>293820</v>
      </c>
      <c r="F28" s="118"/>
      <c r="G28" s="118"/>
      <c r="H28" s="119"/>
    </row>
    <row r="29" spans="1:8" ht="10.5" customHeight="1" x14ac:dyDescent="0.25">
      <c r="A29" s="99" t="s">
        <v>57</v>
      </c>
      <c r="B29" s="101">
        <v>217664</v>
      </c>
      <c r="C29" s="101"/>
      <c r="D29" s="101"/>
      <c r="E29" s="101"/>
      <c r="F29" s="101"/>
      <c r="G29" s="101"/>
      <c r="H29" s="120"/>
    </row>
    <row r="30" spans="1:8" ht="10.5" customHeight="1" x14ac:dyDescent="0.25">
      <c r="A30" s="99" t="s">
        <v>58</v>
      </c>
      <c r="B30" s="101">
        <v>446372</v>
      </c>
      <c r="C30" s="101">
        <v>1492</v>
      </c>
      <c r="D30" s="101">
        <v>73461</v>
      </c>
      <c r="E30" s="101"/>
      <c r="F30" s="101"/>
      <c r="G30" s="101"/>
      <c r="H30" s="120"/>
    </row>
    <row r="31" spans="1:8" ht="10.5" customHeight="1" x14ac:dyDescent="0.25">
      <c r="A31" s="99" t="s">
        <v>59</v>
      </c>
      <c r="B31" s="101">
        <v>136675</v>
      </c>
      <c r="C31" s="101"/>
      <c r="D31" s="101"/>
      <c r="E31" s="101"/>
      <c r="F31" s="101"/>
      <c r="G31" s="101"/>
      <c r="H31" s="120"/>
    </row>
    <row r="32" spans="1:8" ht="10.5" customHeight="1" x14ac:dyDescent="0.25">
      <c r="A32" s="99" t="s">
        <v>61</v>
      </c>
      <c r="B32" s="101">
        <v>99718</v>
      </c>
      <c r="C32" s="118"/>
      <c r="D32" s="118"/>
      <c r="E32" s="118"/>
      <c r="F32" s="118"/>
      <c r="G32" s="118"/>
      <c r="H32" s="121"/>
    </row>
    <row r="33" spans="1:11" ht="10.5" customHeight="1" x14ac:dyDescent="0.25">
      <c r="A33" s="99" t="s">
        <v>62</v>
      </c>
      <c r="B33" s="101">
        <v>152329</v>
      </c>
      <c r="C33" s="101">
        <v>23164</v>
      </c>
      <c r="D33" s="101">
        <v>15223</v>
      </c>
      <c r="E33" s="101">
        <v>237667</v>
      </c>
      <c r="F33" s="101">
        <v>1646</v>
      </c>
      <c r="G33" s="118"/>
      <c r="H33" s="121"/>
    </row>
    <row r="34" spans="1:11" ht="10.5" customHeight="1" x14ac:dyDescent="0.25">
      <c r="A34" s="99" t="s">
        <v>63</v>
      </c>
      <c r="B34" s="101">
        <v>44687</v>
      </c>
      <c r="C34" s="118">
        <v>2840</v>
      </c>
      <c r="D34" s="118"/>
      <c r="E34" s="101">
        <v>3760</v>
      </c>
      <c r="F34" s="118"/>
      <c r="G34" s="118"/>
      <c r="H34" s="121"/>
    </row>
    <row r="35" spans="1:11" ht="10.5" customHeight="1" x14ac:dyDescent="0.25">
      <c r="A35" s="99" t="s">
        <v>64</v>
      </c>
      <c r="B35" s="101">
        <v>73965</v>
      </c>
      <c r="C35" s="101"/>
      <c r="D35" s="101"/>
      <c r="E35" s="101"/>
      <c r="F35" s="101"/>
      <c r="G35" s="101"/>
      <c r="H35" s="120"/>
      <c r="K35" s="122" t="s">
        <v>53</v>
      </c>
    </row>
    <row r="36" spans="1:11" ht="10.5" customHeight="1" x14ac:dyDescent="0.25">
      <c r="A36" s="99" t="s">
        <v>68</v>
      </c>
      <c r="B36" s="101"/>
      <c r="C36" s="101"/>
      <c r="D36" s="101"/>
      <c r="E36" s="101"/>
      <c r="F36" s="101"/>
      <c r="G36" s="101"/>
      <c r="H36" s="120"/>
    </row>
    <row r="37" spans="1:11" ht="10.5" customHeight="1" x14ac:dyDescent="0.25">
      <c r="A37" s="99" t="s">
        <v>65</v>
      </c>
      <c r="B37" s="101">
        <v>25323</v>
      </c>
      <c r="C37" s="101"/>
      <c r="D37" s="101"/>
      <c r="E37" s="101"/>
      <c r="F37" s="101"/>
      <c r="G37" s="101"/>
      <c r="H37" s="120"/>
    </row>
    <row r="38" spans="1:11" ht="10.5" customHeight="1" x14ac:dyDescent="0.25">
      <c r="A38" s="99" t="s">
        <v>66</v>
      </c>
      <c r="B38" s="101">
        <v>172459</v>
      </c>
      <c r="C38" s="118"/>
      <c r="D38" s="118"/>
      <c r="E38" s="118"/>
      <c r="F38" s="118"/>
      <c r="G38" s="118"/>
      <c r="H38" s="121"/>
    </row>
    <row r="39" spans="1:11" ht="10.5" customHeight="1" x14ac:dyDescent="0.25">
      <c r="A39" s="99" t="s">
        <v>67</v>
      </c>
      <c r="B39" s="101">
        <v>104115</v>
      </c>
      <c r="C39" s="101"/>
      <c r="D39" s="101"/>
      <c r="E39" s="101"/>
      <c r="F39" s="101"/>
      <c r="G39" s="101"/>
      <c r="H39" s="120"/>
    </row>
    <row r="40" spans="1:11" ht="10.5" customHeight="1" x14ac:dyDescent="0.25">
      <c r="A40" s="93"/>
      <c r="B40" s="101"/>
      <c r="C40" s="101"/>
      <c r="D40" s="101"/>
      <c r="E40" s="101"/>
      <c r="F40" s="101"/>
      <c r="G40" s="101"/>
      <c r="H40" s="120"/>
    </row>
    <row r="41" spans="1:11" ht="10.5" customHeight="1" thickBot="1" x14ac:dyDescent="0.3">
      <c r="A41" s="104" t="s">
        <v>32</v>
      </c>
      <c r="B41" s="123">
        <f>SUM(B28:B40)</f>
        <v>1695011</v>
      </c>
      <c r="C41" s="124">
        <f>SUM(C28:C40)</f>
        <v>68224</v>
      </c>
      <c r="D41" s="124">
        <f>SUM(D28:D40)</f>
        <v>88684</v>
      </c>
      <c r="E41" s="124">
        <f>SUM(E28:E40)</f>
        <v>535247</v>
      </c>
      <c r="F41" s="124">
        <f>SUM(F28:F40)</f>
        <v>1646</v>
      </c>
      <c r="G41" s="124"/>
      <c r="H41" s="125"/>
    </row>
    <row r="42" spans="1:11" ht="8.25" customHeight="1" x14ac:dyDescent="0.25">
      <c r="A42" s="128"/>
      <c r="B42" s="129"/>
      <c r="C42" s="129"/>
      <c r="D42" s="129"/>
      <c r="E42" s="129"/>
      <c r="F42" s="129"/>
      <c r="G42" s="129"/>
      <c r="H42" s="129"/>
    </row>
    <row r="43" spans="1:11" ht="10.5" customHeight="1" x14ac:dyDescent="0.25">
      <c r="A43" s="126" t="s">
        <v>69</v>
      </c>
    </row>
    <row r="44" spans="1:11" ht="6.75" customHeight="1" x14ac:dyDescent="0.25"/>
    <row r="45" spans="1:11" ht="10.5" customHeight="1" x14ac:dyDescent="0.25">
      <c r="A45" s="127" t="s">
        <v>42</v>
      </c>
    </row>
  </sheetData>
  <printOptions horizontalCentered="1" gridLinesSet="0"/>
  <pageMargins left="0" right="0" top="0.5" bottom="0.6" header="0.5" footer="0.4"/>
  <pageSetup orientation="landscape" horizontalDpi="300" verticalDpi="300" r:id="rId1"/>
  <headerFooter alignWithMargins="0">
    <oddFooter>&amp;L&amp;"Helvetica,Regular"&amp;8OHIO BOARD OF REGENTS&amp;C&amp;"Helvetica,Regular"&amp;8BASIC DATA SERIES, 1997 EDITION&amp;R&amp;"Helvetica,Regular"&amp;8SPACE DATA   PAGE 104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I50"/>
  <sheetViews>
    <sheetView showGridLines="0" workbookViewId="0">
      <selection activeCell="A2" sqref="A2"/>
    </sheetView>
  </sheetViews>
  <sheetFormatPr defaultColWidth="13.5546875" defaultRowHeight="10.5" customHeight="1" x14ac:dyDescent="0.25"/>
  <cols>
    <col min="1" max="1" width="16.109375" style="132" customWidth="1"/>
    <col min="2" max="8" width="14.88671875" style="132" customWidth="1"/>
    <col min="9" max="9" width="2.109375" style="132" customWidth="1"/>
    <col min="10" max="16384" width="13.5546875" style="132"/>
  </cols>
  <sheetData>
    <row r="1" spans="1:9" ht="10.5" customHeight="1" x14ac:dyDescent="0.25">
      <c r="A1" s="130" t="s">
        <v>54</v>
      </c>
      <c r="B1" s="131"/>
      <c r="C1" s="131"/>
      <c r="D1" s="131"/>
      <c r="E1" s="131"/>
      <c r="F1" s="131"/>
      <c r="G1" s="131"/>
      <c r="H1" s="131"/>
      <c r="I1" s="131"/>
    </row>
    <row r="2" spans="1:9" ht="8.25" customHeight="1" x14ac:dyDescent="0.25"/>
    <row r="3" spans="1:9" ht="10.5" customHeight="1" thickBot="1" x14ac:dyDescent="0.3">
      <c r="A3" s="133" t="s">
        <v>70</v>
      </c>
      <c r="B3" s="134"/>
      <c r="C3" s="134"/>
      <c r="D3" s="134"/>
      <c r="E3" s="134"/>
      <c r="F3" s="134"/>
      <c r="G3" s="134"/>
      <c r="H3" s="135"/>
      <c r="I3" s="135"/>
    </row>
    <row r="4" spans="1:9" ht="10.5" customHeight="1" x14ac:dyDescent="0.25">
      <c r="A4" s="136"/>
      <c r="B4" s="137" t="s">
        <v>2</v>
      </c>
      <c r="C4" s="137" t="s">
        <v>3</v>
      </c>
      <c r="D4" s="137" t="s">
        <v>4</v>
      </c>
      <c r="E4" s="137" t="s">
        <v>5</v>
      </c>
      <c r="F4" s="137"/>
      <c r="G4" s="138"/>
      <c r="H4" s="139"/>
    </row>
    <row r="5" spans="1:9" ht="10.5" customHeight="1" x14ac:dyDescent="0.25">
      <c r="A5" s="140"/>
      <c r="B5" s="141" t="s">
        <v>71</v>
      </c>
      <c r="C5" s="141" t="s">
        <v>7</v>
      </c>
      <c r="D5" s="141" t="s">
        <v>8</v>
      </c>
      <c r="E5" s="141" t="s">
        <v>9</v>
      </c>
      <c r="F5" s="141"/>
      <c r="G5" s="142" t="s">
        <v>10</v>
      </c>
      <c r="H5" s="139"/>
    </row>
    <row r="6" spans="1:9" ht="10.5" customHeight="1" x14ac:dyDescent="0.25">
      <c r="A6" s="143" t="s">
        <v>11</v>
      </c>
      <c r="B6" s="144" t="s">
        <v>12</v>
      </c>
      <c r="C6" s="144" t="s">
        <v>13</v>
      </c>
      <c r="D6" s="144" t="s">
        <v>14</v>
      </c>
      <c r="E6" s="144" t="s">
        <v>15</v>
      </c>
      <c r="F6" s="144" t="s">
        <v>16</v>
      </c>
      <c r="G6" s="145" t="s">
        <v>17</v>
      </c>
      <c r="H6" s="139"/>
    </row>
    <row r="7" spans="1:9" ht="10.5" customHeight="1" x14ac:dyDescent="0.25">
      <c r="A7" s="146" t="s">
        <v>72</v>
      </c>
      <c r="B7" s="147">
        <v>3</v>
      </c>
      <c r="C7" s="148">
        <v>140791</v>
      </c>
      <c r="D7" s="148">
        <v>102729</v>
      </c>
      <c r="E7" s="149">
        <f>D7/C7</f>
        <v>0.72965601494413701</v>
      </c>
      <c r="F7" s="148">
        <v>2937</v>
      </c>
      <c r="G7" s="150">
        <v>13829</v>
      </c>
      <c r="H7" s="139"/>
    </row>
    <row r="8" spans="1:9" ht="10.5" customHeight="1" x14ac:dyDescent="0.25">
      <c r="A8" s="146" t="s">
        <v>73</v>
      </c>
      <c r="B8" s="147">
        <v>3</v>
      </c>
      <c r="C8" s="148">
        <v>159779</v>
      </c>
      <c r="D8" s="148">
        <v>98878</v>
      </c>
      <c r="E8" s="149">
        <f t="shared" ref="E8:E22" si="0">D8/C8</f>
        <v>0.61884227589357799</v>
      </c>
      <c r="F8" s="148">
        <v>7017</v>
      </c>
      <c r="G8" s="150">
        <v>18342</v>
      </c>
      <c r="H8" s="139"/>
    </row>
    <row r="9" spans="1:9" ht="10.5" customHeight="1" x14ac:dyDescent="0.25">
      <c r="A9" s="146" t="s">
        <v>74</v>
      </c>
      <c r="B9" s="147">
        <v>3</v>
      </c>
      <c r="C9" s="148">
        <v>127441</v>
      </c>
      <c r="D9" s="148">
        <v>78430</v>
      </c>
      <c r="E9" s="149">
        <f t="shared" si="0"/>
        <v>0.61542203843347121</v>
      </c>
      <c r="F9" s="148">
        <v>9191</v>
      </c>
      <c r="G9" s="150">
        <v>13563</v>
      </c>
      <c r="H9" s="139"/>
    </row>
    <row r="10" spans="1:9" ht="10.5" customHeight="1" x14ac:dyDescent="0.25">
      <c r="A10" s="146" t="s">
        <v>75</v>
      </c>
      <c r="B10" s="147">
        <v>3</v>
      </c>
      <c r="C10" s="148">
        <v>146092</v>
      </c>
      <c r="D10" s="148">
        <v>92532</v>
      </c>
      <c r="E10" s="149">
        <f t="shared" si="0"/>
        <v>0.63338170467924326</v>
      </c>
      <c r="F10" s="148">
        <v>3100</v>
      </c>
      <c r="G10" s="150">
        <v>16826</v>
      </c>
      <c r="H10" s="139"/>
    </row>
    <row r="11" spans="1:9" ht="10.5" customHeight="1" x14ac:dyDescent="0.25">
      <c r="A11" s="146" t="s">
        <v>76</v>
      </c>
      <c r="B11" s="147">
        <v>4</v>
      </c>
      <c r="C11" s="148">
        <v>145673</v>
      </c>
      <c r="D11" s="148">
        <v>98448</v>
      </c>
      <c r="E11" s="149">
        <f t="shared" si="0"/>
        <v>0.6758150103313586</v>
      </c>
      <c r="F11" s="148">
        <v>4503</v>
      </c>
      <c r="G11" s="150">
        <v>15043</v>
      </c>
      <c r="H11" s="139"/>
    </row>
    <row r="12" spans="1:9" ht="10.5" customHeight="1" x14ac:dyDescent="0.25">
      <c r="A12" s="146" t="s">
        <v>77</v>
      </c>
      <c r="B12" s="147">
        <v>2</v>
      </c>
      <c r="C12" s="148">
        <v>41361</v>
      </c>
      <c r="D12" s="148">
        <v>26137</v>
      </c>
      <c r="E12" s="149">
        <f t="shared" si="0"/>
        <v>0.63192379294504486</v>
      </c>
      <c r="F12" s="148">
        <v>1500</v>
      </c>
      <c r="G12" s="150">
        <v>3723</v>
      </c>
      <c r="H12" s="139"/>
    </row>
    <row r="13" spans="1:9" ht="10.5" customHeight="1" x14ac:dyDescent="0.25">
      <c r="A13" s="146" t="s">
        <v>78</v>
      </c>
      <c r="B13" s="147">
        <v>6</v>
      </c>
      <c r="C13" s="148">
        <v>280427</v>
      </c>
      <c r="D13" s="148">
        <v>172488</v>
      </c>
      <c r="E13" s="149">
        <f t="shared" si="0"/>
        <v>0.61509055832712256</v>
      </c>
      <c r="F13" s="148">
        <v>13871</v>
      </c>
      <c r="G13" s="150">
        <v>35537</v>
      </c>
      <c r="H13" s="139"/>
    </row>
    <row r="14" spans="1:9" ht="10.5" customHeight="1" x14ac:dyDescent="0.25">
      <c r="A14" s="146" t="s">
        <v>79</v>
      </c>
      <c r="B14" s="147">
        <v>3</v>
      </c>
      <c r="C14" s="148">
        <v>82445</v>
      </c>
      <c r="D14" s="148">
        <v>53485</v>
      </c>
      <c r="E14" s="149">
        <f t="shared" si="0"/>
        <v>0.6487355206501304</v>
      </c>
      <c r="F14" s="148">
        <v>11698</v>
      </c>
      <c r="G14" s="150">
        <v>12050</v>
      </c>
      <c r="H14" s="139"/>
    </row>
    <row r="15" spans="1:9" ht="10.5" customHeight="1" x14ac:dyDescent="0.25">
      <c r="A15" s="146" t="s">
        <v>80</v>
      </c>
      <c r="B15" s="147">
        <v>3</v>
      </c>
      <c r="C15" s="148">
        <v>77931</v>
      </c>
      <c r="D15" s="148">
        <v>55176</v>
      </c>
      <c r="E15" s="149">
        <f t="shared" si="0"/>
        <v>0.70801093274820037</v>
      </c>
      <c r="F15" s="148">
        <v>4135</v>
      </c>
      <c r="G15" s="150">
        <v>8993</v>
      </c>
      <c r="H15" s="139"/>
    </row>
    <row r="16" spans="1:9" ht="10.5" customHeight="1" x14ac:dyDescent="0.25">
      <c r="A16" s="146" t="s">
        <v>81</v>
      </c>
      <c r="B16" s="147">
        <v>3</v>
      </c>
      <c r="C16" s="148">
        <v>161880</v>
      </c>
      <c r="D16" s="148">
        <v>114670</v>
      </c>
      <c r="E16" s="149">
        <f t="shared" si="0"/>
        <v>0.70836422041018043</v>
      </c>
      <c r="F16" s="148">
        <v>5621</v>
      </c>
      <c r="G16" s="150">
        <v>18244</v>
      </c>
      <c r="H16" s="139"/>
    </row>
    <row r="17" spans="1:9" ht="10.5" customHeight="1" x14ac:dyDescent="0.25">
      <c r="A17" s="146" t="s">
        <v>82</v>
      </c>
      <c r="B17" s="147">
        <v>8</v>
      </c>
      <c r="C17" s="148">
        <v>255516</v>
      </c>
      <c r="D17" s="148">
        <v>152496</v>
      </c>
      <c r="E17" s="149">
        <f t="shared" si="0"/>
        <v>0.59681585497581369</v>
      </c>
      <c r="F17" s="148">
        <v>10440</v>
      </c>
      <c r="G17" s="150">
        <v>34623</v>
      </c>
      <c r="H17" s="139"/>
    </row>
    <row r="18" spans="1:9" ht="10.5" customHeight="1" x14ac:dyDescent="0.25">
      <c r="A18" s="146" t="s">
        <v>83</v>
      </c>
      <c r="B18" s="147">
        <v>2</v>
      </c>
      <c r="C18" s="148">
        <v>82237</v>
      </c>
      <c r="D18" s="148">
        <v>62749</v>
      </c>
      <c r="E18" s="149">
        <f t="shared" si="0"/>
        <v>0.76302637498935999</v>
      </c>
      <c r="F18" s="148">
        <v>3036</v>
      </c>
      <c r="G18" s="150">
        <v>6675</v>
      </c>
      <c r="H18" s="139"/>
    </row>
    <row r="19" spans="1:9" ht="10.5" customHeight="1" x14ac:dyDescent="0.25">
      <c r="A19" s="146" t="s">
        <v>84</v>
      </c>
      <c r="B19" s="147">
        <v>5</v>
      </c>
      <c r="C19" s="148">
        <v>187158</v>
      </c>
      <c r="D19" s="148">
        <v>123307</v>
      </c>
      <c r="E19" s="149">
        <f t="shared" si="0"/>
        <v>0.65883905577105972</v>
      </c>
      <c r="F19" s="148">
        <v>7814</v>
      </c>
      <c r="G19" s="150">
        <v>17222</v>
      </c>
      <c r="H19" s="139"/>
    </row>
    <row r="20" spans="1:9" ht="10.5" customHeight="1" x14ac:dyDescent="0.25">
      <c r="A20" s="146" t="s">
        <v>85</v>
      </c>
      <c r="B20" s="147">
        <v>2</v>
      </c>
      <c r="C20" s="148">
        <v>144683</v>
      </c>
      <c r="D20" s="148">
        <v>97186</v>
      </c>
      <c r="E20" s="149">
        <f t="shared" si="0"/>
        <v>0.6717167877359469</v>
      </c>
      <c r="F20" s="148">
        <v>2966</v>
      </c>
      <c r="G20" s="150">
        <v>13160</v>
      </c>
      <c r="H20" s="139"/>
    </row>
    <row r="21" spans="1:9" ht="10.5" customHeight="1" x14ac:dyDescent="0.25">
      <c r="A21" s="146" t="s">
        <v>86</v>
      </c>
      <c r="B21" s="147">
        <v>3</v>
      </c>
      <c r="C21" s="148">
        <v>171429</v>
      </c>
      <c r="D21" s="148">
        <v>114368</v>
      </c>
      <c r="E21" s="149">
        <f t="shared" si="0"/>
        <v>0.66714499880416966</v>
      </c>
      <c r="F21" s="148">
        <v>8236</v>
      </c>
      <c r="G21" s="150">
        <v>12815</v>
      </c>
      <c r="H21" s="139"/>
    </row>
    <row r="22" spans="1:9" ht="10.5" customHeight="1" x14ac:dyDescent="0.25">
      <c r="A22" s="146" t="s">
        <v>87</v>
      </c>
      <c r="B22" s="147">
        <v>3</v>
      </c>
      <c r="C22" s="148">
        <v>101267</v>
      </c>
      <c r="D22" s="148">
        <v>66718</v>
      </c>
      <c r="E22" s="149">
        <f t="shared" si="0"/>
        <v>0.65883259107112879</v>
      </c>
      <c r="F22" s="148">
        <v>5690</v>
      </c>
      <c r="G22" s="150">
        <v>10047</v>
      </c>
      <c r="H22" s="139"/>
    </row>
    <row r="23" spans="1:9" ht="10.5" customHeight="1" x14ac:dyDescent="0.25">
      <c r="A23" s="140"/>
      <c r="G23" s="151"/>
      <c r="H23" s="139"/>
    </row>
    <row r="24" spans="1:9" ht="10.5" customHeight="1" thickBot="1" x14ac:dyDescent="0.3">
      <c r="A24" s="152" t="s">
        <v>32</v>
      </c>
      <c r="B24" s="153">
        <f>SUM(B7:B22)</f>
        <v>56</v>
      </c>
      <c r="C24" s="154">
        <f>SUM(C7:C22)</f>
        <v>2306110</v>
      </c>
      <c r="D24" s="154">
        <f>SUM(D7:D22)</f>
        <v>1509797</v>
      </c>
      <c r="E24" s="155">
        <f>D24/C24</f>
        <v>0.65469426870357439</v>
      </c>
      <c r="F24" s="154">
        <f>SUM(F7:F22)</f>
        <v>101755</v>
      </c>
      <c r="G24" s="156">
        <f>SUM(G7:G22)</f>
        <v>250692</v>
      </c>
      <c r="H24" s="139"/>
    </row>
    <row r="26" spans="1:9" ht="10.5" customHeight="1" thickBot="1" x14ac:dyDescent="0.3"/>
    <row r="27" spans="1:9" ht="10.5" customHeight="1" x14ac:dyDescent="0.25">
      <c r="A27" s="136"/>
      <c r="B27" s="157" t="s">
        <v>33</v>
      </c>
      <c r="C27" s="157"/>
      <c r="D27" s="157"/>
      <c r="E27" s="157"/>
      <c r="F27" s="157"/>
      <c r="G27" s="157"/>
      <c r="H27" s="157"/>
      <c r="I27" s="158"/>
    </row>
    <row r="28" spans="1:9" ht="10.5" customHeight="1" x14ac:dyDescent="0.25">
      <c r="A28" s="140"/>
      <c r="B28" s="159" t="s">
        <v>34</v>
      </c>
      <c r="C28" s="159"/>
      <c r="D28" s="159"/>
      <c r="E28" s="159"/>
      <c r="F28" s="159"/>
      <c r="G28" s="159"/>
      <c r="H28" s="159"/>
      <c r="I28" s="160"/>
    </row>
    <row r="29" spans="1:9" ht="10.5" customHeight="1" x14ac:dyDescent="0.25">
      <c r="A29" s="140"/>
      <c r="B29" s="141"/>
      <c r="C29" s="141" t="s">
        <v>35</v>
      </c>
      <c r="D29" s="141" t="s">
        <v>36</v>
      </c>
      <c r="E29" s="141" t="s">
        <v>37</v>
      </c>
      <c r="F29" s="141" t="s">
        <v>38</v>
      </c>
      <c r="G29" s="141" t="s">
        <v>36</v>
      </c>
      <c r="H29" s="141" t="s">
        <v>35</v>
      </c>
      <c r="I29" s="161"/>
    </row>
    <row r="30" spans="1:9" ht="10.5" customHeight="1" x14ac:dyDescent="0.25">
      <c r="A30" s="143" t="s">
        <v>11</v>
      </c>
      <c r="B30" s="144" t="s">
        <v>39</v>
      </c>
      <c r="C30" s="144" t="s">
        <v>39</v>
      </c>
      <c r="D30" s="144" t="s">
        <v>39</v>
      </c>
      <c r="E30" s="144" t="s">
        <v>40</v>
      </c>
      <c r="F30" s="144" t="s">
        <v>40</v>
      </c>
      <c r="G30" s="144" t="s">
        <v>41</v>
      </c>
      <c r="H30" s="144" t="s">
        <v>41</v>
      </c>
      <c r="I30" s="162"/>
    </row>
    <row r="31" spans="1:9" ht="10.5" customHeight="1" x14ac:dyDescent="0.25">
      <c r="A31" s="146" t="s">
        <v>72</v>
      </c>
      <c r="B31" s="148">
        <v>31135</v>
      </c>
      <c r="C31" s="163"/>
      <c r="D31" s="148">
        <v>71594</v>
      </c>
      <c r="E31" s="163"/>
      <c r="F31" s="163"/>
      <c r="G31" s="163"/>
      <c r="H31" s="163"/>
      <c r="I31" s="161"/>
    </row>
    <row r="32" spans="1:9" ht="10.5" customHeight="1" x14ac:dyDescent="0.25">
      <c r="A32" s="146" t="s">
        <v>73</v>
      </c>
      <c r="B32" s="163"/>
      <c r="C32" s="148"/>
      <c r="D32" s="163">
        <v>98878</v>
      </c>
      <c r="E32" s="148"/>
      <c r="F32" s="148"/>
      <c r="G32" s="163"/>
      <c r="H32" s="163"/>
      <c r="I32" s="161"/>
    </row>
    <row r="33" spans="1:9" ht="10.5" customHeight="1" x14ac:dyDescent="0.25">
      <c r="A33" s="146" t="s">
        <v>74</v>
      </c>
      <c r="B33" s="148"/>
      <c r="C33" s="163">
        <v>78430</v>
      </c>
      <c r="D33" s="163"/>
      <c r="E33" s="163"/>
      <c r="F33" s="163"/>
      <c r="G33" s="163"/>
      <c r="H33" s="163"/>
      <c r="I33" s="161"/>
    </row>
    <row r="34" spans="1:9" ht="10.5" customHeight="1" x14ac:dyDescent="0.25">
      <c r="A34" s="146" t="s">
        <v>75</v>
      </c>
      <c r="B34" s="163"/>
      <c r="C34" s="163"/>
      <c r="D34" s="163"/>
      <c r="E34" s="148">
        <v>92532</v>
      </c>
      <c r="F34" s="163"/>
      <c r="G34" s="163"/>
      <c r="H34" s="163"/>
      <c r="I34" s="161"/>
    </row>
    <row r="35" spans="1:9" ht="10.5" customHeight="1" x14ac:dyDescent="0.25">
      <c r="A35" s="146" t="s">
        <v>76</v>
      </c>
      <c r="B35" s="148">
        <v>4066</v>
      </c>
      <c r="C35" s="163"/>
      <c r="D35" s="148">
        <v>94382</v>
      </c>
      <c r="E35" s="163"/>
      <c r="F35" s="163"/>
      <c r="G35" s="163"/>
      <c r="H35" s="163"/>
      <c r="I35" s="161"/>
    </row>
    <row r="36" spans="1:9" ht="10.5" customHeight="1" x14ac:dyDescent="0.25">
      <c r="A36" s="146" t="s">
        <v>77</v>
      </c>
      <c r="B36" s="163"/>
      <c r="C36" s="163"/>
      <c r="D36" s="148">
        <v>26137</v>
      </c>
      <c r="E36" s="163"/>
      <c r="F36" s="163"/>
      <c r="G36" s="163"/>
      <c r="H36" s="163"/>
      <c r="I36" s="161"/>
    </row>
    <row r="37" spans="1:9" ht="10.5" customHeight="1" x14ac:dyDescent="0.25">
      <c r="A37" s="146" t="s">
        <v>78</v>
      </c>
      <c r="B37" s="163"/>
      <c r="C37" s="163"/>
      <c r="D37" s="148">
        <v>172488</v>
      </c>
      <c r="E37" s="163"/>
      <c r="F37" s="163"/>
      <c r="G37" s="163"/>
      <c r="H37" s="163"/>
      <c r="I37" s="161"/>
    </row>
    <row r="38" spans="1:9" ht="10.5" customHeight="1" x14ac:dyDescent="0.25">
      <c r="A38" s="146" t="s">
        <v>79</v>
      </c>
      <c r="B38" s="148">
        <v>53485</v>
      </c>
      <c r="C38" s="163"/>
      <c r="D38" s="163"/>
      <c r="E38" s="163"/>
      <c r="F38" s="163"/>
      <c r="G38" s="163"/>
      <c r="H38" s="163"/>
      <c r="I38" s="161"/>
    </row>
    <row r="39" spans="1:9" ht="10.5" customHeight="1" x14ac:dyDescent="0.25">
      <c r="A39" s="146" t="s">
        <v>80</v>
      </c>
      <c r="B39" s="148">
        <v>55176</v>
      </c>
      <c r="C39" s="163"/>
      <c r="D39" s="163"/>
      <c r="E39" s="163"/>
      <c r="F39" s="163"/>
      <c r="G39" s="163"/>
      <c r="H39" s="163"/>
      <c r="I39" s="161"/>
    </row>
    <row r="40" spans="1:9" ht="10.5" customHeight="1" x14ac:dyDescent="0.25">
      <c r="A40" s="146" t="s">
        <v>81</v>
      </c>
      <c r="B40" s="148">
        <v>3590</v>
      </c>
      <c r="C40" s="163"/>
      <c r="D40" s="163"/>
      <c r="E40" s="148">
        <v>22547</v>
      </c>
      <c r="F40" s="148">
        <v>88533</v>
      </c>
      <c r="G40" s="163"/>
      <c r="H40" s="163"/>
      <c r="I40" s="161"/>
    </row>
    <row r="41" spans="1:9" ht="10.5" customHeight="1" x14ac:dyDescent="0.25">
      <c r="A41" s="146" t="s">
        <v>82</v>
      </c>
      <c r="B41" s="163"/>
      <c r="C41" s="163"/>
      <c r="D41" s="148">
        <v>152496</v>
      </c>
      <c r="E41" s="163"/>
      <c r="F41" s="163"/>
      <c r="G41" s="163"/>
      <c r="H41" s="163"/>
      <c r="I41" s="161"/>
    </row>
    <row r="42" spans="1:9" ht="10.5" customHeight="1" x14ac:dyDescent="0.25">
      <c r="A42" s="146" t="s">
        <v>83</v>
      </c>
      <c r="B42" s="148">
        <v>1700</v>
      </c>
      <c r="C42" s="163"/>
      <c r="D42" s="163"/>
      <c r="E42" s="148">
        <v>61049</v>
      </c>
      <c r="F42" s="163"/>
      <c r="G42" s="163"/>
      <c r="H42" s="163"/>
      <c r="I42" s="161"/>
    </row>
    <row r="43" spans="1:9" ht="10.5" customHeight="1" x14ac:dyDescent="0.25">
      <c r="A43" s="146" t="s">
        <v>84</v>
      </c>
      <c r="B43" s="148">
        <v>1470</v>
      </c>
      <c r="C43" s="163"/>
      <c r="D43" s="148">
        <v>61199</v>
      </c>
      <c r="E43" s="148">
        <v>58318</v>
      </c>
      <c r="F43" s="148">
        <v>2320</v>
      </c>
      <c r="G43" s="163"/>
      <c r="H43" s="163"/>
      <c r="I43" s="161"/>
    </row>
    <row r="44" spans="1:9" ht="10.5" customHeight="1" x14ac:dyDescent="0.25">
      <c r="A44" s="146" t="s">
        <v>85</v>
      </c>
      <c r="B44" s="148">
        <v>3082</v>
      </c>
      <c r="C44" s="163"/>
      <c r="D44" s="148">
        <v>94104</v>
      </c>
      <c r="E44" s="163"/>
      <c r="F44" s="163"/>
      <c r="G44" s="163"/>
      <c r="H44" s="163"/>
      <c r="I44" s="161"/>
    </row>
    <row r="45" spans="1:9" ht="10.5" customHeight="1" x14ac:dyDescent="0.25">
      <c r="A45" s="146" t="s">
        <v>86</v>
      </c>
      <c r="B45" s="148"/>
      <c r="C45" s="163">
        <v>41581</v>
      </c>
      <c r="D45" s="163">
        <v>72787</v>
      </c>
      <c r="E45" s="163"/>
      <c r="F45" s="163"/>
      <c r="G45" s="163"/>
      <c r="H45" s="163"/>
      <c r="I45" s="161"/>
    </row>
    <row r="46" spans="1:9" ht="10.5" customHeight="1" x14ac:dyDescent="0.25">
      <c r="A46" s="146" t="s">
        <v>87</v>
      </c>
      <c r="B46" s="163">
        <v>3810</v>
      </c>
      <c r="C46" s="148">
        <v>62908</v>
      </c>
      <c r="D46" s="163"/>
      <c r="E46" s="163"/>
      <c r="F46" s="163"/>
      <c r="G46" s="163"/>
      <c r="H46" s="163"/>
      <c r="I46" s="161"/>
    </row>
    <row r="47" spans="1:9" ht="10.5" customHeight="1" x14ac:dyDescent="0.25">
      <c r="A47" s="140"/>
      <c r="I47" s="161"/>
    </row>
    <row r="48" spans="1:9" ht="10.5" customHeight="1" thickBot="1" x14ac:dyDescent="0.3">
      <c r="A48" s="152" t="s">
        <v>32</v>
      </c>
      <c r="B48" s="154">
        <f>SUM(B31:B46)</f>
        <v>157514</v>
      </c>
      <c r="C48" s="154">
        <f>SUM(C31:C46)</f>
        <v>182919</v>
      </c>
      <c r="D48" s="154">
        <f>SUM(D31:D46)</f>
        <v>844065</v>
      </c>
      <c r="E48" s="154">
        <f>SUM(E31:E46)</f>
        <v>234446</v>
      </c>
      <c r="F48" s="154">
        <f>SUM(F31:F46)</f>
        <v>90853</v>
      </c>
      <c r="G48" s="164"/>
      <c r="H48" s="164"/>
      <c r="I48" s="165"/>
    </row>
    <row r="49" spans="1:9" ht="6.75" customHeight="1" x14ac:dyDescent="0.25">
      <c r="A49" s="167"/>
      <c r="B49" s="168"/>
      <c r="C49" s="168"/>
      <c r="D49" s="168"/>
      <c r="E49" s="168"/>
      <c r="F49" s="168"/>
      <c r="G49" s="169"/>
      <c r="H49" s="169"/>
      <c r="I49" s="170"/>
    </row>
    <row r="50" spans="1:9" ht="10.5" customHeight="1" x14ac:dyDescent="0.25">
      <c r="A50" s="166" t="s">
        <v>42</v>
      </c>
    </row>
  </sheetData>
  <printOptions horizontalCentered="1" gridLinesSet="0"/>
  <pageMargins left="0" right="0" top="0.5" bottom="0.6" header="0.5" footer="0.4"/>
  <pageSetup orientation="landscape" r:id="rId1"/>
  <headerFooter alignWithMargins="0">
    <oddFooter>&amp;L&amp;"Helvetica,Regular"&amp;8PAGE 105  SPACE DATA&amp;C&amp;"Helvetica,Regular"&amp;8BASIC DATA SERIES, 1997 EDITION&amp;R&amp;"Helvetica,Regular"&amp;8OHIO BOARD OF REGENTS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I57"/>
  <sheetViews>
    <sheetView showGridLines="0" workbookViewId="0">
      <selection activeCell="A4" sqref="A4"/>
    </sheetView>
  </sheetViews>
  <sheetFormatPr defaultColWidth="13.5546875" defaultRowHeight="10.5" customHeight="1" x14ac:dyDescent="0.25"/>
  <cols>
    <col min="1" max="1" width="26" style="173" customWidth="1"/>
    <col min="2" max="2" width="14.109375" style="173" customWidth="1"/>
    <col min="3" max="3" width="14.88671875" style="173" customWidth="1"/>
    <col min="4" max="4" width="14.44140625" style="173" customWidth="1"/>
    <col min="5" max="5" width="13.44140625" style="173" customWidth="1"/>
    <col min="6" max="6" width="13.109375" style="173" customWidth="1"/>
    <col min="7" max="7" width="14.109375" style="173" customWidth="1"/>
    <col min="8" max="8" width="13.33203125" style="173" customWidth="1"/>
    <col min="9" max="9" width="1.109375" style="173" customWidth="1"/>
    <col min="10" max="16384" width="13.5546875" style="173"/>
  </cols>
  <sheetData>
    <row r="1" spans="1:8" ht="10.5" customHeight="1" x14ac:dyDescent="0.25">
      <c r="A1" s="171" t="s">
        <v>54</v>
      </c>
      <c r="B1" s="172"/>
      <c r="C1" s="172"/>
      <c r="D1" s="172"/>
      <c r="E1" s="172"/>
      <c r="F1" s="172"/>
      <c r="G1" s="172"/>
      <c r="H1" s="172"/>
    </row>
    <row r="2" spans="1:8" ht="7.5" customHeight="1" x14ac:dyDescent="0.25"/>
    <row r="3" spans="1:8" ht="10.5" customHeight="1" thickBot="1" x14ac:dyDescent="0.3">
      <c r="A3" s="174" t="s">
        <v>88</v>
      </c>
      <c r="B3" s="175"/>
      <c r="C3" s="175"/>
      <c r="D3" s="175"/>
      <c r="E3" s="175"/>
      <c r="F3" s="175"/>
      <c r="G3" s="175"/>
      <c r="H3" s="176"/>
    </row>
    <row r="4" spans="1:8" ht="10.5" customHeight="1" x14ac:dyDescent="0.25">
      <c r="A4" s="177"/>
      <c r="B4" s="178" t="s">
        <v>2</v>
      </c>
      <c r="C4" s="178" t="s">
        <v>3</v>
      </c>
      <c r="D4" s="178" t="s">
        <v>4</v>
      </c>
      <c r="E4" s="178" t="s">
        <v>5</v>
      </c>
      <c r="F4" s="178"/>
      <c r="G4" s="179"/>
      <c r="H4" s="180"/>
    </row>
    <row r="5" spans="1:8" ht="10.5" customHeight="1" x14ac:dyDescent="0.25">
      <c r="A5" s="181"/>
      <c r="B5" s="182" t="s">
        <v>6</v>
      </c>
      <c r="C5" s="182" t="s">
        <v>7</v>
      </c>
      <c r="D5" s="182" t="s">
        <v>8</v>
      </c>
      <c r="E5" s="182" t="s">
        <v>9</v>
      </c>
      <c r="F5" s="182"/>
      <c r="G5" s="183" t="s">
        <v>10</v>
      </c>
      <c r="H5" s="180"/>
    </row>
    <row r="6" spans="1:8" ht="10.5" customHeight="1" x14ac:dyDescent="0.25">
      <c r="A6" s="184" t="s">
        <v>11</v>
      </c>
      <c r="B6" s="185" t="s">
        <v>12</v>
      </c>
      <c r="C6" s="185" t="s">
        <v>13</v>
      </c>
      <c r="D6" s="185" t="s">
        <v>14</v>
      </c>
      <c r="E6" s="185" t="s">
        <v>15</v>
      </c>
      <c r="F6" s="185" t="s">
        <v>16</v>
      </c>
      <c r="G6" s="186" t="s">
        <v>17</v>
      </c>
      <c r="H6" s="180"/>
    </row>
    <row r="7" spans="1:8" ht="10.5" customHeight="1" x14ac:dyDescent="0.25">
      <c r="A7" s="187" t="s">
        <v>89</v>
      </c>
      <c r="B7" s="188">
        <f>2+9</f>
        <v>11</v>
      </c>
      <c r="C7" s="189">
        <f>93826+124675</f>
        <v>218501</v>
      </c>
      <c r="D7" s="189">
        <f>60536+87393</f>
        <v>147929</v>
      </c>
      <c r="E7" s="190">
        <f>D7/C7</f>
        <v>0.67701749648743026</v>
      </c>
      <c r="F7" s="189">
        <f>2561+7661</f>
        <v>10222</v>
      </c>
      <c r="G7" s="191">
        <f>10893+13131</f>
        <v>24024</v>
      </c>
      <c r="H7" s="180"/>
    </row>
    <row r="8" spans="1:8" ht="10.5" customHeight="1" x14ac:dyDescent="0.25">
      <c r="A8" s="187" t="s">
        <v>90</v>
      </c>
      <c r="E8" s="192"/>
      <c r="F8" s="189"/>
      <c r="G8" s="191"/>
      <c r="H8" s="180"/>
    </row>
    <row r="9" spans="1:8" ht="5.25" customHeight="1" x14ac:dyDescent="0.25">
      <c r="A9" s="181"/>
      <c r="C9" s="189"/>
      <c r="D9" s="189"/>
      <c r="E9" s="192"/>
      <c r="F9" s="189"/>
      <c r="G9" s="191"/>
      <c r="H9" s="180"/>
    </row>
    <row r="10" spans="1:8" ht="10.5" customHeight="1" x14ac:dyDescent="0.25">
      <c r="A10" s="187" t="s">
        <v>91</v>
      </c>
      <c r="B10" s="188">
        <f>7+4</f>
        <v>11</v>
      </c>
      <c r="C10" s="189">
        <f>238310+70535</f>
        <v>308845</v>
      </c>
      <c r="D10" s="189">
        <f>155291+46818</f>
        <v>202109</v>
      </c>
      <c r="E10" s="190">
        <f>D10/C10</f>
        <v>0.65440269390794736</v>
      </c>
      <c r="F10" s="189">
        <f>9111+7318</f>
        <v>16429</v>
      </c>
      <c r="G10" s="191">
        <f>29769+8534</f>
        <v>38303</v>
      </c>
      <c r="H10" s="180"/>
    </row>
    <row r="11" spans="1:8" ht="10.5" customHeight="1" x14ac:dyDescent="0.25">
      <c r="A11" s="187" t="s">
        <v>92</v>
      </c>
      <c r="B11" s="193"/>
      <c r="C11" s="193"/>
      <c r="D11" s="193"/>
      <c r="E11" s="194"/>
      <c r="F11" s="195"/>
      <c r="G11" s="196"/>
      <c r="H11" s="180"/>
    </row>
    <row r="12" spans="1:8" ht="5.25" customHeight="1" x14ac:dyDescent="0.25">
      <c r="A12" s="181"/>
      <c r="C12" s="189"/>
      <c r="D12" s="189"/>
      <c r="E12" s="192"/>
      <c r="F12" s="189"/>
      <c r="G12" s="191"/>
      <c r="H12" s="180"/>
    </row>
    <row r="13" spans="1:8" ht="10.5" customHeight="1" x14ac:dyDescent="0.25">
      <c r="A13" s="187" t="s">
        <v>93</v>
      </c>
      <c r="B13" s="188">
        <f>11+7</f>
        <v>18</v>
      </c>
      <c r="C13" s="189">
        <f>287524+134101</f>
        <v>421625</v>
      </c>
      <c r="D13" s="189">
        <f>191270+89118</f>
        <v>280388</v>
      </c>
      <c r="E13" s="190">
        <f>D13/C13</f>
        <v>0.66501749184702041</v>
      </c>
      <c r="F13" s="189">
        <f>12689+13094</f>
        <v>25783</v>
      </c>
      <c r="G13" s="191">
        <f>35281+14988</f>
        <v>50269</v>
      </c>
      <c r="H13" s="180"/>
    </row>
    <row r="14" spans="1:8" ht="10.5" customHeight="1" x14ac:dyDescent="0.25">
      <c r="A14" s="187" t="s">
        <v>94</v>
      </c>
      <c r="E14" s="192"/>
      <c r="F14" s="189"/>
      <c r="G14" s="191"/>
      <c r="H14" s="180"/>
    </row>
    <row r="15" spans="1:8" ht="5.25" customHeight="1" x14ac:dyDescent="0.25">
      <c r="A15" s="181"/>
      <c r="C15" s="189"/>
      <c r="D15" s="189"/>
      <c r="E15" s="192"/>
      <c r="F15" s="189"/>
      <c r="G15" s="191"/>
      <c r="H15" s="180"/>
    </row>
    <row r="16" spans="1:8" ht="10.5" customHeight="1" x14ac:dyDescent="0.25">
      <c r="A16" s="187" t="s">
        <v>95</v>
      </c>
      <c r="B16" s="188">
        <v>6</v>
      </c>
      <c r="C16" s="189">
        <v>219676</v>
      </c>
      <c r="D16" s="189">
        <v>144258</v>
      </c>
      <c r="E16" s="190">
        <f>D16/C16</f>
        <v>0.65668530016934035</v>
      </c>
      <c r="F16" s="189">
        <v>12807</v>
      </c>
      <c r="G16" s="191">
        <v>28637</v>
      </c>
      <c r="H16" s="180"/>
    </row>
    <row r="17" spans="1:9" ht="10.5" customHeight="1" x14ac:dyDescent="0.25">
      <c r="A17" s="187" t="s">
        <v>96</v>
      </c>
      <c r="E17" s="192"/>
      <c r="F17" s="189"/>
      <c r="G17" s="191"/>
      <c r="H17" s="180"/>
    </row>
    <row r="18" spans="1:9" ht="5.25" customHeight="1" x14ac:dyDescent="0.25">
      <c r="A18" s="181"/>
      <c r="C18" s="189"/>
      <c r="D18" s="189"/>
      <c r="E18" s="192"/>
      <c r="F18" s="189"/>
      <c r="G18" s="191"/>
      <c r="H18" s="180"/>
    </row>
    <row r="19" spans="1:9" ht="10.5" customHeight="1" x14ac:dyDescent="0.25">
      <c r="A19" s="187" t="s">
        <v>97</v>
      </c>
      <c r="B19" s="188">
        <f>3+3</f>
        <v>6</v>
      </c>
      <c r="C19" s="189">
        <f>209524+61644</f>
        <v>271168</v>
      </c>
      <c r="D19" s="189">
        <v>181284</v>
      </c>
      <c r="E19" s="190">
        <f>D19/C19</f>
        <v>0.6685302100542837</v>
      </c>
      <c r="F19" s="189">
        <f>6755+7008</f>
        <v>13763</v>
      </c>
      <c r="G19" s="191">
        <f>26989+7029</f>
        <v>34018</v>
      </c>
      <c r="H19" s="180"/>
    </row>
    <row r="20" spans="1:9" ht="10.5" customHeight="1" x14ac:dyDescent="0.25">
      <c r="A20" s="187" t="s">
        <v>98</v>
      </c>
      <c r="E20" s="192"/>
      <c r="F20" s="189"/>
      <c r="G20" s="191"/>
      <c r="H20" s="180"/>
    </row>
    <row r="21" spans="1:9" ht="5.25" customHeight="1" x14ac:dyDescent="0.25">
      <c r="A21" s="181"/>
      <c r="C21" s="189"/>
      <c r="D21" s="189"/>
      <c r="E21" s="192"/>
      <c r="F21" s="189"/>
      <c r="G21" s="191"/>
      <c r="H21" s="180"/>
    </row>
    <row r="22" spans="1:9" ht="10.5" customHeight="1" x14ac:dyDescent="0.25">
      <c r="A22" s="187" t="s">
        <v>99</v>
      </c>
      <c r="B22" s="188">
        <f>9+6</f>
        <v>15</v>
      </c>
      <c r="C22" s="189">
        <f>236982+259655</f>
        <v>496637</v>
      </c>
      <c r="D22" s="189">
        <f>160061+183602</f>
        <v>343663</v>
      </c>
      <c r="E22" s="190">
        <f>D22/C22</f>
        <v>0.69198025922353756</v>
      </c>
      <c r="F22" s="189">
        <f>7670+21974</f>
        <v>29644</v>
      </c>
      <c r="G22" s="191">
        <f>23432+21974</f>
        <v>45406</v>
      </c>
      <c r="H22" s="180"/>
    </row>
    <row r="23" spans="1:9" ht="10.5" customHeight="1" x14ac:dyDescent="0.25">
      <c r="A23" s="187" t="s">
        <v>100</v>
      </c>
      <c r="E23" s="192"/>
      <c r="F23" s="189"/>
      <c r="G23" s="191"/>
      <c r="H23" s="180"/>
    </row>
    <row r="24" spans="1:9" ht="5.25" customHeight="1" x14ac:dyDescent="0.25">
      <c r="A24" s="181"/>
      <c r="C24" s="189"/>
      <c r="D24" s="189"/>
      <c r="E24" s="192"/>
      <c r="F24" s="189"/>
      <c r="G24" s="191"/>
      <c r="H24" s="180"/>
    </row>
    <row r="25" spans="1:9" ht="10.5" customHeight="1" x14ac:dyDescent="0.25">
      <c r="A25" s="187" t="s">
        <v>101</v>
      </c>
      <c r="B25" s="188">
        <f>3+5</f>
        <v>8</v>
      </c>
      <c r="C25" s="189">
        <f>159235+162626</f>
        <v>321861</v>
      </c>
      <c r="D25" s="189">
        <f>104613+107625</f>
        <v>212238</v>
      </c>
      <c r="E25" s="190">
        <f>D25/C25</f>
        <v>0.65940887525981717</v>
      </c>
      <c r="F25" s="189">
        <f>5109+9769</f>
        <v>14878</v>
      </c>
      <c r="G25" s="191">
        <f>19452+11259</f>
        <v>30711</v>
      </c>
      <c r="H25" s="180"/>
    </row>
    <row r="26" spans="1:9" ht="10.5" customHeight="1" x14ac:dyDescent="0.25">
      <c r="A26" s="187" t="s">
        <v>102</v>
      </c>
      <c r="C26" s="189"/>
      <c r="D26" s="189"/>
      <c r="E26" s="190"/>
      <c r="F26" s="189"/>
      <c r="G26" s="191"/>
      <c r="H26" s="180"/>
    </row>
    <row r="27" spans="1:9" ht="4.5" customHeight="1" x14ac:dyDescent="0.25">
      <c r="A27" s="181"/>
      <c r="C27" s="189"/>
      <c r="D27" s="189"/>
      <c r="E27" s="192" t="s">
        <v>53</v>
      </c>
      <c r="F27" s="189"/>
      <c r="G27" s="191"/>
      <c r="H27" s="180"/>
    </row>
    <row r="28" spans="1:9" ht="10.5" customHeight="1" thickBot="1" x14ac:dyDescent="0.3">
      <c r="A28" s="197" t="s">
        <v>103</v>
      </c>
      <c r="B28" s="198">
        <f>SUM(B7:B26)</f>
        <v>75</v>
      </c>
      <c r="C28" s="199">
        <f>SUM(C7:C26)</f>
        <v>2258313</v>
      </c>
      <c r="D28" s="199">
        <f>SUM(D7:D26)</f>
        <v>1511869</v>
      </c>
      <c r="E28" s="200">
        <f>D28/C28</f>
        <v>0.66946831550808061</v>
      </c>
      <c r="F28" s="199">
        <f>SUM(F7:F26)</f>
        <v>123526</v>
      </c>
      <c r="G28" s="201">
        <f>SUM(G7:G26)</f>
        <v>251368</v>
      </c>
      <c r="H28" s="180"/>
    </row>
    <row r="29" spans="1:9" ht="10.5" customHeight="1" thickBot="1" x14ac:dyDescent="0.3">
      <c r="B29" s="189"/>
      <c r="C29" s="189"/>
      <c r="D29" s="189"/>
      <c r="E29" s="190"/>
      <c r="F29" s="189"/>
      <c r="G29" s="189"/>
    </row>
    <row r="30" spans="1:9" ht="10.5" customHeight="1" x14ac:dyDescent="0.25">
      <c r="A30" s="177"/>
      <c r="B30" s="202" t="s">
        <v>33</v>
      </c>
      <c r="C30" s="202"/>
      <c r="D30" s="202"/>
      <c r="E30" s="202"/>
      <c r="F30" s="202"/>
      <c r="G30" s="202"/>
      <c r="H30" s="203"/>
      <c r="I30" s="180"/>
    </row>
    <row r="31" spans="1:9" ht="10.5" customHeight="1" x14ac:dyDescent="0.25">
      <c r="A31" s="181"/>
      <c r="B31" s="204" t="s">
        <v>34</v>
      </c>
      <c r="C31" s="204"/>
      <c r="D31" s="204"/>
      <c r="E31" s="204"/>
      <c r="F31" s="204"/>
      <c r="G31" s="204"/>
      <c r="H31" s="205"/>
      <c r="I31" s="180"/>
    </row>
    <row r="32" spans="1:9" ht="10.5" customHeight="1" x14ac:dyDescent="0.25">
      <c r="A32" s="181"/>
      <c r="B32" s="182"/>
      <c r="C32" s="182" t="s">
        <v>35</v>
      </c>
      <c r="D32" s="182" t="s">
        <v>36</v>
      </c>
      <c r="E32" s="182" t="s">
        <v>37</v>
      </c>
      <c r="F32" s="182" t="s">
        <v>38</v>
      </c>
      <c r="G32" s="182" t="s">
        <v>36</v>
      </c>
      <c r="H32" s="183" t="s">
        <v>35</v>
      </c>
      <c r="I32" s="180"/>
    </row>
    <row r="33" spans="1:9" ht="10.5" customHeight="1" x14ac:dyDescent="0.25">
      <c r="A33" s="184" t="s">
        <v>11</v>
      </c>
      <c r="B33" s="185" t="s">
        <v>39</v>
      </c>
      <c r="C33" s="185" t="s">
        <v>39</v>
      </c>
      <c r="D33" s="185" t="s">
        <v>39</v>
      </c>
      <c r="E33" s="185" t="s">
        <v>40</v>
      </c>
      <c r="F33" s="185" t="s">
        <v>40</v>
      </c>
      <c r="G33" s="185" t="s">
        <v>41</v>
      </c>
      <c r="H33" s="186" t="s">
        <v>41</v>
      </c>
      <c r="I33" s="180"/>
    </row>
    <row r="34" spans="1:9" ht="10.5" customHeight="1" x14ac:dyDescent="0.25">
      <c r="A34" s="187" t="s">
        <v>89</v>
      </c>
      <c r="B34" s="189">
        <v>83164</v>
      </c>
      <c r="C34" s="189"/>
      <c r="D34" s="189"/>
      <c r="E34" s="189">
        <v>935</v>
      </c>
      <c r="F34" s="189">
        <f>4229+59601</f>
        <v>63830</v>
      </c>
      <c r="G34" s="189"/>
      <c r="H34" s="191"/>
      <c r="I34" s="180"/>
    </row>
    <row r="35" spans="1:9" ht="10.5" customHeight="1" x14ac:dyDescent="0.25">
      <c r="A35" s="187" t="s">
        <v>104</v>
      </c>
      <c r="H35" s="206"/>
      <c r="I35" s="180"/>
    </row>
    <row r="36" spans="1:9" ht="5.25" customHeight="1" x14ac:dyDescent="0.25">
      <c r="A36" s="181"/>
      <c r="B36" s="189"/>
      <c r="C36" s="189"/>
      <c r="D36" s="189"/>
      <c r="E36" s="189"/>
      <c r="F36" s="189"/>
      <c r="G36" s="189"/>
      <c r="H36" s="191"/>
      <c r="I36" s="180"/>
    </row>
    <row r="37" spans="1:9" ht="10.5" customHeight="1" x14ac:dyDescent="0.25">
      <c r="A37" s="187" t="s">
        <v>91</v>
      </c>
      <c r="B37" s="189">
        <f>155291+46818</f>
        <v>202109</v>
      </c>
      <c r="C37" s="189"/>
      <c r="D37" s="189"/>
      <c r="E37" s="189"/>
      <c r="F37" s="189"/>
      <c r="G37" s="189"/>
      <c r="H37" s="191"/>
      <c r="I37" s="180"/>
    </row>
    <row r="38" spans="1:9" ht="10.5" customHeight="1" x14ac:dyDescent="0.25">
      <c r="A38" s="187" t="s">
        <v>92</v>
      </c>
      <c r="H38" s="206"/>
      <c r="I38" s="180"/>
    </row>
    <row r="39" spans="1:9" ht="5.25" customHeight="1" x14ac:dyDescent="0.25">
      <c r="A39" s="181"/>
      <c r="B39" s="189"/>
      <c r="C39" s="189"/>
      <c r="D39" s="189"/>
      <c r="E39" s="189"/>
      <c r="F39" s="189"/>
      <c r="G39" s="189"/>
      <c r="H39" s="191"/>
      <c r="I39" s="180"/>
    </row>
    <row r="40" spans="1:9" ht="10.5" customHeight="1" x14ac:dyDescent="0.25">
      <c r="A40" s="187" t="s">
        <v>93</v>
      </c>
      <c r="B40" s="189">
        <v>165400</v>
      </c>
      <c r="C40" s="189">
        <v>114988</v>
      </c>
      <c r="D40" s="189"/>
      <c r="E40" s="189"/>
      <c r="F40" s="189"/>
      <c r="G40" s="189"/>
      <c r="H40" s="191"/>
      <c r="I40" s="180"/>
    </row>
    <row r="41" spans="1:9" ht="10.5" customHeight="1" x14ac:dyDescent="0.25">
      <c r="A41" s="187" t="s">
        <v>94</v>
      </c>
      <c r="H41" s="206"/>
      <c r="I41" s="180"/>
    </row>
    <row r="42" spans="1:9" ht="5.25" customHeight="1" x14ac:dyDescent="0.25">
      <c r="A42" s="181"/>
      <c r="B42" s="189"/>
      <c r="C42" s="189"/>
      <c r="D42" s="189"/>
      <c r="E42" s="189"/>
      <c r="F42" s="189"/>
      <c r="G42" s="189"/>
      <c r="H42" s="191"/>
      <c r="I42" s="180"/>
    </row>
    <row r="43" spans="1:9" ht="10.5" customHeight="1" x14ac:dyDescent="0.25">
      <c r="A43" s="187" t="s">
        <v>95</v>
      </c>
      <c r="B43" s="189">
        <v>96886</v>
      </c>
      <c r="C43" s="189">
        <v>47372</v>
      </c>
      <c r="D43" s="189"/>
      <c r="E43" s="189"/>
      <c r="F43" s="189"/>
      <c r="G43" s="189"/>
      <c r="H43" s="191"/>
      <c r="I43" s="180"/>
    </row>
    <row r="44" spans="1:9" ht="10.5" customHeight="1" x14ac:dyDescent="0.25">
      <c r="A44" s="187" t="s">
        <v>96</v>
      </c>
      <c r="H44" s="206"/>
      <c r="I44" s="180"/>
    </row>
    <row r="45" spans="1:9" ht="5.25" customHeight="1" x14ac:dyDescent="0.25">
      <c r="A45" s="181"/>
      <c r="B45" s="189"/>
      <c r="C45" s="189"/>
      <c r="D45" s="189"/>
      <c r="E45" s="189"/>
      <c r="F45" s="189"/>
      <c r="G45" s="189"/>
      <c r="H45" s="191"/>
      <c r="I45" s="180"/>
    </row>
    <row r="46" spans="1:9" ht="10.5" customHeight="1" x14ac:dyDescent="0.25">
      <c r="A46" s="187" t="s">
        <v>97</v>
      </c>
      <c r="B46" s="189">
        <f>94226+39639</f>
        <v>133865</v>
      </c>
      <c r="C46" s="189">
        <v>47419</v>
      </c>
      <c r="D46" s="189"/>
      <c r="E46" s="189"/>
      <c r="F46" s="189"/>
      <c r="G46" s="189"/>
      <c r="H46" s="191"/>
      <c r="I46" s="180"/>
    </row>
    <row r="47" spans="1:9" ht="10.5" customHeight="1" x14ac:dyDescent="0.25">
      <c r="A47" s="187" t="s">
        <v>98</v>
      </c>
      <c r="H47" s="206"/>
      <c r="I47" s="180"/>
    </row>
    <row r="48" spans="1:9" ht="5.25" customHeight="1" x14ac:dyDescent="0.25">
      <c r="A48" s="181"/>
      <c r="B48" s="189"/>
      <c r="C48" s="189"/>
      <c r="D48" s="189"/>
      <c r="E48" s="189"/>
      <c r="F48" s="189"/>
      <c r="G48" s="189"/>
      <c r="H48" s="191"/>
      <c r="I48" s="180"/>
    </row>
    <row r="49" spans="1:9" ht="10.5" customHeight="1" x14ac:dyDescent="0.25">
      <c r="A49" s="187" t="s">
        <v>99</v>
      </c>
      <c r="B49" s="189">
        <f>183602+56120</f>
        <v>239722</v>
      </c>
      <c r="C49" s="189">
        <v>33725</v>
      </c>
      <c r="D49" s="189">
        <v>60306</v>
      </c>
      <c r="E49" s="189"/>
      <c r="F49" s="189"/>
      <c r="G49" s="189">
        <v>9910</v>
      </c>
      <c r="H49" s="191"/>
      <c r="I49" s="180"/>
    </row>
    <row r="50" spans="1:9" ht="10.5" customHeight="1" x14ac:dyDescent="0.25">
      <c r="A50" s="187" t="s">
        <v>100</v>
      </c>
      <c r="H50" s="206"/>
      <c r="I50" s="180"/>
    </row>
    <row r="51" spans="1:9" ht="5.25" customHeight="1" x14ac:dyDescent="0.25">
      <c r="A51" s="181"/>
      <c r="B51" s="189"/>
      <c r="C51" s="189"/>
      <c r="D51" s="189"/>
      <c r="E51" s="189"/>
      <c r="F51" s="189"/>
      <c r="G51" s="189"/>
      <c r="H51" s="191"/>
      <c r="I51" s="180"/>
    </row>
    <row r="52" spans="1:9" ht="10.5" customHeight="1" x14ac:dyDescent="0.25">
      <c r="A52" s="187" t="s">
        <v>101</v>
      </c>
      <c r="B52" s="189">
        <v>107625</v>
      </c>
      <c r="C52" s="189">
        <v>18864</v>
      </c>
      <c r="D52" s="189"/>
      <c r="E52" s="189">
        <v>22493</v>
      </c>
      <c r="F52" s="189">
        <v>63256</v>
      </c>
      <c r="G52" s="189"/>
      <c r="H52" s="191"/>
      <c r="I52" s="180"/>
    </row>
    <row r="53" spans="1:9" ht="10.5" customHeight="1" x14ac:dyDescent="0.25">
      <c r="A53" s="187" t="s">
        <v>102</v>
      </c>
      <c r="B53" s="189"/>
      <c r="C53" s="189"/>
      <c r="D53" s="189"/>
      <c r="E53" s="189"/>
      <c r="F53" s="189"/>
      <c r="G53" s="189"/>
      <c r="H53" s="191"/>
      <c r="I53" s="180"/>
    </row>
    <row r="54" spans="1:9" ht="5.25" customHeight="1" x14ac:dyDescent="0.25">
      <c r="A54" s="181"/>
      <c r="B54" s="189"/>
      <c r="C54" s="189"/>
      <c r="D54" s="189"/>
      <c r="E54" s="189"/>
      <c r="F54" s="189"/>
      <c r="G54" s="189"/>
      <c r="H54" s="191"/>
      <c r="I54" s="180"/>
    </row>
    <row r="55" spans="1:9" ht="10.5" customHeight="1" thickBot="1" x14ac:dyDescent="0.3">
      <c r="A55" s="197" t="s">
        <v>103</v>
      </c>
      <c r="B55" s="199">
        <f t="shared" ref="B55:G55" si="0">SUM(B34:B53)</f>
        <v>1028771</v>
      </c>
      <c r="C55" s="199">
        <f t="shared" si="0"/>
        <v>262368</v>
      </c>
      <c r="D55" s="199">
        <f t="shared" si="0"/>
        <v>60306</v>
      </c>
      <c r="E55" s="199">
        <f t="shared" si="0"/>
        <v>23428</v>
      </c>
      <c r="F55" s="199">
        <f t="shared" si="0"/>
        <v>127086</v>
      </c>
      <c r="G55" s="199">
        <f t="shared" si="0"/>
        <v>9910</v>
      </c>
      <c r="H55" s="207"/>
      <c r="I55" s="180"/>
    </row>
    <row r="56" spans="1:9" ht="5.25" customHeight="1" x14ac:dyDescent="0.25">
      <c r="A56" s="209"/>
      <c r="B56" s="210"/>
      <c r="C56" s="210"/>
      <c r="D56" s="210"/>
      <c r="E56" s="210"/>
      <c r="F56" s="210"/>
      <c r="G56" s="210"/>
      <c r="H56" s="211"/>
      <c r="I56" s="212"/>
    </row>
    <row r="57" spans="1:9" ht="10.5" customHeight="1" x14ac:dyDescent="0.25">
      <c r="A57" s="208" t="s">
        <v>42</v>
      </c>
    </row>
  </sheetData>
  <printOptions horizontalCentered="1" gridLinesSet="0"/>
  <pageMargins left="0" right="0" top="0.5" bottom="0.6" header="0.5" footer="0.4"/>
  <pageSetup orientation="landscape" r:id="rId1"/>
  <headerFooter alignWithMargins="0">
    <oddFooter>&amp;L&amp;"Helvetica,Regular"&amp;8OHIO BOARD OF REGENTS&amp;C&amp;"Helvetica,Regular"&amp;8BASIC DATA SERIES, 1997 EDITION&amp;R&amp;"Helvetica,Regular"&amp;8SPACE  DATA  PAGE 106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H22"/>
  <sheetViews>
    <sheetView showGridLines="0" workbookViewId="0">
      <selection activeCell="A2" sqref="A2"/>
    </sheetView>
  </sheetViews>
  <sheetFormatPr defaultColWidth="13.5546875" defaultRowHeight="10.5" customHeight="1" x14ac:dyDescent="0.25"/>
  <cols>
    <col min="1" max="1" width="24.109375" style="215" customWidth="1"/>
    <col min="2" max="2" width="14.44140625" style="215" customWidth="1"/>
    <col min="3" max="4" width="14.88671875" style="215" customWidth="1"/>
    <col min="5" max="5" width="14.109375" style="215" customWidth="1"/>
    <col min="6" max="6" width="14.44140625" style="215" customWidth="1"/>
    <col min="7" max="7" width="13.109375" style="215" customWidth="1"/>
    <col min="8" max="8" width="13" style="215" customWidth="1"/>
    <col min="9" max="9" width="0.88671875" style="215" customWidth="1"/>
    <col min="10" max="16384" width="13.5546875" style="215"/>
  </cols>
  <sheetData>
    <row r="1" spans="1:8" ht="10.5" customHeight="1" x14ac:dyDescent="0.25">
      <c r="A1" s="213" t="s">
        <v>54</v>
      </c>
      <c r="B1" s="214"/>
      <c r="C1" s="214"/>
      <c r="D1" s="214"/>
      <c r="E1" s="214"/>
      <c r="F1" s="214"/>
      <c r="G1" s="214"/>
      <c r="H1" s="214"/>
    </row>
    <row r="3" spans="1:8" ht="10.5" customHeight="1" thickBot="1" x14ac:dyDescent="0.3">
      <c r="A3" s="216" t="s">
        <v>105</v>
      </c>
      <c r="B3" s="217"/>
      <c r="C3" s="217"/>
      <c r="D3" s="217"/>
      <c r="E3" s="217"/>
      <c r="F3" s="217"/>
      <c r="G3" s="217"/>
      <c r="H3" s="218"/>
    </row>
    <row r="4" spans="1:8" ht="10.5" customHeight="1" x14ac:dyDescent="0.25">
      <c r="A4" s="219"/>
      <c r="B4" s="220" t="s">
        <v>2</v>
      </c>
      <c r="C4" s="220" t="s">
        <v>3</v>
      </c>
      <c r="D4" s="220" t="s">
        <v>4</v>
      </c>
      <c r="E4" s="220" t="s">
        <v>5</v>
      </c>
      <c r="F4" s="220"/>
      <c r="G4" s="221"/>
      <c r="H4" s="222"/>
    </row>
    <row r="5" spans="1:8" ht="10.5" customHeight="1" x14ac:dyDescent="0.25">
      <c r="A5" s="223"/>
      <c r="B5" s="224" t="s">
        <v>6</v>
      </c>
      <c r="C5" s="224" t="s">
        <v>7</v>
      </c>
      <c r="D5" s="224" t="s">
        <v>8</v>
      </c>
      <c r="E5" s="224" t="s">
        <v>46</v>
      </c>
      <c r="F5" s="224"/>
      <c r="G5" s="225" t="s">
        <v>10</v>
      </c>
      <c r="H5" s="222"/>
    </row>
    <row r="6" spans="1:8" ht="10.5" customHeight="1" x14ac:dyDescent="0.25">
      <c r="A6" s="226" t="s">
        <v>11</v>
      </c>
      <c r="B6" s="227" t="s">
        <v>12</v>
      </c>
      <c r="C6" s="227" t="s">
        <v>13</v>
      </c>
      <c r="D6" s="227" t="s">
        <v>14</v>
      </c>
      <c r="E6" s="227" t="s">
        <v>15</v>
      </c>
      <c r="F6" s="227" t="s">
        <v>16</v>
      </c>
      <c r="G6" s="228" t="s">
        <v>17</v>
      </c>
      <c r="H6" s="222"/>
    </row>
    <row r="7" spans="1:8" ht="10.5" customHeight="1" x14ac:dyDescent="0.25">
      <c r="A7" s="229" t="s">
        <v>106</v>
      </c>
      <c r="B7" s="230">
        <v>19</v>
      </c>
      <c r="C7" s="231">
        <v>288730</v>
      </c>
      <c r="D7" s="231">
        <v>217338</v>
      </c>
      <c r="E7" s="232">
        <f>D7/C7</f>
        <v>0.75273785197243104</v>
      </c>
      <c r="F7" s="231">
        <v>11742</v>
      </c>
      <c r="G7" s="233">
        <v>29487</v>
      </c>
      <c r="H7" s="222"/>
    </row>
    <row r="8" spans="1:8" ht="10.5" customHeight="1" x14ac:dyDescent="0.25">
      <c r="A8" s="229" t="s">
        <v>107</v>
      </c>
      <c r="B8" s="230">
        <v>32</v>
      </c>
      <c r="C8" s="231">
        <v>374994</v>
      </c>
      <c r="D8" s="231">
        <v>267104</v>
      </c>
      <c r="E8" s="232">
        <f>D8/C8</f>
        <v>0.71228872995301262</v>
      </c>
      <c r="F8" s="231">
        <v>17167</v>
      </c>
      <c r="G8" s="233">
        <v>18884</v>
      </c>
      <c r="H8" s="222"/>
    </row>
    <row r="9" spans="1:8" ht="10.5" customHeight="1" x14ac:dyDescent="0.25">
      <c r="A9" s="229"/>
      <c r="B9" s="230"/>
      <c r="C9" s="231"/>
      <c r="D9" s="231"/>
      <c r="E9" s="232"/>
      <c r="F9" s="231"/>
      <c r="G9" s="233"/>
      <c r="H9" s="222"/>
    </row>
    <row r="10" spans="1:8" ht="10.5" customHeight="1" thickBot="1" x14ac:dyDescent="0.3">
      <c r="A10" s="234" t="s">
        <v>32</v>
      </c>
      <c r="B10" s="235">
        <f>SUM(B7:B8)</f>
        <v>51</v>
      </c>
      <c r="C10" s="236">
        <f>SUM(C7:C8)</f>
        <v>663724</v>
      </c>
      <c r="D10" s="236">
        <f>SUM(D7:D8)</f>
        <v>484442</v>
      </c>
      <c r="E10" s="237">
        <f>D10/C10</f>
        <v>0.72988471111486097</v>
      </c>
      <c r="F10" s="236">
        <f>SUM(F7:F8)</f>
        <v>28909</v>
      </c>
      <c r="G10" s="238">
        <f>SUM(G7:G8)</f>
        <v>48371</v>
      </c>
      <c r="H10" s="222"/>
    </row>
    <row r="11" spans="1:8" ht="10.5" customHeight="1" x14ac:dyDescent="0.25">
      <c r="G11" s="231"/>
    </row>
    <row r="12" spans="1:8" ht="10.5" customHeight="1" thickBot="1" x14ac:dyDescent="0.3">
      <c r="A12" s="239"/>
      <c r="B12" s="239"/>
      <c r="C12" s="239"/>
      <c r="D12" s="239"/>
      <c r="E12" s="239"/>
      <c r="F12" s="239"/>
      <c r="G12" s="239"/>
      <c r="H12" s="239"/>
    </row>
    <row r="13" spans="1:8" ht="10.5" customHeight="1" x14ac:dyDescent="0.25">
      <c r="A13" s="219"/>
      <c r="B13" s="240" t="s">
        <v>33</v>
      </c>
      <c r="C13" s="240"/>
      <c r="D13" s="240"/>
      <c r="E13" s="240"/>
      <c r="F13" s="240"/>
      <c r="G13" s="240"/>
      <c r="H13" s="241"/>
    </row>
    <row r="14" spans="1:8" ht="10.5" customHeight="1" x14ac:dyDescent="0.25">
      <c r="A14" s="223"/>
      <c r="B14" s="242" t="s">
        <v>34</v>
      </c>
      <c r="C14" s="242"/>
      <c r="D14" s="242"/>
      <c r="E14" s="242"/>
      <c r="F14" s="242"/>
      <c r="G14" s="242"/>
      <c r="H14" s="243"/>
    </row>
    <row r="15" spans="1:8" ht="10.5" customHeight="1" x14ac:dyDescent="0.25">
      <c r="A15" s="223"/>
      <c r="B15" s="224"/>
      <c r="C15" s="224" t="s">
        <v>35</v>
      </c>
      <c r="D15" s="224" t="s">
        <v>36</v>
      </c>
      <c r="E15" s="224" t="s">
        <v>37</v>
      </c>
      <c r="F15" s="224" t="s">
        <v>38</v>
      </c>
      <c r="G15" s="224" t="s">
        <v>36</v>
      </c>
      <c r="H15" s="225" t="s">
        <v>35</v>
      </c>
    </row>
    <row r="16" spans="1:8" ht="10.5" customHeight="1" x14ac:dyDescent="0.25">
      <c r="A16" s="226" t="s">
        <v>11</v>
      </c>
      <c r="B16" s="227" t="s">
        <v>39</v>
      </c>
      <c r="C16" s="227" t="s">
        <v>39</v>
      </c>
      <c r="D16" s="227" t="s">
        <v>39</v>
      </c>
      <c r="E16" s="227" t="s">
        <v>40</v>
      </c>
      <c r="F16" s="227" t="s">
        <v>40</v>
      </c>
      <c r="G16" s="227" t="s">
        <v>41</v>
      </c>
      <c r="H16" s="228" t="s">
        <v>41</v>
      </c>
    </row>
    <row r="17" spans="1:8" ht="10.5" customHeight="1" x14ac:dyDescent="0.25">
      <c r="A17" s="229" t="s">
        <v>106</v>
      </c>
      <c r="B17" s="231">
        <v>180337</v>
      </c>
      <c r="C17" s="231">
        <v>37001</v>
      </c>
      <c r="D17" s="244"/>
      <c r="E17" s="244"/>
      <c r="F17" s="244"/>
      <c r="G17" s="244"/>
      <c r="H17" s="245"/>
    </row>
    <row r="18" spans="1:8" ht="10.5" customHeight="1" x14ac:dyDescent="0.25">
      <c r="A18" s="229" t="s">
        <v>108</v>
      </c>
      <c r="B18" s="231">
        <v>267104</v>
      </c>
      <c r="C18" s="244"/>
      <c r="D18" s="244"/>
      <c r="E18" s="244"/>
      <c r="F18" s="244"/>
      <c r="G18" s="244"/>
      <c r="H18" s="245"/>
    </row>
    <row r="19" spans="1:8" ht="10.5" customHeight="1" x14ac:dyDescent="0.25">
      <c r="A19" s="229"/>
      <c r="B19" s="231"/>
      <c r="C19" s="244"/>
      <c r="D19" s="244"/>
      <c r="E19" s="244"/>
      <c r="F19" s="244"/>
      <c r="G19" s="244"/>
      <c r="H19" s="245"/>
    </row>
    <row r="20" spans="1:8" ht="10.5" customHeight="1" thickBot="1" x14ac:dyDescent="0.3">
      <c r="A20" s="234" t="s">
        <v>32</v>
      </c>
      <c r="B20" s="236">
        <f>SUM(B17:B18)</f>
        <v>447441</v>
      </c>
      <c r="C20" s="236">
        <f>SUM(C17:C18)</f>
        <v>37001</v>
      </c>
      <c r="D20" s="236"/>
      <c r="E20" s="236"/>
      <c r="F20" s="236"/>
      <c r="G20" s="246"/>
      <c r="H20" s="247"/>
    </row>
    <row r="21" spans="1:8" ht="5.25" customHeight="1" x14ac:dyDescent="0.25">
      <c r="A21" s="249"/>
      <c r="B21" s="250"/>
      <c r="C21" s="250"/>
      <c r="D21" s="250"/>
      <c r="E21" s="250"/>
      <c r="F21" s="250"/>
      <c r="G21" s="251"/>
      <c r="H21" s="251"/>
    </row>
    <row r="22" spans="1:8" ht="10.5" customHeight="1" x14ac:dyDescent="0.25">
      <c r="A22" s="248" t="s">
        <v>42</v>
      </c>
    </row>
  </sheetData>
  <printOptions horizontalCentered="1" gridLinesSet="0"/>
  <pageMargins left="0" right="0" top="0.5" bottom="0.6" header="0.5" footer="0.4"/>
  <pageSetup orientation="landscape" r:id="rId1"/>
  <headerFooter alignWithMargins="0">
    <oddFooter>&amp;L&amp;"Helvetica,Regular"&amp;8PAGE 107 SPACE DATA&amp;C&amp;"Helvetica,Regular"&amp;8BASIC DATA SERIES, 1997 EDITION&amp;R&amp;"Helvetica,Regular"&amp;8OHIO BOARD OF REGENTS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62</vt:i4>
      </vt:variant>
    </vt:vector>
  </HeadingPairs>
  <TitlesOfParts>
    <vt:vector size="68" baseType="lpstr">
      <vt:lpstr>t1p103a</vt:lpstr>
      <vt:lpstr>t1p103b</vt:lpstr>
      <vt:lpstr>t1p104</vt:lpstr>
      <vt:lpstr>t1p105</vt:lpstr>
      <vt:lpstr>t1p106</vt:lpstr>
      <vt:lpstr>t1p107</vt:lpstr>
      <vt:lpstr>t1p103b!\A</vt:lpstr>
      <vt:lpstr>t1p104!\A</vt:lpstr>
      <vt:lpstr>t1p105!\A</vt:lpstr>
      <vt:lpstr>t1p106!\A</vt:lpstr>
      <vt:lpstr>t1p107!\A</vt:lpstr>
      <vt:lpstr>\A</vt:lpstr>
      <vt:lpstr>t1p103b!\AA</vt:lpstr>
      <vt:lpstr>t1p104!\AA</vt:lpstr>
      <vt:lpstr>t1p105!\AA</vt:lpstr>
      <vt:lpstr>t1p106!\AA</vt:lpstr>
      <vt:lpstr>t1p107!\AA</vt:lpstr>
      <vt:lpstr>\AA</vt:lpstr>
      <vt:lpstr>t1p103b!\B</vt:lpstr>
      <vt:lpstr>t1p104!\B</vt:lpstr>
      <vt:lpstr>t1p105!\B</vt:lpstr>
      <vt:lpstr>t1p106!\B</vt:lpstr>
      <vt:lpstr>t1p107!\B</vt:lpstr>
      <vt:lpstr>\B</vt:lpstr>
      <vt:lpstr>t1p103b!\BB</vt:lpstr>
      <vt:lpstr>t1p104!\BB</vt:lpstr>
      <vt:lpstr>t1p105!\BB</vt:lpstr>
      <vt:lpstr>t1p106!\BB</vt:lpstr>
      <vt:lpstr>t1p107!\BB</vt:lpstr>
      <vt:lpstr>\BB</vt:lpstr>
      <vt:lpstr>t1p103b!\C</vt:lpstr>
      <vt:lpstr>t1p104!\C</vt:lpstr>
      <vt:lpstr>t1p105!\C</vt:lpstr>
      <vt:lpstr>t1p106!\C</vt:lpstr>
      <vt:lpstr>t1p107!\C</vt:lpstr>
      <vt:lpstr>\C</vt:lpstr>
      <vt:lpstr>t1p103b!\CC</vt:lpstr>
      <vt:lpstr>t1p104!\CC</vt:lpstr>
      <vt:lpstr>t1p105!\CC</vt:lpstr>
      <vt:lpstr>t1p106!\CC</vt:lpstr>
      <vt:lpstr>t1p107!\CC</vt:lpstr>
      <vt:lpstr>\CC</vt:lpstr>
      <vt:lpstr>t1p103b!\D</vt:lpstr>
      <vt:lpstr>t1p104!\D</vt:lpstr>
      <vt:lpstr>t1p105!\D</vt:lpstr>
      <vt:lpstr>t1p106!\D</vt:lpstr>
      <vt:lpstr>t1p107!\D</vt:lpstr>
      <vt:lpstr>\D</vt:lpstr>
      <vt:lpstr>t1p103b!\DD</vt:lpstr>
      <vt:lpstr>t1p104!\DD</vt:lpstr>
      <vt:lpstr>t1p105!\DD</vt:lpstr>
      <vt:lpstr>t1p106!\DD</vt:lpstr>
      <vt:lpstr>t1p107!\DD</vt:lpstr>
      <vt:lpstr>\DD</vt:lpstr>
      <vt:lpstr>t1p103b!\E</vt:lpstr>
      <vt:lpstr>t1p104!\E</vt:lpstr>
      <vt:lpstr>t1p105!\E</vt:lpstr>
      <vt:lpstr>t1p106!\E</vt:lpstr>
      <vt:lpstr>t1p107!\E</vt:lpstr>
      <vt:lpstr>\E</vt:lpstr>
      <vt:lpstr>t1p103a!Print_Area</vt:lpstr>
      <vt:lpstr>t1p103b!Print_Area</vt:lpstr>
      <vt:lpstr>t1p104!Print_Area</vt:lpstr>
      <vt:lpstr>t1p105!Print_Area</vt:lpstr>
      <vt:lpstr>t1p106!Print_Area</vt:lpstr>
      <vt:lpstr>t1p103b!Print_Area_MI</vt:lpstr>
      <vt:lpstr>t1p104!Print_Area_MI</vt:lpstr>
      <vt:lpstr>t1p105!Print_Area_MI</vt:lpstr>
    </vt:vector>
  </TitlesOfParts>
  <Company>Ohio Board of Regents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Rings</dc:creator>
  <cp:lastModifiedBy>Aniket Gupta</cp:lastModifiedBy>
  <cp:lastPrinted>2000-04-04T16:59:48Z</cp:lastPrinted>
  <dcterms:created xsi:type="dcterms:W3CDTF">1999-11-18T12:49:53Z</dcterms:created>
  <dcterms:modified xsi:type="dcterms:W3CDTF">2024-02-03T22:30:34Z</dcterms:modified>
</cp:coreProperties>
</file>