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showInkAnnotation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885408C7-6436-448E-B391-50A4AD1C620E}" xr6:coauthVersionLast="47" xr6:coauthVersionMax="47" xr10:uidLastSave="{00000000-0000-0000-0000-000000000000}"/>
  <bookViews>
    <workbookView xWindow="768" yWindow="768" windowWidth="17280" windowHeight="8880"/>
  </bookViews>
  <sheets>
    <sheet name="Budget" sheetId="3" r:id="rId1"/>
  </sheets>
  <definedNames>
    <definedName name="_xlnm.Print_Area" localSheetId="0">Budget!$A$1:$E$104</definedName>
    <definedName name="_xlnm.Print_Titles" localSheetId="0">Budget!$1:$4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7" i="3" l="1"/>
  <c r="E93" i="3"/>
  <c r="E99" i="3" s="1"/>
  <c r="D28" i="3"/>
  <c r="C29" i="3"/>
  <c r="D14" i="3"/>
  <c r="E71" i="3"/>
  <c r="D62" i="3"/>
  <c r="E56" i="3"/>
  <c r="C50" i="3"/>
  <c r="D48" i="3"/>
  <c r="E47" i="3"/>
  <c r="E13" i="3"/>
  <c r="E12" i="3"/>
  <c r="D33" i="3"/>
  <c r="D40" i="3"/>
  <c r="D89" i="3" s="1"/>
  <c r="D66" i="3"/>
  <c r="D77" i="3"/>
  <c r="C38" i="3"/>
  <c r="C93" i="3"/>
  <c r="C94" i="3"/>
  <c r="C96" i="3"/>
  <c r="C98" i="3"/>
  <c r="C99" i="3"/>
  <c r="E33" i="3"/>
  <c r="E78" i="3"/>
  <c r="E88" i="3"/>
  <c r="E89" i="3" s="1"/>
  <c r="E100" i="3" s="1"/>
  <c r="E84" i="3"/>
  <c r="E85" i="3"/>
  <c r="C89" i="3"/>
  <c r="C100" i="3" l="1"/>
  <c r="C101" i="3" s="1"/>
  <c r="E101" i="3"/>
</calcChain>
</file>

<file path=xl/sharedStrings.xml><?xml version="1.0" encoding="utf-8"?>
<sst xmlns="http://schemas.openxmlformats.org/spreadsheetml/2006/main" count="138" uniqueCount="134">
  <si>
    <t>Mobile Sources Forum</t>
  </si>
  <si>
    <t>Sources In and Near Class I Areas Forum</t>
  </si>
  <si>
    <t>Air Quality Modeling Forum</t>
  </si>
  <si>
    <t>Tribal Data Development Work Group</t>
  </si>
  <si>
    <t>Ambient Monitoring and Reporting Forum</t>
  </si>
  <si>
    <t>Communications Committee</t>
  </si>
  <si>
    <t>Subtotal for Contractor Assistance</t>
  </si>
  <si>
    <t>Emissions Forum</t>
  </si>
  <si>
    <t>Fugitive Dust Workshop (Panelists)</t>
  </si>
  <si>
    <t>Tribal Inventory Gathering and Analysis (ITEP/NAU)</t>
  </si>
  <si>
    <t>Expenses</t>
  </si>
  <si>
    <t>Projects</t>
  </si>
  <si>
    <t>Underway</t>
  </si>
  <si>
    <t>Develop Basis for Enhanced Smoke Mgmt. Progs. (Reynolds)</t>
  </si>
  <si>
    <t>2018 Inventory, Y2K SO2, and 1996 QA Forecast (Pechan)</t>
  </si>
  <si>
    <t>Outreach Assistance (Pat Murdo)</t>
  </si>
  <si>
    <t>to Date</t>
  </si>
  <si>
    <t>Expenditures</t>
  </si>
  <si>
    <t>Budgeted</t>
  </si>
  <si>
    <t>Evaluate Fire Emissions Estimation Systems</t>
  </si>
  <si>
    <t>2018 Fire Inventory (Air Sciences)</t>
  </si>
  <si>
    <t>Integration of RE and EE Strategies (Tellus)</t>
  </si>
  <si>
    <t>Gateway Community Demonstration Project</t>
  </si>
  <si>
    <t>Economic Analysis Forum</t>
  </si>
  <si>
    <t>Public Outreach and Communication on WRAP Issues</t>
  </si>
  <si>
    <t>Tribal Inventory Gathering &amp; Analysis + Tribal Smoke (ITEP/NAU)</t>
  </si>
  <si>
    <t>Travel and Project Management</t>
  </si>
  <si>
    <t>Travel Reimbursed by WGA</t>
  </si>
  <si>
    <t>Conference Calls</t>
  </si>
  <si>
    <t>Meeting Expenses</t>
  </si>
  <si>
    <t>Other Expenses</t>
  </si>
  <si>
    <t>WGA Salaries and Benefits</t>
  </si>
  <si>
    <t>WGA Overhead</t>
  </si>
  <si>
    <t>Budget</t>
  </si>
  <si>
    <t>Subtotal for Travel and Project Management</t>
  </si>
  <si>
    <t>Grant Total</t>
  </si>
  <si>
    <t>WGA Acct. # 30-204</t>
  </si>
  <si>
    <t>Causes of Haze Report (DRI)</t>
  </si>
  <si>
    <t>STIP-II:  State Staff Support (OR)</t>
  </si>
  <si>
    <t>STIP-II:  Model Rule / MOU (WESTAR)</t>
  </si>
  <si>
    <t>State Caucus Staff Support (WESTAR)</t>
  </si>
  <si>
    <t>Victor Wouters</t>
  </si>
  <si>
    <t>STIP-II: Contractor Assistance</t>
  </si>
  <si>
    <t>Emission Inventories Near Class I Areas (Environ)</t>
  </si>
  <si>
    <t>Total = $8,282,200</t>
  </si>
  <si>
    <t>Economic Forecasts &amp; Evaluations (BBC)</t>
  </si>
  <si>
    <t>Tracking and Reporting RE and EE Implementation and Impacts of Legislation</t>
  </si>
  <si>
    <t>Air Pollution Prevention Forum</t>
  </si>
  <si>
    <t>Support Non-Road Demonstration Projects</t>
  </si>
  <si>
    <t>Draft Guidance for Promoting Non-Road Demonstration Projects</t>
  </si>
  <si>
    <t>Develop Baseline and 2018 Mobile Source Inventories, incl. updates   (Environ)</t>
  </si>
  <si>
    <t>Alaska Modeling</t>
  </si>
  <si>
    <t>Wind Blown Dust Inventory Improvement (Environ)</t>
  </si>
  <si>
    <t>Geographic Data Display</t>
  </si>
  <si>
    <t>Quality Management Plan</t>
  </si>
  <si>
    <t>SO2 Monitoring Protocols for Annex (Pechan)</t>
  </si>
  <si>
    <t>Analysis of NOx and PM for Section 309 &amp; 308 (Reaction Engineering)</t>
  </si>
  <si>
    <t>NOx and PM Study (Ted Russell)</t>
  </si>
  <si>
    <t>Emission Inventory Data Base System - Needs Assessment (EA Eng)</t>
  </si>
  <si>
    <t>ATS/ETS Specifications (PQ)</t>
  </si>
  <si>
    <t>Annex Implementation</t>
  </si>
  <si>
    <t>Framework Application Test</t>
  </si>
  <si>
    <t xml:space="preserve">Development of Baseline Economic Data </t>
  </si>
  <si>
    <t xml:space="preserve">Enhancement of Cost and Benefit Unit Values </t>
  </si>
  <si>
    <t>Screening Tool</t>
  </si>
  <si>
    <t>Dust Emissions Joint Forum</t>
  </si>
  <si>
    <t>Agricultural Dust - Summary of Existing 2002 Inventories and Control Programs</t>
  </si>
  <si>
    <t>Construction Dust - Summary of Existing 2002 Inventories and Control Programs</t>
  </si>
  <si>
    <t>Literature Review - Definitions (e.g., natural/manmade) and Emission Tools</t>
  </si>
  <si>
    <t>Tech-Wide Projects (TOC)</t>
  </si>
  <si>
    <t>AK Tribal Outreach Coordinator</t>
  </si>
  <si>
    <t>Transmission Reform</t>
  </si>
  <si>
    <t>VIEWS Data Base 2003 (CSU)</t>
  </si>
  <si>
    <t>Air Managers Committee</t>
  </si>
  <si>
    <t xml:space="preserve">2002 Inventory of Wx, Rx, and WFU for wildland, rangeland, ag - </t>
  </si>
  <si>
    <t>Model Assessment/Sensitivity Runs (RMC task under development)</t>
  </si>
  <si>
    <t>Modeling to Assess/Establish deminimus levels -- local scale?</t>
  </si>
  <si>
    <r>
      <t>Guidance for implementation of FTS &amp; AEG policies, including policy/tech. options</t>
    </r>
    <r>
      <rPr>
        <sz val="11"/>
        <rFont val="Arial"/>
        <family val="2"/>
      </rPr>
      <t xml:space="preserve"> </t>
    </r>
  </si>
  <si>
    <t>Fire Emissions/Categorization Guidance - diff. between restoration &amp; maintenance</t>
  </si>
  <si>
    <t>Alternatives to Wildland Burning (Jones and Stokes)</t>
  </si>
  <si>
    <t>Tribal RE/EE (NAU)</t>
  </si>
  <si>
    <t>Technical Assistance to States/Tribes for SIPs/TIPs (GETF)</t>
  </si>
  <si>
    <t>AP2 Forum Meeting Assistance (ICF)</t>
  </si>
  <si>
    <t>STIP-II:  Tribal Staff Support (NM)</t>
  </si>
  <si>
    <t>Retool Web Site (Cobalt)</t>
  </si>
  <si>
    <t>FY 2001 STAG Grant -- $3,962,200</t>
  </si>
  <si>
    <t>FY 2002 STAG Grant -- $4,320,000</t>
  </si>
  <si>
    <t>Van Jamison 196977</t>
  </si>
  <si>
    <t>309 Coordinating Committee</t>
  </si>
  <si>
    <t>Identification of BART-Eligible Sources</t>
  </si>
  <si>
    <t>SS1</t>
  </si>
  <si>
    <t>MS1</t>
  </si>
  <si>
    <t>Renewable Energy Tracking and Certificates</t>
  </si>
  <si>
    <t>Renewable Energy Tracking and Certificates (Center for Resource Solutions)</t>
  </si>
  <si>
    <t>IN1</t>
  </si>
  <si>
    <t>EA1</t>
  </si>
  <si>
    <t>EA2</t>
  </si>
  <si>
    <t>EA3</t>
  </si>
  <si>
    <t>EA4</t>
  </si>
  <si>
    <t>CC1</t>
  </si>
  <si>
    <t>Web Site Maintenance (B. Bissey)</t>
  </si>
  <si>
    <t>Project</t>
  </si>
  <si>
    <t>Code</t>
  </si>
  <si>
    <t>Project Title</t>
  </si>
  <si>
    <t>DF1</t>
  </si>
  <si>
    <t>DF2</t>
  </si>
  <si>
    <t>DF3</t>
  </si>
  <si>
    <t>PP1</t>
  </si>
  <si>
    <t>PP2</t>
  </si>
  <si>
    <t>PP3</t>
  </si>
  <si>
    <t>PP4</t>
  </si>
  <si>
    <t>309a</t>
  </si>
  <si>
    <t>AMC1</t>
  </si>
  <si>
    <t>AMC2</t>
  </si>
  <si>
    <t>FF8</t>
  </si>
  <si>
    <t>Technical Guidance on Use of Emissions Reduction Techniques (MACTEC)</t>
  </si>
  <si>
    <t>Emissions Processing Jump Start Contract (MCNC)</t>
  </si>
  <si>
    <t>2002 Regional Modeling Center (UCR)</t>
  </si>
  <si>
    <t>2003 Regional Modeling Center - continue in 2004 (UCR)</t>
  </si>
  <si>
    <t>Training and Outreach Activities</t>
  </si>
  <si>
    <t>MF1</t>
  </si>
  <si>
    <t>MF2</t>
  </si>
  <si>
    <t>Co-sponsor March 2004 Organic Aerosols Workshop</t>
  </si>
  <si>
    <t>EF1</t>
  </si>
  <si>
    <t>EI Data Base System(Development/User Access/Training/QA/Home)</t>
  </si>
  <si>
    <t>2002 Interim EI – for source apportionment/haze attribution exercise in 2004</t>
  </si>
  <si>
    <t>EF2</t>
  </si>
  <si>
    <t>Phase 2 of Representative Community EIs (Phase 1 RFP under development)</t>
  </si>
  <si>
    <t>AMR1</t>
  </si>
  <si>
    <t>VIEWS Data Base 2004 Operations (CSU) - CENRAP in current grant</t>
  </si>
  <si>
    <t>AMR2</t>
  </si>
  <si>
    <t>Market Trading Forum / Stationary Sources Joint Forum</t>
  </si>
  <si>
    <t>Fire Emissions Joint Forum</t>
  </si>
  <si>
    <t>Financial Status Report - FY01 and FY 02 WRAP Grants - June 30, 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</si>
</sst>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8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3" fontId="2" fillId="0" borderId="0" xfId="0" applyNumberFormat="1" applyFont="1" applyFill="1" applyAlignment="1"/>
    <xf numFmtId="3" fontId="1" fillId="0" borderId="1" xfId="0" applyNumberFormat="1" applyFont="1" applyFill="1" applyBorder="1" applyAlignment="1">
      <alignment horizontal="center"/>
    </xf>
    <xf numFmtId="3" fontId="2" fillId="0" borderId="2" xfId="0" applyNumberFormat="1" applyFont="1" applyFill="1" applyBorder="1" applyAlignment="1"/>
    <xf numFmtId="3" fontId="2" fillId="0" borderId="0" xfId="0" applyNumberFormat="1" applyFont="1" applyFill="1" applyBorder="1" applyAlignment="1"/>
    <xf numFmtId="3" fontId="2" fillId="0" borderId="3" xfId="0" applyNumberFormat="1" applyFont="1" applyFill="1" applyBorder="1" applyAlignment="1"/>
    <xf numFmtId="3" fontId="1" fillId="0" borderId="4" xfId="0" applyNumberFormat="1" applyFont="1" applyFill="1" applyBorder="1" applyAlignment="1">
      <alignment horizontal="center"/>
    </xf>
    <xf numFmtId="3" fontId="2" fillId="0" borderId="5" xfId="0" applyNumberFormat="1" applyFont="1" applyFill="1" applyBorder="1" applyAlignment="1"/>
    <xf numFmtId="3" fontId="2" fillId="0" borderId="6" xfId="0" applyNumberFormat="1" applyFont="1" applyFill="1" applyBorder="1" applyAlignment="1"/>
    <xf numFmtId="3" fontId="2" fillId="0" borderId="7" xfId="0" applyNumberFormat="1" applyFont="1" applyFill="1" applyBorder="1" applyAlignment="1"/>
    <xf numFmtId="3" fontId="1" fillId="0" borderId="7" xfId="0" applyNumberFormat="1" applyFont="1" applyFill="1" applyBorder="1" applyAlignment="1">
      <alignment horizontal="center"/>
    </xf>
    <xf numFmtId="4" fontId="1" fillId="0" borderId="7" xfId="0" applyNumberFormat="1" applyFont="1" applyFill="1" applyBorder="1" applyAlignment="1">
      <alignment horizontal="center"/>
    </xf>
    <xf numFmtId="3" fontId="2" fillId="0" borderId="8" xfId="0" applyNumberFormat="1" applyFont="1" applyFill="1" applyBorder="1" applyAlignment="1"/>
    <xf numFmtId="3" fontId="4" fillId="0" borderId="8" xfId="0" applyNumberFormat="1" applyFont="1" applyFill="1" applyBorder="1" applyAlignment="1"/>
    <xf numFmtId="3" fontId="5" fillId="0" borderId="8" xfId="0" applyNumberFormat="1" applyFont="1" applyFill="1" applyBorder="1" applyAlignment="1"/>
    <xf numFmtId="3" fontId="5" fillId="0" borderId="0" xfId="0" applyNumberFormat="1" applyFont="1" applyFill="1" applyAlignment="1"/>
    <xf numFmtId="3" fontId="2" fillId="0" borderId="9" xfId="0" applyNumberFormat="1" applyFont="1" applyFill="1" applyBorder="1" applyAlignment="1"/>
    <xf numFmtId="3" fontId="2" fillId="0" borderId="10" xfId="0" applyNumberFormat="1" applyFont="1" applyFill="1" applyBorder="1" applyAlignment="1"/>
    <xf numFmtId="3" fontId="1" fillId="0" borderId="11" xfId="0" applyNumberFormat="1" applyFont="1" applyFill="1" applyBorder="1" applyAlignment="1">
      <alignment horizontal="center"/>
    </xf>
    <xf numFmtId="3" fontId="1" fillId="0" borderId="12" xfId="0" applyNumberFormat="1" applyFont="1" applyFill="1" applyBorder="1" applyAlignment="1">
      <alignment horizontal="center"/>
    </xf>
    <xf numFmtId="3" fontId="1" fillId="0" borderId="13" xfId="0" applyNumberFormat="1" applyFont="1" applyFill="1" applyBorder="1" applyAlignment="1">
      <alignment horizontal="center"/>
    </xf>
    <xf numFmtId="3" fontId="2" fillId="0" borderId="14" xfId="0" applyNumberFormat="1" applyFont="1" applyFill="1" applyBorder="1" applyAlignment="1"/>
    <xf numFmtId="3" fontId="2" fillId="0" borderId="15" xfId="0" applyNumberFormat="1" applyFont="1" applyFill="1" applyBorder="1" applyAlignment="1"/>
    <xf numFmtId="3" fontId="1" fillId="0" borderId="16" xfId="0" applyNumberFormat="1" applyFont="1" applyFill="1" applyBorder="1" applyAlignment="1"/>
    <xf numFmtId="3" fontId="1" fillId="2" borderId="17" xfId="0" applyNumberFormat="1" applyFont="1" applyFill="1" applyBorder="1" applyAlignment="1">
      <alignment horizontal="center"/>
    </xf>
    <xf numFmtId="3" fontId="1" fillId="2" borderId="5" xfId="0" applyNumberFormat="1" applyFont="1" applyFill="1" applyBorder="1" applyAlignment="1"/>
    <xf numFmtId="3" fontId="1" fillId="2" borderId="2" xfId="0" applyNumberFormat="1" applyFont="1" applyFill="1" applyBorder="1" applyAlignment="1"/>
    <xf numFmtId="3" fontId="1" fillId="2" borderId="3" xfId="0" applyNumberFormat="1" applyFont="1" applyFill="1" applyBorder="1" applyAlignment="1"/>
    <xf numFmtId="3" fontId="1" fillId="2" borderId="9" xfId="0" applyNumberFormat="1" applyFont="1" applyFill="1" applyBorder="1" applyAlignment="1"/>
    <xf numFmtId="3" fontId="1" fillId="2" borderId="10" xfId="0" applyNumberFormat="1" applyFont="1" applyFill="1" applyBorder="1" applyAlignment="1"/>
    <xf numFmtId="3" fontId="1" fillId="2" borderId="15" xfId="0" applyNumberFormat="1" applyFont="1" applyFill="1" applyBorder="1" applyAlignment="1"/>
    <xf numFmtId="3" fontId="2" fillId="2" borderId="5" xfId="0" applyNumberFormat="1" applyFont="1" applyFill="1" applyBorder="1" applyAlignment="1"/>
    <xf numFmtId="3" fontId="2" fillId="2" borderId="3" xfId="0" applyNumberFormat="1" applyFont="1" applyFill="1" applyBorder="1" applyAlignment="1"/>
    <xf numFmtId="3" fontId="1" fillId="2" borderId="18" xfId="0" applyNumberFormat="1" applyFont="1" applyFill="1" applyBorder="1" applyAlignment="1"/>
    <xf numFmtId="3" fontId="1" fillId="2" borderId="19" xfId="0" applyNumberFormat="1" applyFont="1" applyFill="1" applyBorder="1" applyAlignment="1">
      <alignment horizontal="right"/>
    </xf>
    <xf numFmtId="3" fontId="2" fillId="0" borderId="16" xfId="0" applyNumberFormat="1" applyFont="1" applyFill="1" applyBorder="1" applyAlignment="1"/>
    <xf numFmtId="3" fontId="4" fillId="0" borderId="13" xfId="0" applyNumberFormat="1" applyFont="1" applyFill="1" applyBorder="1" applyAlignment="1"/>
    <xf numFmtId="3" fontId="2" fillId="0" borderId="20" xfId="0" applyNumberFormat="1" applyFont="1" applyFill="1" applyBorder="1" applyAlignment="1">
      <alignment horizontal="left"/>
    </xf>
    <xf numFmtId="3" fontId="2" fillId="0" borderId="20" xfId="0" applyNumberFormat="1" applyFont="1" applyFill="1" applyBorder="1" applyAlignment="1"/>
    <xf numFmtId="3" fontId="2" fillId="0" borderId="20" xfId="0" applyNumberFormat="1" applyFont="1" applyFill="1" applyBorder="1" applyAlignment="1">
      <alignment vertical="center"/>
    </xf>
    <xf numFmtId="3" fontId="1" fillId="2" borderId="21" xfId="0" applyNumberFormat="1" applyFont="1" applyFill="1" applyBorder="1" applyAlignment="1"/>
    <xf numFmtId="3" fontId="2" fillId="0" borderId="22" xfId="0" applyNumberFormat="1" applyFont="1" applyFill="1" applyBorder="1" applyAlignment="1"/>
    <xf numFmtId="3" fontId="2" fillId="0" borderId="21" xfId="0" applyNumberFormat="1" applyFont="1" applyFill="1" applyBorder="1" applyAlignment="1"/>
    <xf numFmtId="3" fontId="2" fillId="0" borderId="13" xfId="0" applyNumberFormat="1" applyFont="1" applyFill="1" applyBorder="1" applyAlignment="1"/>
    <xf numFmtId="3" fontId="2" fillId="0" borderId="11" xfId="0" applyNumberFormat="1" applyFont="1" applyFill="1" applyBorder="1" applyAlignment="1"/>
    <xf numFmtId="3" fontId="2" fillId="0" borderId="23" xfId="0" applyNumberFormat="1" applyFont="1" applyFill="1" applyBorder="1" applyAlignment="1"/>
    <xf numFmtId="3" fontId="2" fillId="0" borderId="24" xfId="0" applyNumberFormat="1" applyFont="1" applyFill="1" applyBorder="1" applyAlignment="1"/>
    <xf numFmtId="3" fontId="5" fillId="0" borderId="11" xfId="0" applyNumberFormat="1" applyFont="1" applyFill="1" applyBorder="1" applyAlignment="1"/>
    <xf numFmtId="3" fontId="2" fillId="0" borderId="18" xfId="0" applyNumberFormat="1" applyFont="1" applyFill="1" applyBorder="1" applyAlignment="1"/>
    <xf numFmtId="3" fontId="2" fillId="2" borderId="18" xfId="0" applyNumberFormat="1" applyFont="1" applyFill="1" applyBorder="1" applyAlignment="1"/>
    <xf numFmtId="3" fontId="1" fillId="0" borderId="22" xfId="0" applyNumberFormat="1" applyFont="1" applyFill="1" applyBorder="1" applyAlignment="1">
      <alignment horizontal="center"/>
    </xf>
    <xf numFmtId="3" fontId="1" fillId="0" borderId="24" xfId="0" applyNumberFormat="1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3" fontId="2" fillId="0" borderId="25" xfId="0" applyNumberFormat="1" applyFont="1" applyFill="1" applyBorder="1" applyAlignment="1"/>
    <xf numFmtId="3" fontId="1" fillId="2" borderId="10" xfId="0" applyNumberFormat="1" applyFont="1" applyFill="1" applyBorder="1" applyAlignment="1">
      <alignment horizontal="center"/>
    </xf>
    <xf numFmtId="3" fontId="1" fillId="0" borderId="26" xfId="0" applyNumberFormat="1" applyFont="1" applyFill="1" applyBorder="1" applyAlignment="1">
      <alignment horizontal="center"/>
    </xf>
    <xf numFmtId="3" fontId="1" fillId="2" borderId="27" xfId="0" applyNumberFormat="1" applyFont="1" applyFill="1" applyBorder="1" applyAlignment="1">
      <alignment horizontal="center"/>
    </xf>
    <xf numFmtId="3" fontId="2" fillId="0" borderId="28" xfId="0" applyNumberFormat="1" applyFont="1" applyFill="1" applyBorder="1" applyAlignment="1"/>
    <xf numFmtId="3" fontId="1" fillId="2" borderId="28" xfId="0" applyNumberFormat="1" applyFont="1" applyFill="1" applyBorder="1" applyAlignment="1"/>
    <xf numFmtId="3" fontId="2" fillId="0" borderId="29" xfId="0" applyNumberFormat="1" applyFont="1" applyFill="1" applyBorder="1" applyAlignment="1"/>
    <xf numFmtId="3" fontId="1" fillId="2" borderId="29" xfId="0" applyNumberFormat="1" applyFont="1" applyFill="1" applyBorder="1" applyAlignment="1"/>
    <xf numFmtId="3" fontId="2" fillId="2" borderId="29" xfId="0" applyNumberFormat="1" applyFont="1" applyFill="1" applyBorder="1" applyAlignment="1"/>
    <xf numFmtId="3" fontId="1" fillId="2" borderId="14" xfId="0" applyNumberFormat="1" applyFont="1" applyFill="1" applyBorder="1" applyAlignment="1"/>
    <xf numFmtId="3" fontId="3" fillId="0" borderId="30" xfId="0" applyNumberFormat="1" applyFont="1" applyFill="1" applyBorder="1" applyAlignment="1">
      <alignment horizontal="left"/>
    </xf>
    <xf numFmtId="0" fontId="0" fillId="0" borderId="30" xfId="0" applyBorder="1" applyAlignment="1"/>
    <xf numFmtId="3" fontId="1" fillId="2" borderId="37" xfId="0" applyNumberFormat="1" applyFont="1" applyFill="1" applyBorder="1" applyAlignment="1">
      <alignment horizontal="center"/>
    </xf>
    <xf numFmtId="3" fontId="1" fillId="2" borderId="20" xfId="0" applyNumberFormat="1" applyFont="1" applyFill="1" applyBorder="1" applyAlignment="1">
      <alignment horizontal="center"/>
    </xf>
    <xf numFmtId="3" fontId="1" fillId="2" borderId="31" xfId="0" applyNumberFormat="1" applyFont="1" applyFill="1" applyBorder="1" applyAlignment="1">
      <alignment horizontal="center"/>
    </xf>
    <xf numFmtId="3" fontId="1" fillId="2" borderId="33" xfId="0" applyNumberFormat="1" applyFont="1" applyFill="1" applyBorder="1" applyAlignment="1">
      <alignment horizontal="center"/>
    </xf>
    <xf numFmtId="3" fontId="4" fillId="0" borderId="30" xfId="0" applyNumberFormat="1" applyFont="1" applyFill="1" applyBorder="1" applyAlignment="1">
      <alignment horizontal="right"/>
    </xf>
    <xf numFmtId="0" fontId="4" fillId="0" borderId="13" xfId="0" applyFont="1" applyFill="1" applyBorder="1" applyAlignment="1">
      <alignment horizontal="right"/>
    </xf>
    <xf numFmtId="3" fontId="1" fillId="0" borderId="31" xfId="0" applyNumberFormat="1" applyFont="1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3" fontId="1" fillId="0" borderId="34" xfId="0" applyNumberFormat="1" applyFont="1" applyFill="1" applyBorder="1" applyAlignment="1">
      <alignment horizontal="right"/>
    </xf>
    <xf numFmtId="0" fontId="0" fillId="0" borderId="35" xfId="0" applyBorder="1" applyAlignment="1">
      <alignment horizontal="right"/>
    </xf>
    <xf numFmtId="0" fontId="0" fillId="0" borderId="22" xfId="0" applyBorder="1" applyAlignment="1">
      <alignment horizontal="right"/>
    </xf>
    <xf numFmtId="3" fontId="1" fillId="0" borderId="36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6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105"/>
  <sheetViews>
    <sheetView tabSelected="1" zoomScale="75" zoomScaleNormal="75" workbookViewId="0">
      <pane ySplit="4" topLeftCell="A82" activePane="bottomLeft" state="frozen"/>
      <selection pane="bottomLeft" activeCell="H99" sqref="H99"/>
    </sheetView>
  </sheetViews>
  <sheetFormatPr defaultColWidth="9.109375" defaultRowHeight="15" customHeight="1" x14ac:dyDescent="0.25"/>
  <cols>
    <col min="1" max="1" width="9.109375" style="1"/>
    <col min="2" max="2" width="88.5546875" style="1" customWidth="1"/>
    <col min="3" max="3" width="14" style="4" bestFit="1" customWidth="1"/>
    <col min="4" max="4" width="13.88671875" style="1" bestFit="1" customWidth="1"/>
    <col min="5" max="5" width="21.88671875" style="1" bestFit="1" customWidth="1"/>
    <col min="6" max="6" width="9.88671875" style="1" bestFit="1" customWidth="1"/>
    <col min="7" max="16384" width="9.109375" style="1"/>
  </cols>
  <sheetData>
    <row r="1" spans="1:7" ht="27.75" customHeight="1" thickBot="1" x14ac:dyDescent="0.45">
      <c r="A1" s="63" t="s">
        <v>133</v>
      </c>
      <c r="B1" s="64"/>
      <c r="C1" s="64"/>
      <c r="D1" s="64"/>
      <c r="E1" s="64"/>
    </row>
    <row r="2" spans="1:7" ht="15" customHeight="1" thickTop="1" x14ac:dyDescent="0.3">
      <c r="A2" s="45"/>
      <c r="B2" s="50"/>
      <c r="C2" s="71" t="s">
        <v>36</v>
      </c>
      <c r="D2" s="72"/>
      <c r="E2" s="73"/>
    </row>
    <row r="3" spans="1:7" ht="15" customHeight="1" x14ac:dyDescent="0.3">
      <c r="A3" s="51" t="s">
        <v>101</v>
      </c>
      <c r="B3" s="52" t="s">
        <v>103</v>
      </c>
      <c r="C3" s="2" t="s">
        <v>11</v>
      </c>
      <c r="D3" s="6" t="s">
        <v>11</v>
      </c>
      <c r="E3" s="55" t="s">
        <v>17</v>
      </c>
    </row>
    <row r="4" spans="1:7" ht="15" customHeight="1" thickBot="1" x14ac:dyDescent="0.35">
      <c r="A4" s="18" t="s">
        <v>102</v>
      </c>
      <c r="B4" s="20"/>
      <c r="C4" s="18" t="s">
        <v>18</v>
      </c>
      <c r="D4" s="19" t="s">
        <v>12</v>
      </c>
      <c r="E4" s="20" t="s">
        <v>16</v>
      </c>
    </row>
    <row r="5" spans="1:7" ht="15" customHeight="1" thickTop="1" x14ac:dyDescent="0.3">
      <c r="A5" s="67" t="s">
        <v>131</v>
      </c>
      <c r="B5" s="68"/>
      <c r="C5" s="24"/>
      <c r="D5" s="34"/>
      <c r="E5" s="56"/>
      <c r="F5" s="54"/>
      <c r="G5" s="54"/>
    </row>
    <row r="6" spans="1:7" ht="15" customHeight="1" x14ac:dyDescent="0.25">
      <c r="A6" s="3"/>
      <c r="B6" s="37" t="s">
        <v>56</v>
      </c>
      <c r="C6" s="7"/>
      <c r="D6" s="5">
        <v>49985</v>
      </c>
      <c r="E6" s="57">
        <v>28818</v>
      </c>
    </row>
    <row r="7" spans="1:7" ht="15" customHeight="1" x14ac:dyDescent="0.25">
      <c r="A7" s="3"/>
      <c r="B7" s="37" t="s">
        <v>57</v>
      </c>
      <c r="C7" s="7"/>
      <c r="D7" s="5">
        <v>6500</v>
      </c>
      <c r="E7" s="57">
        <v>6500</v>
      </c>
    </row>
    <row r="8" spans="1:7" ht="15" customHeight="1" x14ac:dyDescent="0.25">
      <c r="A8" s="3"/>
      <c r="B8" s="38" t="s">
        <v>55</v>
      </c>
      <c r="C8" s="7"/>
      <c r="D8" s="5">
        <v>71110</v>
      </c>
      <c r="E8" s="57">
        <v>71110</v>
      </c>
    </row>
    <row r="9" spans="1:7" ht="15" customHeight="1" x14ac:dyDescent="0.25">
      <c r="A9" s="3"/>
      <c r="B9" s="37" t="s">
        <v>59</v>
      </c>
      <c r="C9" s="7"/>
      <c r="D9" s="5">
        <v>17000</v>
      </c>
      <c r="E9" s="57">
        <v>13412</v>
      </c>
    </row>
    <row r="10" spans="1:7" ht="15" customHeight="1" x14ac:dyDescent="0.25">
      <c r="A10" s="3" t="s">
        <v>90</v>
      </c>
      <c r="B10" s="38" t="s">
        <v>89</v>
      </c>
      <c r="C10" s="7">
        <v>75633</v>
      </c>
      <c r="D10" s="5"/>
      <c r="E10" s="57"/>
    </row>
    <row r="11" spans="1:7" ht="15" customHeight="1" x14ac:dyDescent="0.3">
      <c r="A11" s="65" t="s">
        <v>132</v>
      </c>
      <c r="B11" s="66"/>
      <c r="C11" s="24"/>
      <c r="D11" s="25"/>
      <c r="E11" s="58"/>
    </row>
    <row r="12" spans="1:7" ht="15" customHeight="1" x14ac:dyDescent="0.25">
      <c r="A12" s="3"/>
      <c r="B12" s="37" t="s">
        <v>13</v>
      </c>
      <c r="C12" s="7"/>
      <c r="D12" s="5">
        <v>63704</v>
      </c>
      <c r="E12" s="57">
        <f>11288.45+12557.01+10569.33+11018.95+5911.65+5111.8</f>
        <v>56457.19000000001</v>
      </c>
    </row>
    <row r="13" spans="1:7" ht="15" customHeight="1" x14ac:dyDescent="0.25">
      <c r="A13" s="3"/>
      <c r="B13" s="38" t="s">
        <v>20</v>
      </c>
      <c r="C13" s="7"/>
      <c r="D13" s="5">
        <v>268780</v>
      </c>
      <c r="E13" s="57">
        <f>104943.6+40056.4+24712.14+3213.97+6443.96+35374.35+1482.42</f>
        <v>216226.84000000003</v>
      </c>
    </row>
    <row r="14" spans="1:7" ht="15" customHeight="1" x14ac:dyDescent="0.25">
      <c r="A14" s="3"/>
      <c r="B14" s="38" t="s">
        <v>79</v>
      </c>
      <c r="C14" s="7"/>
      <c r="D14" s="5">
        <f>8912+4576</f>
        <v>13488</v>
      </c>
      <c r="E14" s="57"/>
    </row>
    <row r="15" spans="1:7" ht="15" customHeight="1" x14ac:dyDescent="0.25">
      <c r="A15" s="3"/>
      <c r="B15" s="38" t="s">
        <v>19</v>
      </c>
      <c r="C15" s="7">
        <v>14578</v>
      </c>
      <c r="D15" s="5"/>
      <c r="E15" s="57"/>
    </row>
    <row r="16" spans="1:7" ht="15" customHeight="1" x14ac:dyDescent="0.25">
      <c r="A16" s="3"/>
      <c r="B16" s="38" t="s">
        <v>75</v>
      </c>
      <c r="C16" s="7">
        <v>50000</v>
      </c>
      <c r="D16" s="5"/>
      <c r="E16" s="57"/>
    </row>
    <row r="17" spans="1:5" ht="15" customHeight="1" x14ac:dyDescent="0.25">
      <c r="A17" s="3"/>
      <c r="B17" s="38" t="s">
        <v>74</v>
      </c>
      <c r="C17" s="7">
        <v>278754</v>
      </c>
      <c r="D17" s="5"/>
      <c r="E17" s="57"/>
    </row>
    <row r="18" spans="1:5" ht="15" customHeight="1" x14ac:dyDescent="0.25">
      <c r="A18" s="3"/>
      <c r="B18" s="38" t="s">
        <v>76</v>
      </c>
      <c r="C18" s="7">
        <v>100000</v>
      </c>
      <c r="D18" s="5"/>
      <c r="E18" s="57"/>
    </row>
    <row r="19" spans="1:5" ht="15" customHeight="1" x14ac:dyDescent="0.25">
      <c r="A19" s="3"/>
      <c r="B19" s="38" t="s">
        <v>78</v>
      </c>
      <c r="C19" s="7">
        <v>40000</v>
      </c>
      <c r="D19" s="5"/>
      <c r="E19" s="57"/>
    </row>
    <row r="20" spans="1:5" ht="15" customHeight="1" x14ac:dyDescent="0.25">
      <c r="A20" s="3"/>
      <c r="B20" s="38" t="s">
        <v>77</v>
      </c>
      <c r="C20" s="7">
        <v>50000</v>
      </c>
      <c r="D20" s="5"/>
      <c r="E20" s="57"/>
    </row>
    <row r="21" spans="1:5" ht="15" customHeight="1" x14ac:dyDescent="0.25">
      <c r="A21" s="3" t="s">
        <v>114</v>
      </c>
      <c r="B21" s="38" t="s">
        <v>115</v>
      </c>
      <c r="C21" s="7"/>
      <c r="D21" s="5">
        <v>54918</v>
      </c>
      <c r="E21" s="57">
        <v>12631</v>
      </c>
    </row>
    <row r="22" spans="1:5" ht="15" customHeight="1" x14ac:dyDescent="0.3">
      <c r="A22" s="65" t="s">
        <v>47</v>
      </c>
      <c r="B22" s="66"/>
      <c r="C22" s="25"/>
      <c r="D22" s="27"/>
      <c r="E22" s="58"/>
    </row>
    <row r="23" spans="1:5" ht="15" customHeight="1" x14ac:dyDescent="0.25">
      <c r="A23" s="3"/>
      <c r="B23" s="37" t="s">
        <v>80</v>
      </c>
      <c r="C23" s="7"/>
      <c r="D23" s="5">
        <v>4905</v>
      </c>
      <c r="E23" s="57"/>
    </row>
    <row r="24" spans="1:5" ht="15" customHeight="1" x14ac:dyDescent="0.25">
      <c r="A24" s="3"/>
      <c r="B24" s="37" t="s">
        <v>21</v>
      </c>
      <c r="C24" s="7"/>
      <c r="D24" s="5">
        <v>25000</v>
      </c>
      <c r="E24" s="57">
        <v>25000</v>
      </c>
    </row>
    <row r="25" spans="1:5" ht="15" customHeight="1" x14ac:dyDescent="0.25">
      <c r="A25" s="3"/>
      <c r="B25" s="37" t="s">
        <v>87</v>
      </c>
      <c r="C25" s="7"/>
      <c r="D25" s="5">
        <v>552</v>
      </c>
      <c r="E25" s="57">
        <v>552</v>
      </c>
    </row>
    <row r="26" spans="1:5" ht="15" customHeight="1" x14ac:dyDescent="0.25">
      <c r="A26" s="3"/>
      <c r="B26" s="37" t="s">
        <v>82</v>
      </c>
      <c r="C26" s="7"/>
      <c r="D26" s="5">
        <v>10971</v>
      </c>
      <c r="E26" s="57">
        <v>10954.34</v>
      </c>
    </row>
    <row r="27" spans="1:5" ht="15" customHeight="1" x14ac:dyDescent="0.25">
      <c r="A27" s="3" t="s">
        <v>107</v>
      </c>
      <c r="B27" s="37" t="s">
        <v>81</v>
      </c>
      <c r="C27" s="7">
        <v>45000</v>
      </c>
      <c r="D27" s="5"/>
      <c r="E27" s="57"/>
    </row>
    <row r="28" spans="1:5" ht="15" customHeight="1" x14ac:dyDescent="0.25">
      <c r="A28" s="3" t="s">
        <v>108</v>
      </c>
      <c r="B28" s="37" t="s">
        <v>93</v>
      </c>
      <c r="C28" s="7"/>
      <c r="D28" s="5">
        <f>11500+3114</f>
        <v>14614</v>
      </c>
      <c r="E28" s="57">
        <v>500</v>
      </c>
    </row>
    <row r="29" spans="1:5" ht="15" customHeight="1" x14ac:dyDescent="0.25">
      <c r="A29" s="3" t="s">
        <v>108</v>
      </c>
      <c r="B29" s="37" t="s">
        <v>92</v>
      </c>
      <c r="C29" s="7">
        <f>76977-3114</f>
        <v>73863</v>
      </c>
      <c r="D29" s="5"/>
      <c r="E29" s="57"/>
    </row>
    <row r="30" spans="1:5" ht="15" customHeight="1" x14ac:dyDescent="0.25">
      <c r="A30" s="3" t="s">
        <v>109</v>
      </c>
      <c r="B30" s="37" t="s">
        <v>71</v>
      </c>
      <c r="C30" s="7">
        <v>25000</v>
      </c>
      <c r="D30" s="5"/>
      <c r="E30" s="57"/>
    </row>
    <row r="31" spans="1:5" ht="15" customHeight="1" x14ac:dyDescent="0.25">
      <c r="A31" s="3" t="s">
        <v>110</v>
      </c>
      <c r="B31" s="37" t="s">
        <v>46</v>
      </c>
      <c r="C31" s="7">
        <v>50000</v>
      </c>
      <c r="D31" s="5"/>
      <c r="E31" s="57"/>
    </row>
    <row r="32" spans="1:5" ht="15" customHeight="1" x14ac:dyDescent="0.3">
      <c r="A32" s="65" t="s">
        <v>0</v>
      </c>
      <c r="B32" s="66"/>
      <c r="C32" s="25"/>
      <c r="D32" s="27"/>
      <c r="E32" s="58"/>
    </row>
    <row r="33" spans="1:5" ht="15" customHeight="1" x14ac:dyDescent="0.25">
      <c r="A33" s="3"/>
      <c r="B33" s="37" t="s">
        <v>50</v>
      </c>
      <c r="C33" s="7"/>
      <c r="D33" s="5">
        <f>16000+72499</f>
        <v>88499</v>
      </c>
      <c r="E33" s="57">
        <f>14153.51+1229.63+617+31350.06+29655.11+11051.04</f>
        <v>88056.35</v>
      </c>
    </row>
    <row r="34" spans="1:5" ht="15" customHeight="1" x14ac:dyDescent="0.25">
      <c r="A34" s="3"/>
      <c r="B34" s="37" t="s">
        <v>49</v>
      </c>
      <c r="C34" s="7">
        <v>20000</v>
      </c>
      <c r="D34" s="5"/>
      <c r="E34" s="57"/>
    </row>
    <row r="35" spans="1:5" ht="15" customHeight="1" x14ac:dyDescent="0.25">
      <c r="A35" s="3" t="s">
        <v>91</v>
      </c>
      <c r="B35" s="37" t="s">
        <v>48</v>
      </c>
      <c r="C35" s="7">
        <v>75000</v>
      </c>
      <c r="D35" s="5"/>
      <c r="E35" s="57"/>
    </row>
    <row r="36" spans="1:5" ht="15" customHeight="1" x14ac:dyDescent="0.3">
      <c r="A36" s="65" t="s">
        <v>1</v>
      </c>
      <c r="B36" s="66"/>
      <c r="C36" s="25"/>
      <c r="D36" s="27"/>
      <c r="E36" s="58"/>
    </row>
    <row r="37" spans="1:5" ht="15" customHeight="1" x14ac:dyDescent="0.25">
      <c r="A37" s="3" t="s">
        <v>94</v>
      </c>
      <c r="B37" s="37" t="s">
        <v>43</v>
      </c>
      <c r="C37" s="7">
        <v>34600</v>
      </c>
      <c r="D37" s="5">
        <v>70008</v>
      </c>
      <c r="E37" s="57">
        <v>63678</v>
      </c>
    </row>
    <row r="38" spans="1:5" ht="15" customHeight="1" x14ac:dyDescent="0.25">
      <c r="A38" s="3"/>
      <c r="B38" s="38" t="s">
        <v>22</v>
      </c>
      <c r="C38" s="7">
        <f>64992-34600</f>
        <v>30392</v>
      </c>
      <c r="D38" s="5"/>
      <c r="E38" s="57"/>
    </row>
    <row r="39" spans="1:5" ht="15" customHeight="1" x14ac:dyDescent="0.3">
      <c r="A39" s="65" t="s">
        <v>23</v>
      </c>
      <c r="B39" s="66"/>
      <c r="C39" s="25"/>
      <c r="D39" s="27"/>
      <c r="E39" s="58"/>
    </row>
    <row r="40" spans="1:5" ht="15" customHeight="1" x14ac:dyDescent="0.25">
      <c r="A40" s="3"/>
      <c r="B40" s="37" t="s">
        <v>45</v>
      </c>
      <c r="C40" s="7"/>
      <c r="D40" s="5">
        <f>57500+2100</f>
        <v>59600</v>
      </c>
      <c r="E40" s="57">
        <v>59516</v>
      </c>
    </row>
    <row r="41" spans="1:5" ht="15" customHeight="1" x14ac:dyDescent="0.25">
      <c r="A41" s="3" t="s">
        <v>95</v>
      </c>
      <c r="B41" s="37" t="s">
        <v>61</v>
      </c>
      <c r="C41" s="16">
        <v>50000</v>
      </c>
      <c r="D41" s="17"/>
      <c r="E41" s="59"/>
    </row>
    <row r="42" spans="1:5" ht="15" customHeight="1" x14ac:dyDescent="0.25">
      <c r="A42" s="3" t="s">
        <v>96</v>
      </c>
      <c r="B42" s="37" t="s">
        <v>62</v>
      </c>
      <c r="C42" s="16">
        <v>80000</v>
      </c>
      <c r="D42" s="17"/>
      <c r="E42" s="59"/>
    </row>
    <row r="43" spans="1:5" ht="15" customHeight="1" x14ac:dyDescent="0.25">
      <c r="A43" s="3" t="s">
        <v>97</v>
      </c>
      <c r="B43" s="37" t="s">
        <v>63</v>
      </c>
      <c r="C43" s="16">
        <v>45400</v>
      </c>
      <c r="D43" s="17"/>
      <c r="E43" s="59"/>
    </row>
    <row r="44" spans="1:5" ht="15" customHeight="1" x14ac:dyDescent="0.25">
      <c r="A44" s="3" t="s">
        <v>98</v>
      </c>
      <c r="B44" s="37" t="s">
        <v>64</v>
      </c>
      <c r="C44" s="16">
        <v>40000</v>
      </c>
      <c r="D44" s="17"/>
      <c r="E44" s="59"/>
    </row>
    <row r="45" spans="1:5" ht="15" customHeight="1" x14ac:dyDescent="0.3">
      <c r="A45" s="65" t="s">
        <v>2</v>
      </c>
      <c r="B45" s="66"/>
      <c r="C45" s="28"/>
      <c r="D45" s="29"/>
      <c r="E45" s="60"/>
    </row>
    <row r="46" spans="1:5" ht="15" customHeight="1" x14ac:dyDescent="0.25">
      <c r="A46" s="3"/>
      <c r="B46" s="37" t="s">
        <v>116</v>
      </c>
      <c r="C46" s="7"/>
      <c r="D46" s="5">
        <v>106733</v>
      </c>
      <c r="E46" s="57">
        <v>106733</v>
      </c>
    </row>
    <row r="47" spans="1:5" ht="15" customHeight="1" x14ac:dyDescent="0.25">
      <c r="A47" s="3"/>
      <c r="B47" s="37" t="s">
        <v>117</v>
      </c>
      <c r="C47" s="7"/>
      <c r="D47" s="5">
        <v>530362</v>
      </c>
      <c r="E47" s="57">
        <f>153427.95+47041.49+76113.68+63400.57+47950.2+61575.32+66971.59+8384.71</f>
        <v>524865.51</v>
      </c>
    </row>
    <row r="48" spans="1:5" ht="15" customHeight="1" x14ac:dyDescent="0.25">
      <c r="A48" s="3" t="s">
        <v>120</v>
      </c>
      <c r="B48" s="37" t="s">
        <v>118</v>
      </c>
      <c r="C48" s="7"/>
      <c r="D48" s="5">
        <f>650965+24035</f>
        <v>675000</v>
      </c>
      <c r="E48" s="57">
        <v>201152</v>
      </c>
    </row>
    <row r="49" spans="1:5" ht="15" customHeight="1" x14ac:dyDescent="0.25">
      <c r="A49" s="3"/>
      <c r="B49" s="37" t="s">
        <v>119</v>
      </c>
      <c r="C49" s="7">
        <v>85000</v>
      </c>
      <c r="D49" s="5"/>
      <c r="E49" s="57"/>
    </row>
    <row r="50" spans="1:5" ht="15" customHeight="1" x14ac:dyDescent="0.25">
      <c r="A50" s="3" t="s">
        <v>121</v>
      </c>
      <c r="B50" s="37" t="s">
        <v>51</v>
      </c>
      <c r="C50" s="7">
        <f>200000-24035</f>
        <v>175965</v>
      </c>
      <c r="D50" s="5"/>
      <c r="E50" s="57"/>
    </row>
    <row r="51" spans="1:5" ht="15" customHeight="1" x14ac:dyDescent="0.3">
      <c r="A51" s="65" t="s">
        <v>69</v>
      </c>
      <c r="B51" s="66"/>
      <c r="C51" s="28"/>
      <c r="D51" s="29"/>
      <c r="E51" s="60"/>
    </row>
    <row r="52" spans="1:5" ht="15" customHeight="1" x14ac:dyDescent="0.25">
      <c r="A52" s="3"/>
      <c r="B52" s="37" t="s">
        <v>54</v>
      </c>
      <c r="C52" s="7">
        <v>25000</v>
      </c>
      <c r="D52" s="5"/>
      <c r="E52" s="57"/>
    </row>
    <row r="53" spans="1:5" ht="15" customHeight="1" x14ac:dyDescent="0.25">
      <c r="A53" s="3"/>
      <c r="B53" s="37" t="s">
        <v>53</v>
      </c>
      <c r="C53" s="7">
        <v>25000</v>
      </c>
      <c r="D53" s="22"/>
      <c r="E53" s="57"/>
    </row>
    <row r="54" spans="1:5" ht="15" customHeight="1" x14ac:dyDescent="0.25">
      <c r="A54" s="3"/>
      <c r="B54" s="38" t="s">
        <v>122</v>
      </c>
      <c r="C54" s="7"/>
      <c r="D54" s="5">
        <v>10000</v>
      </c>
      <c r="E54" s="59"/>
    </row>
    <row r="55" spans="1:5" ht="15" customHeight="1" x14ac:dyDescent="0.3">
      <c r="A55" s="65" t="s">
        <v>7</v>
      </c>
      <c r="B55" s="66"/>
      <c r="C55" s="26"/>
      <c r="D55" s="30"/>
      <c r="E55" s="58"/>
    </row>
    <row r="56" spans="1:5" ht="15" customHeight="1" x14ac:dyDescent="0.25">
      <c r="A56" s="3"/>
      <c r="B56" s="38" t="s">
        <v>14</v>
      </c>
      <c r="C56" s="7"/>
      <c r="D56" s="5">
        <v>15320</v>
      </c>
      <c r="E56" s="57">
        <f>477.79+1006.68+172.71+3420.55+1902.12+4199.45+4140.27</f>
        <v>15319.57</v>
      </c>
    </row>
    <row r="57" spans="1:5" ht="15" customHeight="1" x14ac:dyDescent="0.25">
      <c r="A57" s="3"/>
      <c r="B57" s="38" t="s">
        <v>58</v>
      </c>
      <c r="C57" s="3"/>
      <c r="D57" s="5">
        <v>35000</v>
      </c>
      <c r="E57" s="57">
        <v>20290</v>
      </c>
    </row>
    <row r="58" spans="1:5" ht="15" customHeight="1" x14ac:dyDescent="0.25">
      <c r="A58" s="3" t="s">
        <v>123</v>
      </c>
      <c r="B58" s="38" t="s">
        <v>124</v>
      </c>
      <c r="C58" s="3">
        <v>162496</v>
      </c>
      <c r="D58" s="5"/>
      <c r="E58" s="57"/>
    </row>
    <row r="59" spans="1:5" ht="15" customHeight="1" x14ac:dyDescent="0.25">
      <c r="A59" s="3"/>
      <c r="B59" s="38" t="s">
        <v>125</v>
      </c>
      <c r="C59" s="3"/>
      <c r="D59" s="5">
        <v>24451</v>
      </c>
      <c r="E59" s="57"/>
    </row>
    <row r="60" spans="1:5" ht="15" customHeight="1" x14ac:dyDescent="0.25">
      <c r="A60" s="3" t="s">
        <v>126</v>
      </c>
      <c r="B60" s="38" t="s">
        <v>127</v>
      </c>
      <c r="C60" s="3">
        <v>175000</v>
      </c>
      <c r="D60" s="5"/>
      <c r="E60" s="57"/>
    </row>
    <row r="61" spans="1:5" ht="15" customHeight="1" x14ac:dyDescent="0.3">
      <c r="A61" s="65" t="s">
        <v>3</v>
      </c>
      <c r="B61" s="66"/>
      <c r="C61" s="25"/>
      <c r="D61" s="27"/>
      <c r="E61" s="58"/>
    </row>
    <row r="62" spans="1:5" ht="15" customHeight="1" x14ac:dyDescent="0.25">
      <c r="A62" s="3"/>
      <c r="B62" s="37" t="s">
        <v>25</v>
      </c>
      <c r="C62" s="7"/>
      <c r="D62" s="5">
        <f>55227+59870-5722+17302+12500</f>
        <v>139177</v>
      </c>
      <c r="E62" s="57"/>
    </row>
    <row r="63" spans="1:5" ht="15" customHeight="1" x14ac:dyDescent="0.25">
      <c r="A63" s="3"/>
      <c r="B63" s="37" t="s">
        <v>9</v>
      </c>
      <c r="C63" s="7"/>
      <c r="D63" s="5">
        <v>345573</v>
      </c>
      <c r="E63" s="57">
        <v>130613</v>
      </c>
    </row>
    <row r="64" spans="1:5" ht="15" customHeight="1" x14ac:dyDescent="0.3">
      <c r="A64" s="65" t="s">
        <v>65</v>
      </c>
      <c r="B64" s="66"/>
      <c r="C64" s="31"/>
      <c r="D64" s="32"/>
      <c r="E64" s="61"/>
    </row>
    <row r="65" spans="1:5" ht="15" customHeight="1" x14ac:dyDescent="0.25">
      <c r="A65" s="3"/>
      <c r="B65" s="37" t="s">
        <v>8</v>
      </c>
      <c r="C65" s="7"/>
      <c r="D65" s="5">
        <v>14800</v>
      </c>
      <c r="E65" s="57">
        <v>14800</v>
      </c>
    </row>
    <row r="66" spans="1:5" ht="15" customHeight="1" x14ac:dyDescent="0.25">
      <c r="A66" s="3"/>
      <c r="B66" s="38" t="s">
        <v>52</v>
      </c>
      <c r="C66" s="7"/>
      <c r="D66" s="5">
        <f>125000+29795+27545-16</f>
        <v>182324</v>
      </c>
      <c r="E66" s="57">
        <v>90355</v>
      </c>
    </row>
    <row r="67" spans="1:5" ht="15" customHeight="1" x14ac:dyDescent="0.25">
      <c r="A67" s="3" t="s">
        <v>104</v>
      </c>
      <c r="B67" s="38" t="s">
        <v>68</v>
      </c>
      <c r="C67" s="7">
        <v>40000</v>
      </c>
      <c r="D67" s="5"/>
      <c r="E67" s="59"/>
    </row>
    <row r="68" spans="1:5" ht="15" customHeight="1" x14ac:dyDescent="0.25">
      <c r="A68" s="3" t="s">
        <v>105</v>
      </c>
      <c r="B68" s="38" t="s">
        <v>66</v>
      </c>
      <c r="C68" s="7">
        <v>100000</v>
      </c>
      <c r="D68" s="5"/>
      <c r="E68" s="59"/>
    </row>
    <row r="69" spans="1:5" ht="15" customHeight="1" x14ac:dyDescent="0.25">
      <c r="A69" s="3" t="s">
        <v>106</v>
      </c>
      <c r="B69" s="38" t="s">
        <v>67</v>
      </c>
      <c r="C69" s="7">
        <v>13255</v>
      </c>
      <c r="D69" s="5"/>
      <c r="E69" s="59"/>
    </row>
    <row r="70" spans="1:5" ht="15" customHeight="1" x14ac:dyDescent="0.3">
      <c r="A70" s="65" t="s">
        <v>4</v>
      </c>
      <c r="B70" s="66"/>
      <c r="C70" s="28"/>
      <c r="D70" s="29"/>
      <c r="E70" s="60"/>
    </row>
    <row r="71" spans="1:5" ht="15" customHeight="1" x14ac:dyDescent="0.25">
      <c r="A71" s="3"/>
      <c r="B71" s="37" t="s">
        <v>72</v>
      </c>
      <c r="C71" s="7"/>
      <c r="D71" s="5">
        <v>249724</v>
      </c>
      <c r="E71" s="57">
        <f>48226.69+19701.59+19767.3+18610.75+20054.31</f>
        <v>126360.64</v>
      </c>
    </row>
    <row r="72" spans="1:5" ht="15" customHeight="1" x14ac:dyDescent="0.25">
      <c r="A72" s="3" t="s">
        <v>128</v>
      </c>
      <c r="B72" s="37" t="s">
        <v>129</v>
      </c>
      <c r="C72" s="7"/>
      <c r="D72" s="5">
        <v>50000</v>
      </c>
      <c r="E72" s="57"/>
    </row>
    <row r="73" spans="1:5" ht="15" customHeight="1" x14ac:dyDescent="0.25">
      <c r="A73" s="3" t="s">
        <v>130</v>
      </c>
      <c r="B73" s="37" t="s">
        <v>37</v>
      </c>
      <c r="C73" s="7">
        <v>225000</v>
      </c>
      <c r="D73" s="5">
        <v>190000</v>
      </c>
      <c r="E73" s="57">
        <v>64874</v>
      </c>
    </row>
    <row r="74" spans="1:5" ht="15" customHeight="1" x14ac:dyDescent="0.3">
      <c r="A74" s="65" t="s">
        <v>88</v>
      </c>
      <c r="B74" s="66"/>
      <c r="C74" s="25"/>
      <c r="D74" s="27"/>
      <c r="E74" s="58"/>
    </row>
    <row r="75" spans="1:5" ht="15" customHeight="1" x14ac:dyDescent="0.25">
      <c r="A75" s="3" t="s">
        <v>111</v>
      </c>
      <c r="B75" s="38" t="s">
        <v>60</v>
      </c>
      <c r="C75" s="7">
        <v>50000</v>
      </c>
      <c r="D75" s="5"/>
      <c r="E75" s="57"/>
    </row>
    <row r="76" spans="1:5" ht="15" customHeight="1" x14ac:dyDescent="0.3">
      <c r="A76" s="65" t="s">
        <v>73</v>
      </c>
      <c r="B76" s="66"/>
      <c r="C76" s="25"/>
      <c r="D76" s="27"/>
      <c r="E76" s="58"/>
    </row>
    <row r="77" spans="1:5" ht="15" customHeight="1" x14ac:dyDescent="0.25">
      <c r="A77" s="3"/>
      <c r="B77" s="37" t="s">
        <v>39</v>
      </c>
      <c r="C77" s="7"/>
      <c r="D77" s="5">
        <f>31692+15169</f>
        <v>46861</v>
      </c>
      <c r="E77" s="57">
        <v>32998</v>
      </c>
    </row>
    <row r="78" spans="1:5" ht="15" customHeight="1" x14ac:dyDescent="0.25">
      <c r="A78" s="3"/>
      <c r="B78" s="37" t="s">
        <v>38</v>
      </c>
      <c r="C78" s="7"/>
      <c r="D78" s="5">
        <v>115000</v>
      </c>
      <c r="E78" s="57">
        <f>28750*3</f>
        <v>86250</v>
      </c>
    </row>
    <row r="79" spans="1:5" ht="15" customHeight="1" x14ac:dyDescent="0.25">
      <c r="A79" s="3"/>
      <c r="B79" s="37" t="s">
        <v>83</v>
      </c>
      <c r="C79" s="7"/>
      <c r="D79" s="5">
        <v>28763</v>
      </c>
      <c r="E79" s="57">
        <v>28763</v>
      </c>
    </row>
    <row r="80" spans="1:5" ht="15" customHeight="1" x14ac:dyDescent="0.25">
      <c r="A80" s="3"/>
      <c r="B80" s="38" t="s">
        <v>42</v>
      </c>
      <c r="C80" s="7">
        <v>157461</v>
      </c>
      <c r="D80" s="5"/>
      <c r="E80" s="57"/>
    </row>
    <row r="81" spans="1:5" ht="15" customHeight="1" x14ac:dyDescent="0.25">
      <c r="A81" s="3" t="s">
        <v>112</v>
      </c>
      <c r="B81" s="37" t="s">
        <v>40</v>
      </c>
      <c r="C81" s="7"/>
      <c r="D81" s="5">
        <v>227400</v>
      </c>
      <c r="E81" s="57">
        <v>144474</v>
      </c>
    </row>
    <row r="82" spans="1:5" ht="15" customHeight="1" x14ac:dyDescent="0.25">
      <c r="A82" s="3" t="s">
        <v>113</v>
      </c>
      <c r="B82" s="38" t="s">
        <v>70</v>
      </c>
      <c r="C82" s="7">
        <v>50000</v>
      </c>
      <c r="D82" s="5"/>
      <c r="E82" s="57"/>
    </row>
    <row r="83" spans="1:5" ht="15" customHeight="1" x14ac:dyDescent="0.3">
      <c r="A83" s="65" t="s">
        <v>5</v>
      </c>
      <c r="B83" s="66"/>
      <c r="C83" s="25"/>
      <c r="D83" s="27"/>
      <c r="E83" s="58"/>
    </row>
    <row r="84" spans="1:5" ht="15" customHeight="1" x14ac:dyDescent="0.25">
      <c r="A84" s="3"/>
      <c r="B84" s="37" t="s">
        <v>15</v>
      </c>
      <c r="C84" s="7"/>
      <c r="D84" s="5">
        <v>30827</v>
      </c>
      <c r="E84" s="57">
        <f>255+1530.92</f>
        <v>1785.92</v>
      </c>
    </row>
    <row r="85" spans="1:5" ht="15" customHeight="1" x14ac:dyDescent="0.25">
      <c r="A85" s="3"/>
      <c r="B85" s="37" t="s">
        <v>41</v>
      </c>
      <c r="C85" s="7"/>
      <c r="D85" s="5">
        <v>1559</v>
      </c>
      <c r="E85" s="57">
        <f>366.48+310.68+219+164.7+498</f>
        <v>1558.8600000000001</v>
      </c>
    </row>
    <row r="86" spans="1:5" ht="15" customHeight="1" x14ac:dyDescent="0.25">
      <c r="A86" s="3"/>
      <c r="B86" s="37" t="s">
        <v>84</v>
      </c>
      <c r="C86" s="7"/>
      <c r="D86" s="5">
        <v>28263</v>
      </c>
      <c r="E86" s="57">
        <v>22269</v>
      </c>
    </row>
    <row r="87" spans="1:5" ht="15" customHeight="1" x14ac:dyDescent="0.25">
      <c r="A87" s="3"/>
      <c r="B87" s="39" t="s">
        <v>24</v>
      </c>
      <c r="C87" s="7">
        <v>50550</v>
      </c>
      <c r="D87" s="22"/>
      <c r="E87" s="38"/>
    </row>
    <row r="88" spans="1:5" ht="15" customHeight="1" thickBot="1" x14ac:dyDescent="0.3">
      <c r="A88" s="3" t="s">
        <v>99</v>
      </c>
      <c r="B88" s="37" t="s">
        <v>100</v>
      </c>
      <c r="C88" s="7"/>
      <c r="D88" s="7">
        <v>40718</v>
      </c>
      <c r="E88" s="57">
        <f>5319.43+4799.78</f>
        <v>10119.209999999999</v>
      </c>
    </row>
    <row r="89" spans="1:5" ht="18.75" customHeight="1" thickTop="1" thickBot="1" x14ac:dyDescent="0.35">
      <c r="A89" s="49"/>
      <c r="B89" s="40" t="s">
        <v>6</v>
      </c>
      <c r="C89" s="33">
        <f>SUM(C5:C88)</f>
        <v>2512947</v>
      </c>
      <c r="D89" s="33">
        <f>SUM(D5:D88)</f>
        <v>3907489</v>
      </c>
      <c r="E89" s="62">
        <f>SUM(E5:E88)</f>
        <v>2276992.4299999997</v>
      </c>
    </row>
    <row r="90" spans="1:5" ht="15" customHeight="1" thickTop="1" x14ac:dyDescent="0.25">
      <c r="A90" s="46"/>
      <c r="B90" s="35"/>
      <c r="C90" s="9"/>
      <c r="E90" s="9"/>
    </row>
    <row r="91" spans="1:5" ht="15" customHeight="1" x14ac:dyDescent="0.3">
      <c r="A91" s="46"/>
      <c r="B91" s="23"/>
      <c r="C91" s="10"/>
      <c r="E91" s="10" t="s">
        <v>10</v>
      </c>
    </row>
    <row r="92" spans="1:5" ht="15" customHeight="1" thickBot="1" x14ac:dyDescent="0.35">
      <c r="A92" s="44"/>
      <c r="B92" s="23" t="s">
        <v>26</v>
      </c>
      <c r="C92" s="10" t="s">
        <v>33</v>
      </c>
      <c r="E92" s="11" t="s">
        <v>16</v>
      </c>
    </row>
    <row r="93" spans="1:5" ht="15" customHeight="1" thickTop="1" x14ac:dyDescent="0.25">
      <c r="A93" s="45"/>
      <c r="B93" s="41" t="s">
        <v>27</v>
      </c>
      <c r="C93" s="8">
        <f>220184.62+180000</f>
        <v>400184.62</v>
      </c>
      <c r="E93" s="8">
        <f>56530.9+139334.47+75969.15</f>
        <v>271834.52</v>
      </c>
    </row>
    <row r="94" spans="1:5" ht="15" customHeight="1" x14ac:dyDescent="0.25">
      <c r="A94" s="46"/>
      <c r="B94" s="35" t="s">
        <v>28</v>
      </c>
      <c r="C94" s="9">
        <f>49419+40000</f>
        <v>89419</v>
      </c>
      <c r="E94" s="9">
        <v>55106.559999999998</v>
      </c>
    </row>
    <row r="95" spans="1:5" ht="15" customHeight="1" x14ac:dyDescent="0.25">
      <c r="A95" s="46"/>
      <c r="B95" s="35" t="s">
        <v>29</v>
      </c>
      <c r="C95" s="9">
        <v>135716</v>
      </c>
      <c r="E95" s="9">
        <v>95167.97</v>
      </c>
    </row>
    <row r="96" spans="1:5" ht="15" customHeight="1" x14ac:dyDescent="0.25">
      <c r="A96" s="46"/>
      <c r="B96" s="35" t="s">
        <v>30</v>
      </c>
      <c r="C96" s="9">
        <f>18879.48+20000</f>
        <v>38879.479999999996</v>
      </c>
      <c r="E96" s="9">
        <v>22336.77</v>
      </c>
    </row>
    <row r="97" spans="1:5" ht="15" customHeight="1" x14ac:dyDescent="0.25">
      <c r="A97" s="46"/>
      <c r="B97" s="35" t="s">
        <v>31</v>
      </c>
      <c r="C97" s="9">
        <v>739522</v>
      </c>
      <c r="E97" s="9">
        <f>350153.65+117023.9</f>
        <v>467177.55000000005</v>
      </c>
    </row>
    <row r="98" spans="1:5" ht="15" customHeight="1" thickBot="1" x14ac:dyDescent="0.3">
      <c r="A98" s="46"/>
      <c r="B98" s="35" t="s">
        <v>32</v>
      </c>
      <c r="C98" s="9">
        <f>218043+240000</f>
        <v>458043</v>
      </c>
      <c r="E98" s="9">
        <v>269027.67</v>
      </c>
    </row>
    <row r="99" spans="1:5" ht="21" customHeight="1" thickTop="1" thickBot="1" x14ac:dyDescent="0.3">
      <c r="A99" s="48"/>
      <c r="B99" s="42" t="s">
        <v>34</v>
      </c>
      <c r="C99" s="21">
        <f>SUM(C93:C98)</f>
        <v>1861764.1</v>
      </c>
      <c r="E99" s="21">
        <f>SUM(E93:E98)</f>
        <v>1180651.04</v>
      </c>
    </row>
    <row r="100" spans="1:5" ht="21" customHeight="1" thickTop="1" thickBot="1" x14ac:dyDescent="0.3">
      <c r="A100" s="44"/>
      <c r="B100" s="43" t="s">
        <v>6</v>
      </c>
      <c r="C100" s="12">
        <f>+C89+D89</f>
        <v>6420436</v>
      </c>
      <c r="E100" s="12">
        <f>+E89</f>
        <v>2276992.4299999997</v>
      </c>
    </row>
    <row r="101" spans="1:5" s="15" customFormat="1" ht="21" customHeight="1" thickTop="1" thickBot="1" x14ac:dyDescent="0.35">
      <c r="A101" s="47"/>
      <c r="B101" s="36" t="s">
        <v>35</v>
      </c>
      <c r="C101" s="13">
        <f>+C100+C99</f>
        <v>8282200.0999999996</v>
      </c>
      <c r="D101" s="14"/>
      <c r="E101" s="13">
        <f>+E99+E89</f>
        <v>3457643.4699999997</v>
      </c>
    </row>
    <row r="102" spans="1:5" ht="21" customHeight="1" thickTop="1" x14ac:dyDescent="0.3">
      <c r="C102" s="74" t="s">
        <v>85</v>
      </c>
      <c r="D102" s="75"/>
      <c r="E102" s="76"/>
    </row>
    <row r="103" spans="1:5" ht="21" customHeight="1" x14ac:dyDescent="0.3">
      <c r="C103" s="77" t="s">
        <v>86</v>
      </c>
      <c r="D103" s="78"/>
      <c r="E103" s="79"/>
    </row>
    <row r="104" spans="1:5" ht="21" customHeight="1" thickBot="1" x14ac:dyDescent="0.35">
      <c r="C104" s="53"/>
      <c r="D104" s="69" t="s">
        <v>44</v>
      </c>
      <c r="E104" s="70"/>
    </row>
    <row r="105" spans="1:5" ht="15" customHeight="1" thickTop="1" x14ac:dyDescent="0.25"/>
  </sheetData>
  <mergeCells count="20">
    <mergeCell ref="D104:E104"/>
    <mergeCell ref="C2:E2"/>
    <mergeCell ref="C102:E102"/>
    <mergeCell ref="C103:E103"/>
    <mergeCell ref="A45:B45"/>
    <mergeCell ref="A51:B51"/>
    <mergeCell ref="A5:B5"/>
    <mergeCell ref="A11:B11"/>
    <mergeCell ref="A22:B22"/>
    <mergeCell ref="A32:B32"/>
    <mergeCell ref="A1:E1"/>
    <mergeCell ref="A74:B74"/>
    <mergeCell ref="A76:B76"/>
    <mergeCell ref="A83:B83"/>
    <mergeCell ref="A55:B55"/>
    <mergeCell ref="A64:B64"/>
    <mergeCell ref="A61:B61"/>
    <mergeCell ref="A70:B70"/>
    <mergeCell ref="A36:B36"/>
    <mergeCell ref="A39:B39"/>
  </mergeCells>
  <phoneticPr fontId="0" type="noConversion"/>
  <pageMargins left="0.75" right="0.75" top="1" bottom="1" header="0.5" footer="0.5"/>
  <pageSetup scale="61" fitToHeight="0" orientation="portrait" r:id="rId1"/>
  <headerFooter alignWithMargins="0"/>
  <rowBreaks count="1" manualBreakCount="1">
    <brk id="60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Budget</vt:lpstr>
      <vt:lpstr>Budget!Print_Area</vt:lpstr>
      <vt:lpstr>Budget!Print_Titles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Miller</dc:creator>
  <cp:lastModifiedBy>Aniket Gupta</cp:lastModifiedBy>
  <cp:lastPrinted>2003-09-30T17:06:27Z</cp:lastPrinted>
  <dcterms:created xsi:type="dcterms:W3CDTF">1999-12-01T01:14:05Z</dcterms:created>
  <dcterms:modified xsi:type="dcterms:W3CDTF">2024-02-03T22:30:36Z</dcterms:modified>
</cp:coreProperties>
</file>