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2D06C050-13B7-41AC-ACEB-41045B4F4C24}" xr6:coauthVersionLast="47" xr6:coauthVersionMax="47" xr10:uidLastSave="{00000000-0000-0000-0000-000000000000}"/>
  <bookViews>
    <workbookView xWindow="768" yWindow="768" windowWidth="17280" windowHeight="8880"/>
  </bookViews>
  <sheets>
    <sheet name="30-203" sheetId="2" r:id="rId1"/>
  </sheets>
  <definedNames>
    <definedName name="_xlnm.Print_Area" localSheetId="0">'30-203'!$A$1:$B$69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B12" i="2"/>
  <c r="B42" i="2"/>
  <c r="B25" i="2"/>
  <c r="B35" i="2"/>
  <c r="B16" i="2"/>
  <c r="B18" i="2"/>
  <c r="B5" i="2"/>
  <c r="B49" i="2" s="1"/>
  <c r="B6" i="2"/>
  <c r="B10" i="2"/>
  <c r="B13" i="2"/>
  <c r="B26" i="2"/>
  <c r="B40" i="2"/>
  <c r="B47" i="2"/>
  <c r="B61" i="2"/>
  <c r="B63" i="2" l="1"/>
  <c r="B65" i="2"/>
</calcChain>
</file>

<file path=xl/sharedStrings.xml><?xml version="1.0" encoding="utf-8"?>
<sst xmlns="http://schemas.openxmlformats.org/spreadsheetml/2006/main" count="63" uniqueCount="61">
  <si>
    <t>Market Trading Forum</t>
  </si>
  <si>
    <t>Fire Emissions Forum</t>
  </si>
  <si>
    <t>Pollution Prevention Forum</t>
  </si>
  <si>
    <t>Mobile Sources Forum</t>
  </si>
  <si>
    <t>Sources In and Near Class I Areas Forum</t>
  </si>
  <si>
    <t>Air Quality Modeling Forum</t>
  </si>
  <si>
    <t>Tribal Data Development Work Group</t>
  </si>
  <si>
    <t>Ambient Monitoring and Reporting Forum</t>
  </si>
  <si>
    <t>Communications Committee</t>
  </si>
  <si>
    <t>Subtotal for Contractor Assistance</t>
  </si>
  <si>
    <t>Establish Database of Ambient Data   (CSU)</t>
  </si>
  <si>
    <t>Emissions Forum</t>
  </si>
  <si>
    <t>Energy Efficiency Report (WIEB)</t>
  </si>
  <si>
    <t>Emission Inventories for Class I Areas (UCR)</t>
  </si>
  <si>
    <t>Survey of Regional Emissions Inventory Needs   (Pechan)</t>
  </si>
  <si>
    <t>Fugitive Dust Workshop (Countess)</t>
  </si>
  <si>
    <t>Review of Smoke Management Programs (EC/R)</t>
  </si>
  <si>
    <t>Alternatives to Agricultural Burning (ERG)</t>
  </si>
  <si>
    <t>Regional Technical Center (UCR)</t>
  </si>
  <si>
    <t>Updates to IAS Inventory Capabilities (Kendall)</t>
  </si>
  <si>
    <t>Jump Start Contract (MCNC)</t>
  </si>
  <si>
    <t>Fugitive Dust Workshop (Panelists)</t>
  </si>
  <si>
    <t>Tribal Renewables and Energy Efficiency Reports (NAU)</t>
  </si>
  <si>
    <t>Economic Modeling of Renewables and Energy Efficiency (ICF)</t>
  </si>
  <si>
    <t>Develop Baseline and 2018 Mobile Source Inventories   (Environ)</t>
  </si>
  <si>
    <t>Web Site (J Lodder)</t>
  </si>
  <si>
    <t>Develop 1996 Base Year Inventory   (PES)</t>
  </si>
  <si>
    <t>1996 Inventory Overview (ESE)</t>
  </si>
  <si>
    <t>Facilitation for Natural Background Workshops (R. Reynolds)</t>
  </si>
  <si>
    <t>Speakers Bureau and e newsletter (Trenton West)</t>
  </si>
  <si>
    <t>Web Site Administration   (B. Bissey)</t>
  </si>
  <si>
    <t>Research &amp; Development Forum / Dust Tasks</t>
  </si>
  <si>
    <t>Expenses</t>
  </si>
  <si>
    <t>NAM / Air Managers Committee</t>
  </si>
  <si>
    <t>Develop Basis for Enhanced Smoke Mgmt. Progs. (Reynolds)</t>
  </si>
  <si>
    <t>Alternatives to Wildland Burning (Jones and Stokes)</t>
  </si>
  <si>
    <t>Prescribed Fires Program Assessment (Entranco)</t>
  </si>
  <si>
    <t>2018 Inventory, Y2K SO2, and 1996 QA Forecast (Pechan)</t>
  </si>
  <si>
    <t>1996 Fire Inventory (Air Science)</t>
  </si>
  <si>
    <t>Outreach Assistance (Pat Murdo)</t>
  </si>
  <si>
    <t>Various Studies in Support of SO2 Annex</t>
  </si>
  <si>
    <t>Critical Mass Study  (ICF)</t>
  </si>
  <si>
    <t>to Date</t>
  </si>
  <si>
    <t>Non-Utility Allocations Analysis (Pechan)</t>
  </si>
  <si>
    <t>REMI License for ICF Project</t>
  </si>
  <si>
    <t>Tribal Inventory Gathering &amp; Analysis + Tribal Smoke (ITEP/NAU)</t>
  </si>
  <si>
    <t>30-203: July 1999 - June 2001</t>
  </si>
  <si>
    <t>Travel and Project Management</t>
  </si>
  <si>
    <t>Travel Reimbursed by WGA</t>
  </si>
  <si>
    <t>Conference Calls</t>
  </si>
  <si>
    <t>Meeting Expenses</t>
  </si>
  <si>
    <t>Other Expenses</t>
  </si>
  <si>
    <t>WGA Salaries and Benefits</t>
  </si>
  <si>
    <t>WGA Overhead</t>
  </si>
  <si>
    <t>Subtotal for Travel and Project Management</t>
  </si>
  <si>
    <t>Grant Total</t>
  </si>
  <si>
    <t>Total = $4,518,956</t>
  </si>
  <si>
    <t>1999 EPM Grant -- $2,000,000</t>
  </si>
  <si>
    <t>2000 EPM Grant -- $2,518,956</t>
  </si>
  <si>
    <t>SIP/TIP Template &amp; RA BART  (WESTAR)</t>
  </si>
  <si>
    <t>FINAL REPORT - FY99 and FY00 WRAP Grants - June 30,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</si>
</sst>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8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3" fontId="2" fillId="0" borderId="0" xfId="0" applyNumberFormat="1" applyFont="1" applyFill="1" applyAlignment="1"/>
    <xf numFmtId="3" fontId="1" fillId="0" borderId="0" xfId="0" applyNumberFormat="1" applyFont="1" applyFill="1" applyAlignment="1"/>
    <xf numFmtId="3" fontId="2" fillId="0" borderId="1" xfId="0" applyNumberFormat="1" applyFont="1" applyFill="1" applyBorder="1" applyAlignment="1"/>
    <xf numFmtId="3" fontId="2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3" fontId="1" fillId="0" borderId="3" xfId="0" applyNumberFormat="1" applyFont="1" applyFill="1" applyBorder="1" applyAlignment="1"/>
    <xf numFmtId="4" fontId="2" fillId="0" borderId="0" xfId="0" applyNumberFormat="1" applyFont="1" applyFill="1" applyAlignment="1"/>
    <xf numFmtId="3" fontId="2" fillId="0" borderId="4" xfId="0" applyNumberFormat="1" applyFont="1" applyFill="1" applyBorder="1" applyAlignment="1"/>
    <xf numFmtId="3" fontId="1" fillId="0" borderId="4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/>
    <xf numFmtId="3" fontId="1" fillId="0" borderId="5" xfId="0" applyNumberFormat="1" applyFont="1" applyFill="1" applyBorder="1" applyAlignment="1">
      <alignment horizontal="center"/>
    </xf>
    <xf numFmtId="3" fontId="2" fillId="0" borderId="6" xfId="0" applyNumberFormat="1" applyFont="1" applyFill="1" applyBorder="1" applyAlignment="1"/>
    <xf numFmtId="3" fontId="2" fillId="0" borderId="7" xfId="0" applyNumberFormat="1" applyFont="1" applyFill="1" applyBorder="1" applyAlignment="1"/>
    <xf numFmtId="3" fontId="2" fillId="0" borderId="8" xfId="0" applyNumberFormat="1" applyFont="1" applyFill="1" applyBorder="1" applyAlignment="1"/>
    <xf numFmtId="3" fontId="1" fillId="0" borderId="4" xfId="0" applyNumberFormat="1" applyFont="1" applyFill="1" applyBorder="1" applyAlignment="1"/>
    <xf numFmtId="3" fontId="1" fillId="0" borderId="5" xfId="0" applyNumberFormat="1" applyFont="1" applyFill="1" applyBorder="1" applyAlignment="1"/>
    <xf numFmtId="3" fontId="6" fillId="0" borderId="6" xfId="0" applyNumberFormat="1" applyFont="1" applyFill="1" applyBorder="1" applyAlignment="1"/>
    <xf numFmtId="3" fontId="7" fillId="0" borderId="0" xfId="0" applyNumberFormat="1" applyFont="1" applyFill="1" applyAlignment="1"/>
    <xf numFmtId="3" fontId="1" fillId="0" borderId="9" xfId="0" applyNumberFormat="1" applyFont="1" applyFill="1" applyBorder="1" applyAlignment="1">
      <alignment horizontal="center"/>
    </xf>
    <xf numFmtId="3" fontId="2" fillId="0" borderId="10" xfId="0" applyNumberFormat="1" applyFont="1" applyFill="1" applyBorder="1" applyAlignment="1">
      <alignment horizontal="left"/>
    </xf>
    <xf numFmtId="3" fontId="2" fillId="0" borderId="10" xfId="0" applyNumberFormat="1" applyFont="1" applyFill="1" applyBorder="1" applyAlignment="1"/>
    <xf numFmtId="3" fontId="1" fillId="0" borderId="10" xfId="0" applyNumberFormat="1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3" fontId="2" fillId="0" borderId="0" xfId="0" quotePrefix="1" applyNumberFormat="1" applyFont="1" applyFill="1" applyAlignment="1">
      <alignment horizontal="right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/>
    <xf numFmtId="3" fontId="3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3" fontId="2" fillId="0" borderId="10" xfId="0" quotePrefix="1" applyNumberFormat="1" applyFont="1" applyFill="1" applyBorder="1" applyAlignment="1"/>
    <xf numFmtId="3" fontId="1" fillId="0" borderId="3" xfId="0" applyNumberFormat="1" applyFont="1" applyFill="1" applyBorder="1" applyAlignment="1">
      <alignment horizontal="center"/>
    </xf>
    <xf numFmtId="167" fontId="1" fillId="0" borderId="4" xfId="0" applyNumberFormat="1" applyFont="1" applyFill="1" applyBorder="1" applyAlignment="1">
      <alignment horizontal="center"/>
    </xf>
    <xf numFmtId="3" fontId="1" fillId="0" borderId="12" xfId="0" applyNumberFormat="1" applyFont="1" applyFill="1" applyBorder="1" applyAlignment="1">
      <alignment horizontal="right"/>
    </xf>
    <xf numFmtId="0" fontId="5" fillId="0" borderId="13" xfId="0" applyFont="1" applyFill="1" applyBorder="1" applyAlignment="1">
      <alignment horizontal="right"/>
    </xf>
    <xf numFmtId="3" fontId="6" fillId="0" borderId="14" xfId="0" applyNumberFormat="1" applyFont="1" applyFill="1" applyBorder="1" applyAlignment="1">
      <alignment horizontal="right"/>
    </xf>
    <xf numFmtId="0" fontId="6" fillId="0" borderId="1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tabSelected="1" zoomScale="75" zoomScaleNormal="75" workbookViewId="0">
      <selection activeCell="D16" sqref="D16"/>
    </sheetView>
  </sheetViews>
  <sheetFormatPr defaultColWidth="9.109375" defaultRowHeight="15" x14ac:dyDescent="0.25"/>
  <cols>
    <col min="1" max="1" width="72.33203125" style="1" customWidth="1"/>
    <col min="2" max="3" width="20.6640625" style="1" customWidth="1"/>
    <col min="4" max="4" width="13.44140625" style="1" customWidth="1"/>
    <col min="5" max="5" width="9.109375" style="1"/>
    <col min="6" max="6" width="9.88671875" style="1" bestFit="1" customWidth="1"/>
    <col min="7" max="16384" width="9.109375" style="1"/>
  </cols>
  <sheetData>
    <row r="1" spans="1:5" ht="21" x14ac:dyDescent="0.4">
      <c r="A1" s="27" t="s">
        <v>60</v>
      </c>
      <c r="B1" s="28"/>
      <c r="C1" s="28"/>
      <c r="D1" s="28"/>
    </row>
    <row r="2" spans="1:5" ht="21.6" thickBot="1" x14ac:dyDescent="0.45">
      <c r="A2" s="27"/>
      <c r="B2" s="28"/>
      <c r="C2" s="28"/>
      <c r="D2" s="28"/>
    </row>
    <row r="3" spans="1:5" ht="16.8" thickTop="1" thickBot="1" x14ac:dyDescent="0.35">
      <c r="A3" s="2"/>
      <c r="B3" s="30" t="s">
        <v>32</v>
      </c>
      <c r="C3" s="25"/>
      <c r="D3" s="25"/>
      <c r="E3" s="24"/>
    </row>
    <row r="4" spans="1:5" ht="16.2" thickTop="1" x14ac:dyDescent="0.3">
      <c r="A4" s="19" t="s">
        <v>0</v>
      </c>
      <c r="B4" s="31"/>
      <c r="C4" s="25"/>
      <c r="D4" s="25"/>
    </row>
    <row r="5" spans="1:5" x14ac:dyDescent="0.25">
      <c r="A5" s="20" t="s">
        <v>40</v>
      </c>
      <c r="B5" s="5">
        <f>273196-38834</f>
        <v>234362</v>
      </c>
      <c r="C5" s="4"/>
      <c r="D5" s="4"/>
    </row>
    <row r="6" spans="1:5" x14ac:dyDescent="0.25">
      <c r="A6" s="20" t="s">
        <v>41</v>
      </c>
      <c r="B6" s="3">
        <f>49945.1+15479.68+4756.14</f>
        <v>70180.92</v>
      </c>
      <c r="C6" s="4"/>
      <c r="D6" s="4"/>
    </row>
    <row r="7" spans="1:5" x14ac:dyDescent="0.25">
      <c r="A7" s="20" t="s">
        <v>43</v>
      </c>
      <c r="B7" s="3">
        <v>91275</v>
      </c>
      <c r="C7" s="4"/>
      <c r="D7" s="4"/>
    </row>
    <row r="8" spans="1:5" ht="15.6" x14ac:dyDescent="0.3">
      <c r="A8" s="22" t="s">
        <v>1</v>
      </c>
      <c r="B8" s="3"/>
      <c r="C8" s="4"/>
      <c r="D8" s="4"/>
    </row>
    <row r="9" spans="1:5" x14ac:dyDescent="0.25">
      <c r="A9" s="20" t="s">
        <v>16</v>
      </c>
      <c r="B9" s="3">
        <v>46769</v>
      </c>
      <c r="C9" s="4"/>
      <c r="D9" s="4"/>
    </row>
    <row r="10" spans="1:5" x14ac:dyDescent="0.25">
      <c r="A10" s="20" t="s">
        <v>17</v>
      </c>
      <c r="B10" s="3">
        <f>151505.05+11492.07+5567.9</f>
        <v>168565.02</v>
      </c>
      <c r="C10" s="4"/>
      <c r="D10" s="4"/>
    </row>
    <row r="11" spans="1:5" x14ac:dyDescent="0.25">
      <c r="A11" s="20" t="s">
        <v>34</v>
      </c>
      <c r="B11" s="3">
        <v>49745.56</v>
      </c>
      <c r="C11" s="4"/>
      <c r="D11" s="4"/>
    </row>
    <row r="12" spans="1:5" x14ac:dyDescent="0.25">
      <c r="A12" s="21" t="s">
        <v>35</v>
      </c>
      <c r="B12" s="3">
        <f>101116.99+15822.05+7387.2+7894.47+2452.81</f>
        <v>134673.51999999999</v>
      </c>
      <c r="C12" s="4"/>
      <c r="D12" s="4"/>
    </row>
    <row r="13" spans="1:5" x14ac:dyDescent="0.25">
      <c r="A13" s="21" t="s">
        <v>36</v>
      </c>
      <c r="B13" s="3">
        <f>99280.2+390.38</f>
        <v>99670.58</v>
      </c>
      <c r="C13" s="4"/>
      <c r="D13" s="4"/>
    </row>
    <row r="14" spans="1:5" x14ac:dyDescent="0.25">
      <c r="A14" s="29" t="s">
        <v>38</v>
      </c>
      <c r="B14" s="3">
        <v>48739</v>
      </c>
      <c r="C14" s="4"/>
      <c r="D14" s="4"/>
    </row>
    <row r="15" spans="1:5" ht="15.6" x14ac:dyDescent="0.3">
      <c r="A15" s="22" t="s">
        <v>2</v>
      </c>
      <c r="B15" s="3"/>
      <c r="C15" s="4"/>
      <c r="D15" s="4"/>
    </row>
    <row r="16" spans="1:5" x14ac:dyDescent="0.25">
      <c r="A16" s="20" t="s">
        <v>22</v>
      </c>
      <c r="B16" s="3">
        <f>41661+12866+36274.81+27959.95</f>
        <v>118761.76</v>
      </c>
      <c r="C16" s="4"/>
      <c r="D16" s="4"/>
    </row>
    <row r="17" spans="1:4" x14ac:dyDescent="0.25">
      <c r="A17" s="20" t="s">
        <v>12</v>
      </c>
      <c r="B17" s="3">
        <v>60000</v>
      </c>
      <c r="C17" s="4"/>
      <c r="D17" s="4"/>
    </row>
    <row r="18" spans="1:4" x14ac:dyDescent="0.25">
      <c r="A18" s="21" t="s">
        <v>23</v>
      </c>
      <c r="B18" s="3">
        <f>165445.99+9790.17+7699.59+8264.25</f>
        <v>191200</v>
      </c>
      <c r="C18" s="4"/>
      <c r="D18" s="4"/>
    </row>
    <row r="19" spans="1:4" x14ac:dyDescent="0.25">
      <c r="A19" s="20" t="s">
        <v>44</v>
      </c>
      <c r="B19" s="3">
        <v>22400</v>
      </c>
      <c r="C19" s="4"/>
      <c r="D19" s="4"/>
    </row>
    <row r="20" spans="1:4" ht="15.6" x14ac:dyDescent="0.3">
      <c r="A20" s="22" t="s">
        <v>3</v>
      </c>
      <c r="B20" s="3"/>
      <c r="C20" s="4"/>
      <c r="D20" s="4"/>
    </row>
    <row r="21" spans="1:4" x14ac:dyDescent="0.25">
      <c r="A21" s="20" t="s">
        <v>24</v>
      </c>
      <c r="B21" s="3">
        <v>398850</v>
      </c>
      <c r="C21" s="4"/>
      <c r="D21" s="4"/>
    </row>
    <row r="22" spans="1:4" ht="15.6" x14ac:dyDescent="0.3">
      <c r="A22" s="22" t="s">
        <v>4</v>
      </c>
      <c r="B22" s="3"/>
      <c r="C22" s="4"/>
      <c r="D22" s="4"/>
    </row>
    <row r="23" spans="1:4" x14ac:dyDescent="0.25">
      <c r="A23" s="20" t="s">
        <v>13</v>
      </c>
      <c r="B23" s="3">
        <v>50000</v>
      </c>
      <c r="C23" s="4"/>
      <c r="D23" s="4"/>
    </row>
    <row r="24" spans="1:4" ht="15.6" x14ac:dyDescent="0.3">
      <c r="A24" s="22" t="s">
        <v>5</v>
      </c>
      <c r="B24" s="5"/>
      <c r="C24" s="4"/>
      <c r="D24" s="4"/>
    </row>
    <row r="25" spans="1:4" x14ac:dyDescent="0.25">
      <c r="A25" s="20" t="s">
        <v>20</v>
      </c>
      <c r="B25" s="3">
        <f>206537.9+15923.44+38880.56</f>
        <v>261341.9</v>
      </c>
      <c r="C25" s="4"/>
      <c r="D25" s="4"/>
    </row>
    <row r="26" spans="1:4" x14ac:dyDescent="0.25">
      <c r="A26" s="20" t="s">
        <v>18</v>
      </c>
      <c r="B26" s="3">
        <f>488711.1+10300.9</f>
        <v>499012</v>
      </c>
      <c r="C26" s="4"/>
      <c r="D26" s="4"/>
    </row>
    <row r="27" spans="1:4" x14ac:dyDescent="0.25">
      <c r="A27" s="20"/>
      <c r="B27" s="3"/>
      <c r="C27" s="4"/>
      <c r="D27" s="4"/>
    </row>
    <row r="28" spans="1:4" ht="15.6" x14ac:dyDescent="0.3">
      <c r="A28" s="22" t="s">
        <v>11</v>
      </c>
      <c r="B28" s="3"/>
      <c r="C28" s="4"/>
      <c r="D28" s="4"/>
    </row>
    <row r="29" spans="1:4" x14ac:dyDescent="0.25">
      <c r="A29" s="20" t="s">
        <v>26</v>
      </c>
      <c r="B29" s="3">
        <v>79500</v>
      </c>
      <c r="C29" s="4"/>
      <c r="D29" s="4"/>
    </row>
    <row r="30" spans="1:4" x14ac:dyDescent="0.25">
      <c r="A30" s="20" t="s">
        <v>27</v>
      </c>
      <c r="B30" s="3">
        <v>3500</v>
      </c>
      <c r="C30" s="4"/>
      <c r="D30" s="4"/>
    </row>
    <row r="31" spans="1:4" x14ac:dyDescent="0.25">
      <c r="A31" s="20" t="s">
        <v>14</v>
      </c>
      <c r="B31" s="3">
        <v>22842</v>
      </c>
      <c r="C31" s="4"/>
      <c r="D31" s="4"/>
    </row>
    <row r="32" spans="1:4" x14ac:dyDescent="0.25">
      <c r="A32" s="20" t="s">
        <v>19</v>
      </c>
      <c r="B32" s="3">
        <v>15000</v>
      </c>
      <c r="C32" s="4"/>
      <c r="D32" s="4"/>
    </row>
    <row r="33" spans="1:4" x14ac:dyDescent="0.25">
      <c r="A33" s="20" t="s">
        <v>37</v>
      </c>
      <c r="B33" s="3">
        <v>259446</v>
      </c>
      <c r="C33" s="4"/>
      <c r="D33" s="4"/>
    </row>
    <row r="34" spans="1:4" ht="15.6" x14ac:dyDescent="0.3">
      <c r="A34" s="23" t="s">
        <v>6</v>
      </c>
      <c r="B34" s="3"/>
      <c r="C34" s="4"/>
      <c r="D34" s="4"/>
    </row>
    <row r="35" spans="1:4" x14ac:dyDescent="0.25">
      <c r="A35" s="20" t="s">
        <v>45</v>
      </c>
      <c r="B35" s="3">
        <f>129974.46+39550.41+21721</f>
        <v>191245.87</v>
      </c>
      <c r="C35" s="4"/>
      <c r="D35" s="4"/>
    </row>
    <row r="36" spans="1:4" ht="15.6" x14ac:dyDescent="0.3">
      <c r="A36" s="22" t="s">
        <v>31</v>
      </c>
      <c r="B36" s="3"/>
      <c r="C36" s="4"/>
      <c r="D36" s="4"/>
    </row>
    <row r="37" spans="1:4" x14ac:dyDescent="0.25">
      <c r="A37" s="20" t="s">
        <v>15</v>
      </c>
      <c r="B37" s="3">
        <v>34312</v>
      </c>
      <c r="C37" s="4"/>
      <c r="D37" s="4"/>
    </row>
    <row r="38" spans="1:4" x14ac:dyDescent="0.25">
      <c r="A38" s="20" t="s">
        <v>21</v>
      </c>
      <c r="B38" s="3">
        <v>12917</v>
      </c>
      <c r="C38" s="4"/>
      <c r="D38" s="4"/>
    </row>
    <row r="39" spans="1:4" ht="15.6" x14ac:dyDescent="0.3">
      <c r="A39" s="23" t="s">
        <v>7</v>
      </c>
      <c r="B39" s="5"/>
      <c r="C39" s="4"/>
      <c r="D39" s="4"/>
    </row>
    <row r="40" spans="1:4" x14ac:dyDescent="0.25">
      <c r="A40" s="20" t="s">
        <v>10</v>
      </c>
      <c r="B40" s="3">
        <f>214211+10009.64+13819.48+16393.81</f>
        <v>254433.93000000002</v>
      </c>
      <c r="C40" s="4"/>
      <c r="D40" s="4"/>
    </row>
    <row r="41" spans="1:4" ht="15.6" x14ac:dyDescent="0.3">
      <c r="A41" s="22" t="s">
        <v>33</v>
      </c>
      <c r="B41" s="3"/>
      <c r="C41" s="4"/>
      <c r="D41" s="4"/>
    </row>
    <row r="42" spans="1:4" x14ac:dyDescent="0.25">
      <c r="A42" s="20" t="s">
        <v>59</v>
      </c>
      <c r="B42" s="3">
        <f>72399-7794</f>
        <v>64605</v>
      </c>
      <c r="C42" s="4"/>
      <c r="D42" s="4"/>
    </row>
    <row r="43" spans="1:4" x14ac:dyDescent="0.25">
      <c r="A43" s="20" t="s">
        <v>28</v>
      </c>
      <c r="B43" s="3">
        <v>37000</v>
      </c>
      <c r="C43" s="4"/>
      <c r="D43" s="4"/>
    </row>
    <row r="44" spans="1:4" ht="15.6" x14ac:dyDescent="0.3">
      <c r="A44" s="22" t="s">
        <v>8</v>
      </c>
      <c r="B44" s="3"/>
      <c r="C44" s="4"/>
      <c r="D44" s="4"/>
    </row>
    <row r="45" spans="1:4" x14ac:dyDescent="0.25">
      <c r="A45" s="20" t="s">
        <v>29</v>
      </c>
      <c r="B45" s="3">
        <v>63128</v>
      </c>
      <c r="C45" s="4"/>
      <c r="D45" s="4"/>
    </row>
    <row r="46" spans="1:4" ht="13.5" customHeight="1" x14ac:dyDescent="0.25">
      <c r="A46" s="20" t="s">
        <v>25</v>
      </c>
      <c r="B46" s="3">
        <v>5275</v>
      </c>
      <c r="C46" s="4"/>
      <c r="D46" s="4"/>
    </row>
    <row r="47" spans="1:4" ht="13.5" customHeight="1" x14ac:dyDescent="0.25">
      <c r="A47" s="20" t="s">
        <v>30</v>
      </c>
      <c r="B47" s="3">
        <f>40336.26+3030.95+2934.95+2434.95+3044.95</f>
        <v>51782.05999999999</v>
      </c>
      <c r="C47" s="4"/>
      <c r="D47" s="4"/>
    </row>
    <row r="48" spans="1:4" ht="13.5" customHeight="1" thickBot="1" x14ac:dyDescent="0.3">
      <c r="A48" s="20" t="s">
        <v>39</v>
      </c>
      <c r="B48" s="3">
        <f>16798.01+1754.23+2120+497.2+600+1087.58+400+297.5+318.75</f>
        <v>23873.269999999997</v>
      </c>
      <c r="C48" s="4"/>
      <c r="D48" s="4"/>
    </row>
    <row r="49" spans="1:4" ht="16.8" thickTop="1" thickBot="1" x14ac:dyDescent="0.35">
      <c r="A49" s="6" t="s">
        <v>9</v>
      </c>
      <c r="B49" s="6">
        <f>SUM(B5:B48)</f>
        <v>3664406.39</v>
      </c>
      <c r="C49" s="26"/>
      <c r="D49" s="26"/>
    </row>
    <row r="50" spans="1:4" ht="15.6" thickTop="1" x14ac:dyDescent="0.25"/>
    <row r="51" spans="1:4" ht="15.6" thickBot="1" x14ac:dyDescent="0.3">
      <c r="D51" s="7"/>
    </row>
    <row r="52" spans="1:4" ht="16.2" thickTop="1" x14ac:dyDescent="0.3">
      <c r="A52" s="15" t="s">
        <v>46</v>
      </c>
      <c r="B52" s="9" t="s">
        <v>32</v>
      </c>
      <c r="C52" s="4"/>
      <c r="D52" s="4"/>
    </row>
    <row r="53" spans="1:4" ht="16.2" thickBot="1" x14ac:dyDescent="0.35">
      <c r="A53" s="16" t="s">
        <v>47</v>
      </c>
      <c r="B53" s="11" t="s">
        <v>42</v>
      </c>
      <c r="C53" s="4"/>
      <c r="D53" s="4"/>
    </row>
    <row r="54" spans="1:4" ht="15.6" thickTop="1" x14ac:dyDescent="0.25">
      <c r="A54" s="8" t="s">
        <v>48</v>
      </c>
      <c r="B54" s="8">
        <v>288023.38</v>
      </c>
      <c r="C54" s="4"/>
      <c r="D54" s="4"/>
    </row>
    <row r="55" spans="1:4" x14ac:dyDescent="0.25">
      <c r="A55" s="10" t="s">
        <v>49</v>
      </c>
      <c r="B55" s="10">
        <v>38151.11</v>
      </c>
      <c r="C55" s="4"/>
      <c r="D55" s="4"/>
    </row>
    <row r="56" spans="1:4" x14ac:dyDescent="0.25">
      <c r="A56" s="10" t="s">
        <v>50</v>
      </c>
      <c r="B56" s="10">
        <v>54093.38</v>
      </c>
      <c r="C56" s="4"/>
      <c r="D56" s="4"/>
    </row>
    <row r="57" spans="1:4" x14ac:dyDescent="0.25">
      <c r="A57" s="10" t="s">
        <v>51</v>
      </c>
      <c r="B57" s="10">
        <v>40367.35</v>
      </c>
      <c r="C57" s="4"/>
      <c r="D57" s="4"/>
    </row>
    <row r="58" spans="1:4" x14ac:dyDescent="0.25">
      <c r="A58" s="10" t="s">
        <v>52</v>
      </c>
      <c r="B58" s="10">
        <v>256938.88</v>
      </c>
      <c r="C58" s="4"/>
      <c r="D58" s="4"/>
    </row>
    <row r="59" spans="1:4" ht="15.6" thickBot="1" x14ac:dyDescent="0.3">
      <c r="A59" s="10" t="s">
        <v>53</v>
      </c>
      <c r="B59" s="10">
        <v>176975.74</v>
      </c>
      <c r="C59" s="4"/>
      <c r="D59" s="4"/>
    </row>
    <row r="60" spans="1:4" ht="15.6" thickTop="1" x14ac:dyDescent="0.25">
      <c r="A60" s="8"/>
      <c r="B60" s="8"/>
      <c r="C60" s="4"/>
      <c r="D60" s="4"/>
    </row>
    <row r="61" spans="1:4" ht="15.6" thickBot="1" x14ac:dyDescent="0.3">
      <c r="A61" s="10" t="s">
        <v>54</v>
      </c>
      <c r="B61" s="10">
        <f>SUM(B54:B59)</f>
        <v>854549.84</v>
      </c>
      <c r="C61" s="4"/>
      <c r="D61" s="4"/>
    </row>
    <row r="62" spans="1:4" ht="15.6" thickTop="1" x14ac:dyDescent="0.25">
      <c r="A62" s="8"/>
      <c r="B62" s="8"/>
    </row>
    <row r="63" spans="1:4" ht="15.6" thickBot="1" x14ac:dyDescent="0.3">
      <c r="A63" s="12" t="s">
        <v>9</v>
      </c>
      <c r="B63" s="12">
        <f>+B49</f>
        <v>3664406.39</v>
      </c>
    </row>
    <row r="64" spans="1:4" ht="15.6" thickTop="1" x14ac:dyDescent="0.25">
      <c r="A64" s="10"/>
      <c r="B64" s="10"/>
    </row>
    <row r="65" spans="1:2" s="18" customFormat="1" ht="18" thickBot="1" x14ac:dyDescent="0.35">
      <c r="A65" s="17" t="s">
        <v>55</v>
      </c>
      <c r="B65" s="17">
        <f>+B61+B49</f>
        <v>4518956.2300000004</v>
      </c>
    </row>
    <row r="66" spans="1:2" ht="15.6" thickTop="1" x14ac:dyDescent="0.25">
      <c r="A66" s="14"/>
      <c r="B66" s="13"/>
    </row>
    <row r="67" spans="1:2" ht="15.6" x14ac:dyDescent="0.3">
      <c r="A67" s="32" t="s">
        <v>57</v>
      </c>
      <c r="B67" s="33"/>
    </row>
    <row r="68" spans="1:2" ht="15.6" x14ac:dyDescent="0.3">
      <c r="A68" s="32" t="s">
        <v>58</v>
      </c>
      <c r="B68" s="33"/>
    </row>
    <row r="69" spans="1:2" ht="18" thickBot="1" x14ac:dyDescent="0.35">
      <c r="A69" s="34" t="s">
        <v>56</v>
      </c>
      <c r="B69" s="35"/>
    </row>
    <row r="70" spans="1:2" ht="15.6" thickTop="1" x14ac:dyDescent="0.25"/>
  </sheetData>
  <mergeCells count="3">
    <mergeCell ref="A67:B67"/>
    <mergeCell ref="A68:B68"/>
    <mergeCell ref="A69:B69"/>
  </mergeCells>
  <phoneticPr fontId="0" type="noConversion"/>
  <pageMargins left="1" right="1" top="0.5" bottom="0.5" header="0" footer="0"/>
  <pageSetup scale="69" firstPageNumber="13" orientation="portrait" useFirstPageNumber="1" r:id="rId1"/>
  <headerFooter alignWithMargins="0"/>
  <rowBreaks count="1" manualBreakCount="1">
    <brk id="49" max="2" man="1"/>
  </rowBreaks>
  <colBreaks count="1" manualBreakCount="1">
    <brk id="2" max="6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30-203</vt:lpstr>
      <vt:lpstr>'30-203'!Print_Area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Miller</dc:creator>
  <cp:lastModifiedBy>Aniket Gupta</cp:lastModifiedBy>
  <cp:lastPrinted>2003-09-30T16:32:07Z</cp:lastPrinted>
  <dcterms:created xsi:type="dcterms:W3CDTF">1999-12-01T01:14:05Z</dcterms:created>
  <dcterms:modified xsi:type="dcterms:W3CDTF">2024-02-03T22:30:36Z</dcterms:modified>
</cp:coreProperties>
</file>