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576C343-09F6-486B-A076-807E00E097FF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C26" i="1"/>
  <c r="E26" i="1"/>
  <c r="B27" i="1"/>
  <c r="D27" i="1"/>
  <c r="D34" i="1" s="1"/>
  <c r="D36" i="1" s="1"/>
  <c r="B28" i="1"/>
  <c r="C28" i="1"/>
  <c r="C34" i="1" s="1"/>
  <c r="C36" i="1" s="1"/>
  <c r="D28" i="1"/>
  <c r="E28" i="1"/>
  <c r="E34" i="1" s="1"/>
  <c r="E36" i="1" s="1"/>
  <c r="B29" i="1"/>
  <c r="H8" i="1" s="1"/>
  <c r="C29" i="1"/>
  <c r="I8" i="1" s="1"/>
  <c r="B30" i="1"/>
  <c r="C30" i="1"/>
  <c r="B31" i="1"/>
  <c r="C31" i="1"/>
  <c r="I13" i="1" s="1"/>
  <c r="D31" i="1"/>
  <c r="J8" i="1" s="1"/>
  <c r="E31" i="1"/>
  <c r="K18" i="1" s="1"/>
  <c r="B32" i="1"/>
  <c r="C32" i="1"/>
  <c r="D32" i="1"/>
  <c r="E32" i="1"/>
  <c r="B33" i="1"/>
  <c r="C33" i="1"/>
  <c r="D33" i="1"/>
  <c r="E33" i="1"/>
  <c r="B34" i="1"/>
  <c r="B36" i="1" s="1"/>
  <c r="K19" i="1" l="1"/>
  <c r="K17" i="1"/>
  <c r="K15" i="1"/>
  <c r="K13" i="1"/>
  <c r="K11" i="1"/>
  <c r="K9" i="1"/>
  <c r="J17" i="1"/>
  <c r="J15" i="1"/>
  <c r="J13" i="1"/>
  <c r="J11" i="1"/>
  <c r="J9" i="1"/>
  <c r="I19" i="1"/>
  <c r="I11" i="1"/>
  <c r="I9" i="1"/>
  <c r="H19" i="1"/>
  <c r="H17" i="1"/>
  <c r="H15" i="1"/>
  <c r="H13" i="1"/>
  <c r="H11" i="1"/>
  <c r="H9" i="1"/>
  <c r="K14" i="1"/>
  <c r="K12" i="1"/>
  <c r="K10" i="1"/>
  <c r="K8" i="1"/>
  <c r="I17" i="1"/>
  <c r="K16" i="1"/>
  <c r="J18" i="1"/>
  <c r="J16" i="1"/>
  <c r="J14" i="1"/>
  <c r="J12" i="1"/>
  <c r="J10" i="1"/>
  <c r="I15" i="1"/>
  <c r="I18" i="1"/>
  <c r="I16" i="1"/>
  <c r="I14" i="1"/>
  <c r="I12" i="1"/>
  <c r="I10" i="1"/>
  <c r="H18" i="1"/>
  <c r="H16" i="1"/>
  <c r="H14" i="1"/>
  <c r="H12" i="1"/>
  <c r="H10" i="1"/>
</calcChain>
</file>

<file path=xl/sharedStrings.xml><?xml version="1.0" encoding="utf-8"?>
<sst xmlns="http://schemas.openxmlformats.org/spreadsheetml/2006/main" count="107" uniqueCount="58">
  <si>
    <t>Calculation Formulas</t>
  </si>
  <si>
    <t xml:space="preserve"> </t>
  </si>
  <si>
    <t>Interest rate (percent)</t>
  </si>
  <si>
    <t>Length of storage (months)</t>
  </si>
  <si>
    <t xml:space="preserve">   Base period (months)</t>
  </si>
  <si>
    <t xml:space="preserve">   Base rate ($/bu./month</t>
  </si>
  <si>
    <t xml:space="preserve">   Rate per month ($/month)</t>
  </si>
  <si>
    <t>Quality deterioration</t>
  </si>
  <si>
    <t>Extra moisture removed (points)</t>
  </si>
  <si>
    <t>Corn</t>
  </si>
  <si>
    <t>Storage</t>
  </si>
  <si>
    <t>Farm</t>
  </si>
  <si>
    <t>Commercial</t>
  </si>
  <si>
    <t>Drying cost ($/point removed)</t>
  </si>
  <si>
    <t>Shrink factor (per point removed)</t>
  </si>
  <si>
    <t>Current grain price ($/bu.)</t>
  </si>
  <si>
    <t xml:space="preserve">5/  Extra handling cost </t>
  </si>
  <si>
    <t>2/  Interest on grain inventory = current grain price x interest rate x (length of storage / 12)</t>
  </si>
  <si>
    <t xml:space="preserve">4/  Extra shrinkage for corn = moisture removed x shrink factor per point of moisture removed </t>
  </si>
  <si>
    <t>6/  Quality deterioration = percentage quality deterioration x grain price = quality deterioration</t>
  </si>
  <si>
    <t>1/  Commercial storage charge = base rate + ((storage period - base period) x rate per month)</t>
  </si>
  <si>
    <t>Cost of Storing Grain</t>
  </si>
  <si>
    <t>8/  Breakeven grain price = current grain price + total cost of storage</t>
  </si>
  <si>
    <t xml:space="preserve">Other storage costs </t>
  </si>
  <si>
    <t>Other storage costs ($/bu.)</t>
  </si>
  <si>
    <t>cost for corn + extra shrinkage for corn + extra handling cost + quality deterioration</t>
  </si>
  <si>
    <t>7/  Total cost of storage = storage facility cost + interest on grain inventory + extra drying</t>
  </si>
  <si>
    <t>3/  Extra drying cost for corn = extra points moist. removed x drying cost per point of moist.</t>
  </si>
  <si>
    <t>Soybeans</t>
  </si>
  <si>
    <t>---</t>
  </si>
  <si>
    <t>Extra handling cost ($/bu.)</t>
  </si>
  <si>
    <t>Months</t>
  </si>
  <si>
    <t>On-Farm</t>
  </si>
  <si>
    <t>Total Cost by Months Stored</t>
  </si>
  <si>
    <t>Cost of Storing Grain Documentation</t>
  </si>
  <si>
    <t>(enter input values in yellow gridlined cells)</t>
  </si>
  <si>
    <t>Farm storage rent</t>
  </si>
  <si>
    <t>Commercial storage charge</t>
  </si>
  <si>
    <t xml:space="preserve">   Fixed rate ($/bu.)</t>
  </si>
  <si>
    <t>Interest on grain inventory 3/</t>
  </si>
  <si>
    <t>Extra drying cost for corn 4/</t>
  </si>
  <si>
    <t>Extra shrinkage for corn 5/</t>
  </si>
  <si>
    <t>Extra handling cost 6/</t>
  </si>
  <si>
    <t>Quality deterioration 7/</t>
  </si>
  <si>
    <t>Total cost of storage 8/</t>
  </si>
  <si>
    <t>Breakeven grain price 9/</t>
  </si>
  <si>
    <t>3/  Interest on grain inventory = current grain price x interest rate x (length of storage / 12).</t>
  </si>
  <si>
    <t>6/  Extra handling cost.</t>
  </si>
  <si>
    <t>Commercial storage charge 1/</t>
  </si>
  <si>
    <t>9/  Breakeven grain price = current grain price + total cost of storage.</t>
  </si>
  <si>
    <t>1/  Commercial storage charge = base rate + ((storage period - base period) x rate per month).</t>
  </si>
  <si>
    <t xml:space="preserve">4/  Extra drying cost for corn = extra points moisture removed x drying cost per point of moisture.    </t>
  </si>
  <si>
    <t>5/  Extra shrinkage cost for corn = moisture removed x shrink factor per point of moisture removed.</t>
  </si>
  <si>
    <t>7/  Quality deterioration = percentage quality deterioration x grain price.</t>
  </si>
  <si>
    <t xml:space="preserve">     + extra drying cost for corn + extra shrinkage cost for corn + extra handling cost + quality deterioration.</t>
  </si>
  <si>
    <t>Farm storage rent 2/</t>
  </si>
  <si>
    <t>2/  Farm storage rent = fixed rate + (storage period x rate per month).</t>
  </si>
  <si>
    <t>8/  Total cost of storage = commercial storage charge + farm storage rent + interest on grain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</si>
</sst>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"/>
    <numFmt numFmtId="165" formatCode="0.0%"/>
    <numFmt numFmtId="166" formatCode="0.0"/>
    <numFmt numFmtId="167" formatCode="&quot;$&quot;#,##0.000"/>
    <numFmt numFmtId="168" formatCode="0.000"/>
    <numFmt numFmtId="169" formatCode="#,##0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NumberFormat="1" applyProtection="1">
      <protection locked="0"/>
    </xf>
    <xf numFmtId="164" fontId="0" fillId="0" borderId="0" xfId="0" applyNumberFormat="1"/>
    <xf numFmtId="0" fontId="0" fillId="0" borderId="0" xfId="0" applyNumberFormat="1" applyFill="1" applyAlignment="1" applyProtection="1">
      <alignment horizontal="right"/>
      <protection locked="0"/>
    </xf>
    <xf numFmtId="0" fontId="0" fillId="0" borderId="0" xfId="0" applyNumberFormat="1" applyFill="1" applyProtection="1">
      <protection locked="0"/>
    </xf>
    <xf numFmtId="164" fontId="0" fillId="0" borderId="0" xfId="0" applyNumberFormat="1" applyFill="1" applyAlignment="1" applyProtection="1">
      <alignment horizontal="right"/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164" fontId="0" fillId="0" borderId="0" xfId="0" quotePrefix="1" applyNumberFormat="1" applyFill="1" applyAlignment="1">
      <alignment horizontal="right"/>
    </xf>
    <xf numFmtId="164" fontId="0" fillId="0" borderId="0" xfId="0" applyNumberFormat="1" applyFill="1" applyProtection="1">
      <protection locked="0"/>
    </xf>
    <xf numFmtId="167" fontId="0" fillId="0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168" fontId="0" fillId="0" borderId="0" xfId="0" applyNumberFormat="1" applyFill="1" applyProtection="1">
      <protection locked="0"/>
    </xf>
    <xf numFmtId="0" fontId="3" fillId="0" borderId="0" xfId="0" applyFont="1"/>
    <xf numFmtId="164" fontId="0" fillId="2" borderId="1" xfId="0" applyNumberFormat="1" applyFill="1" applyBorder="1" applyAlignment="1" applyProtection="1">
      <alignment horizontal="right"/>
      <protection locked="0"/>
    </xf>
    <xf numFmtId="165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166" fontId="0" fillId="2" borderId="1" xfId="0" applyNumberForma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168" fontId="0" fillId="2" borderId="1" xfId="0" applyNumberFormat="1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0" fontId="4" fillId="2" borderId="0" xfId="0" applyFont="1" applyFill="1" applyBorder="1"/>
    <xf numFmtId="0" fontId="0" fillId="2" borderId="0" xfId="0" applyFill="1" applyBorder="1"/>
    <xf numFmtId="164" fontId="0" fillId="3" borderId="1" xfId="0" quotePrefix="1" applyNumberFormat="1" applyFill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4" fontId="0" fillId="3" borderId="1" xfId="0" quotePrefix="1" applyNumberFormat="1" applyFill="1" applyBorder="1" applyAlignment="1">
      <alignment horizontal="right"/>
    </xf>
    <xf numFmtId="167" fontId="0" fillId="0" borderId="0" xfId="0" quotePrefix="1" applyNumberFormat="1" applyAlignment="1">
      <alignment horizontal="right"/>
    </xf>
    <xf numFmtId="169" fontId="5" fillId="0" borderId="0" xfId="0" applyNumberFormat="1" applyFont="1"/>
    <xf numFmtId="0" fontId="0" fillId="2" borderId="0" xfId="0" applyFill="1" applyProtection="1">
      <protection locked="0"/>
    </xf>
    <xf numFmtId="4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Costs for Corn</a:t>
            </a:r>
          </a:p>
        </c:rich>
      </c:tx>
      <c:layout>
        <c:manualLayout>
          <c:xMode val="edge"/>
          <c:yMode val="edge"/>
          <c:x val="0.34157537186422687"/>
          <c:y val="5.6124199621705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428744297108871"/>
          <c:y val="0.21429239855560159"/>
          <c:w val="0.74899659854565415"/>
          <c:h val="0.56124199621705173"/>
        </c:manualLayout>
      </c:layout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Commercial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Sheet1!$G$8:$G$19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Sheet1!$I$8:$I$19</c:f>
              <c:numCache>
                <c:formatCode>"$"#,##0.00</c:formatCode>
                <c:ptCount val="12"/>
                <c:pt idx="0">
                  <c:v>0.27816666666666667</c:v>
                </c:pt>
                <c:pt idx="1">
                  <c:v>0.29483333333333334</c:v>
                </c:pt>
                <c:pt idx="2">
                  <c:v>0.3115</c:v>
                </c:pt>
                <c:pt idx="3">
                  <c:v>0.34316666666666668</c:v>
                </c:pt>
                <c:pt idx="4">
                  <c:v>0.37483333333333335</c:v>
                </c:pt>
                <c:pt idx="5">
                  <c:v>0.40649999999999997</c:v>
                </c:pt>
                <c:pt idx="6">
                  <c:v>0.43816666666666665</c:v>
                </c:pt>
                <c:pt idx="7">
                  <c:v>0.46983333333333333</c:v>
                </c:pt>
                <c:pt idx="8">
                  <c:v>0.50150000000000006</c:v>
                </c:pt>
                <c:pt idx="9">
                  <c:v>0.53316666666666668</c:v>
                </c:pt>
                <c:pt idx="10">
                  <c:v>0.5648333333333333</c:v>
                </c:pt>
                <c:pt idx="11">
                  <c:v>0.59650000000000003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5-4B3E-AEC7-A537CA314C9B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On-Farm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Sheet1!$G$8:$G$19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Sheet1!$H$8:$H$19</c:f>
              <c:numCache>
                <c:formatCode>"$"#,##0.00</c:formatCode>
                <c:ptCount val="12"/>
                <c:pt idx="0">
                  <c:v>0.20916666666666664</c:v>
                </c:pt>
                <c:pt idx="1">
                  <c:v>0.2258333333333333</c:v>
                </c:pt>
                <c:pt idx="2">
                  <c:v>0.24249999999999999</c:v>
                </c:pt>
                <c:pt idx="3">
                  <c:v>0.25916666666666666</c:v>
                </c:pt>
                <c:pt idx="4">
                  <c:v>0.27583333333333332</c:v>
                </c:pt>
                <c:pt idx="5">
                  <c:v>0.29249999999999998</c:v>
                </c:pt>
                <c:pt idx="6">
                  <c:v>0.30916666666666665</c:v>
                </c:pt>
                <c:pt idx="7">
                  <c:v>0.32583333333333331</c:v>
                </c:pt>
                <c:pt idx="8">
                  <c:v>0.34249999999999997</c:v>
                </c:pt>
                <c:pt idx="9">
                  <c:v>0.35916666666666663</c:v>
                </c:pt>
                <c:pt idx="10">
                  <c:v>0.37583333333333335</c:v>
                </c:pt>
                <c:pt idx="11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5-4B3E-AEC7-A537CA31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453504"/>
        <c:axId val="1"/>
      </c:lineChart>
      <c:catAx>
        <c:axId val="17584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4734366816797797"/>
              <c:y val="0.88523169403325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$/bu.</a:t>
                </a:r>
              </a:p>
            </c:rich>
          </c:tx>
          <c:layout>
            <c:manualLayout>
              <c:xMode val="edge"/>
              <c:yMode val="edge"/>
              <c:x val="4.7326708149862763E-2"/>
              <c:y val="0.4515446969564461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453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401598817401646"/>
          <c:y val="0.63522389571839022"/>
          <c:w val="0.23457585778627627"/>
          <c:h val="0.109697299260605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Costs for Soybeans</a:t>
            </a:r>
          </a:p>
        </c:rich>
      </c:tx>
      <c:layout>
        <c:manualLayout>
          <c:xMode val="edge"/>
          <c:yMode val="edge"/>
          <c:x val="0.27423597265583927"/>
          <c:y val="3.6058816983664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13974233409512"/>
          <c:y val="0.18990976944730048"/>
          <c:w val="0.80208867190316879"/>
          <c:h val="0.64425086344147509"/>
        </c:manualLayout>
      </c:layout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On-Farm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Sheet1!$G$8:$G$19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Sheet1!$J$8:$J$19</c:f>
              <c:numCache>
                <c:formatCode>"$"#,##0.00</c:formatCode>
                <c:ptCount val="12"/>
                <c:pt idx="0">
                  <c:v>0.10666666666666666</c:v>
                </c:pt>
                <c:pt idx="1">
                  <c:v>0.14833333333333332</c:v>
                </c:pt>
                <c:pt idx="2">
                  <c:v>0.19</c:v>
                </c:pt>
                <c:pt idx="3">
                  <c:v>0.23166666666666666</c:v>
                </c:pt>
                <c:pt idx="4">
                  <c:v>0.27333333333333332</c:v>
                </c:pt>
                <c:pt idx="5">
                  <c:v>0.315</c:v>
                </c:pt>
                <c:pt idx="6">
                  <c:v>0.35666666666666669</c:v>
                </c:pt>
                <c:pt idx="7">
                  <c:v>0.39833333333333332</c:v>
                </c:pt>
                <c:pt idx="8">
                  <c:v>0.44</c:v>
                </c:pt>
                <c:pt idx="9">
                  <c:v>0.48166666666666669</c:v>
                </c:pt>
                <c:pt idx="10">
                  <c:v>0.52333333333333332</c:v>
                </c:pt>
                <c:pt idx="11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7-4EC1-81B5-7DA9FB97C73D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Commercial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Sheet1!$G$8:$G$19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Sheet1!$K$8:$K$19</c:f>
              <c:numCache>
                <c:formatCode>"$"#,##0.00</c:formatCode>
                <c:ptCount val="12"/>
                <c:pt idx="0">
                  <c:v>9.1666666666666674E-2</c:v>
                </c:pt>
                <c:pt idx="1">
                  <c:v>0.13333333333333333</c:v>
                </c:pt>
                <c:pt idx="2">
                  <c:v>0.17499999999999999</c:v>
                </c:pt>
                <c:pt idx="3">
                  <c:v>0.23166666666666666</c:v>
                </c:pt>
                <c:pt idx="4">
                  <c:v>0.28833333333333333</c:v>
                </c:pt>
                <c:pt idx="5">
                  <c:v>0.34499999999999997</c:v>
                </c:pt>
                <c:pt idx="6">
                  <c:v>0.40166666666666667</c:v>
                </c:pt>
                <c:pt idx="7">
                  <c:v>0.45833333333333331</c:v>
                </c:pt>
                <c:pt idx="8">
                  <c:v>0.51500000000000001</c:v>
                </c:pt>
                <c:pt idx="9">
                  <c:v>0.57166666666666666</c:v>
                </c:pt>
                <c:pt idx="10">
                  <c:v>0.6283333333333333</c:v>
                </c:pt>
                <c:pt idx="11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7-4EC1-81B5-7DA9FB97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462144"/>
        <c:axId val="1"/>
      </c:lineChart>
      <c:catAx>
        <c:axId val="175846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2785269924732958"/>
              <c:y val="0.908682187988349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$/bu.</a:t>
                </a:r>
              </a:p>
            </c:rich>
          </c:tx>
          <c:layout>
            <c:manualLayout>
              <c:xMode val="edge"/>
              <c:yMode val="edge"/>
              <c:x val="4.7424265948002274E-2"/>
              <c:y val="0.4759763841843733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4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93051697498976"/>
          <c:y val="0.68030968042513962"/>
          <c:w val="0.23505940513357643"/>
          <c:h val="0.103368608686505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20</xdr:row>
      <xdr:rowOff>7620</xdr:rowOff>
    </xdr:from>
    <xdr:to>
      <xdr:col>11</xdr:col>
      <xdr:colOff>160020</xdr:colOff>
      <xdr:row>37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7E55482-B475-17C5-7D73-6E3636B8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41</xdr:row>
      <xdr:rowOff>7620</xdr:rowOff>
    </xdr:from>
    <xdr:to>
      <xdr:col>11</xdr:col>
      <xdr:colOff>160020</xdr:colOff>
      <xdr:row>59</xdr:row>
      <xdr:rowOff>160020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AF44862-7084-ED90-3EE5-FC7DC983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zoomScaleNormal="100" workbookViewId="0"/>
  </sheetViews>
  <sheetFormatPr defaultRowHeight="13.2" x14ac:dyDescent="0.25"/>
  <cols>
    <col min="1" max="1" width="33.6640625" customWidth="1"/>
    <col min="2" max="5" width="12.6640625" customWidth="1"/>
    <col min="6" max="6" width="4.6640625" customWidth="1"/>
    <col min="8" max="11" width="10.6640625" customWidth="1"/>
  </cols>
  <sheetData>
    <row r="1" spans="1:11" ht="15" customHeight="1" x14ac:dyDescent="0.3">
      <c r="A1" s="22" t="s">
        <v>21</v>
      </c>
    </row>
    <row r="2" spans="1:11" ht="15" customHeight="1" x14ac:dyDescent="0.25">
      <c r="A2" s="1"/>
    </row>
    <row r="3" spans="1:11" x14ac:dyDescent="0.25">
      <c r="A3" s="31" t="s">
        <v>35</v>
      </c>
      <c r="B3" s="32"/>
      <c r="I3" s="1" t="s">
        <v>33</v>
      </c>
    </row>
    <row r="4" spans="1:11" x14ac:dyDescent="0.25">
      <c r="A4" s="4" t="s">
        <v>1</v>
      </c>
      <c r="B4" s="9" t="s">
        <v>9</v>
      </c>
      <c r="C4" s="9" t="s">
        <v>9</v>
      </c>
      <c r="D4" s="9" t="s">
        <v>28</v>
      </c>
      <c r="E4" s="9" t="s">
        <v>28</v>
      </c>
      <c r="F4" s="9"/>
      <c r="H4" s="9" t="s">
        <v>9</v>
      </c>
      <c r="I4" s="9" t="s">
        <v>9</v>
      </c>
      <c r="J4" s="9" t="s">
        <v>28</v>
      </c>
      <c r="K4" s="9" t="s">
        <v>28</v>
      </c>
    </row>
    <row r="5" spans="1:11" x14ac:dyDescent="0.25">
      <c r="B5" s="9" t="s">
        <v>11</v>
      </c>
      <c r="C5" s="9" t="s">
        <v>12</v>
      </c>
      <c r="D5" s="9" t="s">
        <v>11</v>
      </c>
      <c r="E5" s="9" t="s">
        <v>12</v>
      </c>
      <c r="F5" s="9"/>
      <c r="H5" s="9" t="s">
        <v>32</v>
      </c>
      <c r="I5" s="9" t="s">
        <v>12</v>
      </c>
      <c r="J5" s="9" t="s">
        <v>32</v>
      </c>
      <c r="K5" s="9" t="s">
        <v>12</v>
      </c>
    </row>
    <row r="6" spans="1:11" x14ac:dyDescent="0.25">
      <c r="B6" s="9" t="s">
        <v>10</v>
      </c>
      <c r="C6" s="9" t="s">
        <v>10</v>
      </c>
      <c r="D6" s="9" t="s">
        <v>10</v>
      </c>
      <c r="E6" s="9" t="s">
        <v>10</v>
      </c>
      <c r="F6" s="9"/>
      <c r="G6" s="9" t="s">
        <v>31</v>
      </c>
      <c r="H6" s="9" t="s">
        <v>10</v>
      </c>
      <c r="I6" s="9" t="s">
        <v>10</v>
      </c>
      <c r="J6" s="9" t="s">
        <v>10</v>
      </c>
      <c r="K6" s="9" t="s">
        <v>10</v>
      </c>
    </row>
    <row r="7" spans="1:11" x14ac:dyDescent="0.25">
      <c r="A7" s="1" t="s">
        <v>1</v>
      </c>
      <c r="B7" s="2" t="s">
        <v>1</v>
      </c>
      <c r="C7" s="2" t="s">
        <v>1</v>
      </c>
    </row>
    <row r="8" spans="1:11" x14ac:dyDescent="0.25">
      <c r="A8" s="3" t="s">
        <v>15</v>
      </c>
      <c r="B8" s="23">
        <v>2</v>
      </c>
      <c r="C8" s="23">
        <v>2</v>
      </c>
      <c r="D8" s="23">
        <v>5</v>
      </c>
      <c r="E8" s="23">
        <v>5</v>
      </c>
      <c r="F8" s="14"/>
      <c r="G8" s="10">
        <v>1</v>
      </c>
      <c r="H8" s="11">
        <f t="shared" ref="H8:H19" si="0">B$8*B$9*$G8/12+SUM(B$29:B$33)</f>
        <v>0.20916666666666664</v>
      </c>
      <c r="I8" s="11">
        <f t="shared" ref="I8:I19" si="1">C$8*C$9*$G8/12+SUM(C$29:C$33)+IF(($G8-C$13&lt;0),C$12,C$12+($G8-C$13)*C$14)</f>
        <v>0.27816666666666667</v>
      </c>
      <c r="J8" s="11">
        <f t="shared" ref="J8:J19" si="2">D$8*D$9*$G8/12+SUM(D$29:D$33)</f>
        <v>0.10666666666666666</v>
      </c>
      <c r="K8" s="11">
        <f t="shared" ref="K8:K19" si="3">E$8*E$9*$G8/12+SUM(E$29:E$33)+IF(($G8-E$13&lt;0),E$12,E$12+($G8-E$13)*E$14)</f>
        <v>9.1666666666666674E-2</v>
      </c>
    </row>
    <row r="9" spans="1:11" x14ac:dyDescent="0.25">
      <c r="A9" t="s">
        <v>2</v>
      </c>
      <c r="B9" s="24">
        <v>0.1</v>
      </c>
      <c r="C9" s="24">
        <v>0.1</v>
      </c>
      <c r="D9" s="24">
        <v>0.1</v>
      </c>
      <c r="E9" s="24">
        <v>0.1</v>
      </c>
      <c r="F9" s="15"/>
      <c r="G9" s="12">
        <v>2</v>
      </c>
      <c r="H9" s="11">
        <f t="shared" si="0"/>
        <v>0.2258333333333333</v>
      </c>
      <c r="I9" s="11">
        <f t="shared" si="1"/>
        <v>0.29483333333333334</v>
      </c>
      <c r="J9" s="11">
        <f t="shared" si="2"/>
        <v>0.14833333333333332</v>
      </c>
      <c r="K9" s="11">
        <f t="shared" si="3"/>
        <v>0.13333333333333333</v>
      </c>
    </row>
    <row r="10" spans="1:11" x14ac:dyDescent="0.25">
      <c r="A10" t="s">
        <v>3</v>
      </c>
      <c r="B10" s="25">
        <v>10</v>
      </c>
      <c r="C10" s="25">
        <v>10</v>
      </c>
      <c r="D10" s="25">
        <v>10</v>
      </c>
      <c r="E10" s="25">
        <v>10</v>
      </c>
      <c r="F10" s="16"/>
      <c r="G10" s="13">
        <v>3</v>
      </c>
      <c r="H10" s="11">
        <f t="shared" si="0"/>
        <v>0.24249999999999999</v>
      </c>
      <c r="I10" s="11">
        <f t="shared" si="1"/>
        <v>0.3115</v>
      </c>
      <c r="J10" s="11">
        <f t="shared" si="2"/>
        <v>0.19</v>
      </c>
      <c r="K10" s="11">
        <f t="shared" si="3"/>
        <v>0.17499999999999999</v>
      </c>
    </row>
    <row r="11" spans="1:11" x14ac:dyDescent="0.25">
      <c r="A11" t="s">
        <v>37</v>
      </c>
      <c r="B11" s="33" t="s">
        <v>29</v>
      </c>
      <c r="C11" s="33" t="s">
        <v>29</v>
      </c>
      <c r="D11" s="33" t="s">
        <v>29</v>
      </c>
      <c r="E11" s="33" t="s">
        <v>29</v>
      </c>
      <c r="F11" s="17"/>
      <c r="G11" s="13">
        <v>4</v>
      </c>
      <c r="H11" s="11">
        <f t="shared" si="0"/>
        <v>0.25916666666666666</v>
      </c>
      <c r="I11" s="11">
        <f t="shared" si="1"/>
        <v>0.34316666666666668</v>
      </c>
      <c r="J11" s="11">
        <f t="shared" si="2"/>
        <v>0.23166666666666666</v>
      </c>
      <c r="K11" s="11">
        <f t="shared" si="3"/>
        <v>0.23166666666666666</v>
      </c>
    </row>
    <row r="12" spans="1:11" x14ac:dyDescent="0.25">
      <c r="A12" t="s">
        <v>5</v>
      </c>
      <c r="B12" s="33" t="s">
        <v>29</v>
      </c>
      <c r="C12" s="26">
        <v>0.05</v>
      </c>
      <c r="D12" s="33" t="s">
        <v>29</v>
      </c>
      <c r="E12" s="26">
        <v>0.05</v>
      </c>
      <c r="F12" s="18"/>
      <c r="G12" s="13">
        <v>5</v>
      </c>
      <c r="H12" s="11">
        <f t="shared" si="0"/>
        <v>0.27583333333333332</v>
      </c>
      <c r="I12" s="11">
        <f t="shared" si="1"/>
        <v>0.37483333333333335</v>
      </c>
      <c r="J12" s="11">
        <f t="shared" si="2"/>
        <v>0.27333333333333332</v>
      </c>
      <c r="K12" s="11">
        <f t="shared" si="3"/>
        <v>0.28833333333333333</v>
      </c>
    </row>
    <row r="13" spans="1:11" x14ac:dyDescent="0.25">
      <c r="A13" t="s">
        <v>4</v>
      </c>
      <c r="B13" s="33" t="s">
        <v>29</v>
      </c>
      <c r="C13" s="27">
        <v>3</v>
      </c>
      <c r="D13" s="33" t="s">
        <v>29</v>
      </c>
      <c r="E13" s="27">
        <v>3</v>
      </c>
      <c r="F13" s="16"/>
      <c r="G13" s="13">
        <v>6</v>
      </c>
      <c r="H13" s="11">
        <f t="shared" si="0"/>
        <v>0.29249999999999998</v>
      </c>
      <c r="I13" s="11">
        <f t="shared" si="1"/>
        <v>0.40649999999999997</v>
      </c>
      <c r="J13" s="11">
        <f t="shared" si="2"/>
        <v>0.315</v>
      </c>
      <c r="K13" s="11">
        <f t="shared" si="3"/>
        <v>0.34499999999999997</v>
      </c>
    </row>
    <row r="14" spans="1:11" x14ac:dyDescent="0.25">
      <c r="A14" t="s">
        <v>6</v>
      </c>
      <c r="B14" s="33" t="s">
        <v>29</v>
      </c>
      <c r="C14" s="28">
        <v>1.4999999999999999E-2</v>
      </c>
      <c r="D14" s="33" t="s">
        <v>29</v>
      </c>
      <c r="E14" s="28">
        <v>1.4999999999999999E-2</v>
      </c>
      <c r="F14" s="19"/>
      <c r="G14" s="13">
        <v>7</v>
      </c>
      <c r="H14" s="11">
        <f t="shared" si="0"/>
        <v>0.30916666666666665</v>
      </c>
      <c r="I14" s="11">
        <f t="shared" si="1"/>
        <v>0.43816666666666665</v>
      </c>
      <c r="J14" s="11">
        <f t="shared" si="2"/>
        <v>0.35666666666666669</v>
      </c>
      <c r="K14" s="11">
        <f t="shared" si="3"/>
        <v>0.40166666666666667</v>
      </c>
    </row>
    <row r="15" spans="1:11" x14ac:dyDescent="0.25">
      <c r="A15" t="s">
        <v>36</v>
      </c>
      <c r="B15" s="34" t="s">
        <v>29</v>
      </c>
      <c r="C15" s="35" t="s">
        <v>29</v>
      </c>
      <c r="D15" s="35" t="s">
        <v>29</v>
      </c>
      <c r="E15" s="35" t="s">
        <v>29</v>
      </c>
      <c r="F15" s="16"/>
      <c r="G15" s="13">
        <v>8</v>
      </c>
      <c r="H15" s="11">
        <f t="shared" si="0"/>
        <v>0.32583333333333331</v>
      </c>
      <c r="I15" s="11">
        <f t="shared" si="1"/>
        <v>0.46983333333333333</v>
      </c>
      <c r="J15" s="11">
        <f t="shared" si="2"/>
        <v>0.39833333333333332</v>
      </c>
      <c r="K15" s="11">
        <f t="shared" si="3"/>
        <v>0.45833333333333331</v>
      </c>
    </row>
    <row r="16" spans="1:11" x14ac:dyDescent="0.25">
      <c r="A16" t="s">
        <v>38</v>
      </c>
      <c r="B16" s="40">
        <v>0</v>
      </c>
      <c r="C16" s="36" t="s">
        <v>29</v>
      </c>
      <c r="D16" s="40">
        <v>0</v>
      </c>
      <c r="E16" s="36" t="s">
        <v>29</v>
      </c>
      <c r="F16" s="17"/>
      <c r="G16" s="13">
        <v>9</v>
      </c>
      <c r="H16" s="11">
        <f t="shared" si="0"/>
        <v>0.34249999999999997</v>
      </c>
      <c r="I16" s="11">
        <f t="shared" si="1"/>
        <v>0.50150000000000006</v>
      </c>
      <c r="J16" s="11">
        <f t="shared" si="2"/>
        <v>0.44</v>
      </c>
      <c r="K16" s="11">
        <f t="shared" si="3"/>
        <v>0.51500000000000001</v>
      </c>
    </row>
    <row r="17" spans="1:11" x14ac:dyDescent="0.25">
      <c r="A17" t="s">
        <v>6</v>
      </c>
      <c r="B17" s="40">
        <v>0</v>
      </c>
      <c r="C17" s="36" t="s">
        <v>29</v>
      </c>
      <c r="D17" s="40">
        <v>0</v>
      </c>
      <c r="E17" s="36" t="s">
        <v>29</v>
      </c>
      <c r="F17" s="20"/>
      <c r="G17" s="10">
        <v>10</v>
      </c>
      <c r="H17" s="11">
        <f t="shared" si="0"/>
        <v>0.35916666666666663</v>
      </c>
      <c r="I17" s="11">
        <f t="shared" si="1"/>
        <v>0.53316666666666668</v>
      </c>
      <c r="J17" s="11">
        <f t="shared" si="2"/>
        <v>0.48166666666666669</v>
      </c>
      <c r="K17" s="11">
        <f t="shared" si="3"/>
        <v>0.57166666666666666</v>
      </c>
    </row>
    <row r="18" spans="1:11" x14ac:dyDescent="0.25">
      <c r="A18" t="s">
        <v>8</v>
      </c>
      <c r="B18" s="27">
        <v>4.5</v>
      </c>
      <c r="C18" s="27">
        <v>4.5</v>
      </c>
      <c r="D18" s="27">
        <v>0</v>
      </c>
      <c r="E18" s="27">
        <v>0</v>
      </c>
      <c r="F18" s="21"/>
      <c r="G18" s="10">
        <v>11</v>
      </c>
      <c r="H18" s="11">
        <f t="shared" si="0"/>
        <v>0.37583333333333335</v>
      </c>
      <c r="I18" s="11">
        <f t="shared" si="1"/>
        <v>0.5648333333333333</v>
      </c>
      <c r="J18" s="11">
        <f t="shared" si="2"/>
        <v>0.52333333333333332</v>
      </c>
      <c r="K18" s="11">
        <f t="shared" si="3"/>
        <v>0.6283333333333333</v>
      </c>
    </row>
    <row r="19" spans="1:11" x14ac:dyDescent="0.25">
      <c r="A19" t="s">
        <v>13</v>
      </c>
      <c r="B19" s="29">
        <v>0.01</v>
      </c>
      <c r="C19" s="29">
        <v>0.02</v>
      </c>
      <c r="D19" s="33" t="s">
        <v>29</v>
      </c>
      <c r="E19" s="33" t="s">
        <v>29</v>
      </c>
      <c r="F19" s="15"/>
      <c r="G19" s="10">
        <v>12</v>
      </c>
      <c r="H19" s="11">
        <f t="shared" si="0"/>
        <v>0.39250000000000002</v>
      </c>
      <c r="I19" s="11">
        <f t="shared" si="1"/>
        <v>0.59650000000000003</v>
      </c>
      <c r="J19" s="11">
        <f t="shared" si="2"/>
        <v>0.56499999999999995</v>
      </c>
      <c r="K19" s="11">
        <f t="shared" si="3"/>
        <v>0.68500000000000005</v>
      </c>
    </row>
    <row r="20" spans="1:11" x14ac:dyDescent="0.25">
      <c r="A20" t="s">
        <v>14</v>
      </c>
      <c r="B20" s="30">
        <v>1.25</v>
      </c>
      <c r="C20" s="30">
        <v>1.35</v>
      </c>
      <c r="D20" s="30">
        <v>0</v>
      </c>
      <c r="E20" s="30">
        <v>0</v>
      </c>
      <c r="F20" s="20"/>
    </row>
    <row r="21" spans="1:11" x14ac:dyDescent="0.25">
      <c r="A21" t="s">
        <v>30</v>
      </c>
      <c r="B21" s="29">
        <v>1.4999999999999999E-2</v>
      </c>
      <c r="C21" s="29">
        <v>0</v>
      </c>
      <c r="D21" s="29">
        <v>1.4999999999999999E-2</v>
      </c>
      <c r="E21" s="29">
        <v>0</v>
      </c>
    </row>
    <row r="22" spans="1:11" x14ac:dyDescent="0.25">
      <c r="A22" t="s">
        <v>7</v>
      </c>
      <c r="B22" s="24">
        <v>0.01</v>
      </c>
      <c r="C22" s="24">
        <v>0</v>
      </c>
      <c r="D22" s="24">
        <v>0.01</v>
      </c>
      <c r="E22" s="24">
        <v>0</v>
      </c>
    </row>
    <row r="23" spans="1:11" x14ac:dyDescent="0.25">
      <c r="A23" s="39" t="s">
        <v>24</v>
      </c>
      <c r="B23" s="30">
        <v>0</v>
      </c>
      <c r="C23" s="30">
        <v>0</v>
      </c>
      <c r="D23" s="30">
        <v>0</v>
      </c>
      <c r="E23" s="30">
        <v>0</v>
      </c>
      <c r="F23" s="5"/>
    </row>
    <row r="24" spans="1:11" x14ac:dyDescent="0.25">
      <c r="F24" s="7"/>
    </row>
    <row r="25" spans="1:11" x14ac:dyDescent="0.25">
      <c r="F25" s="8"/>
    </row>
    <row r="26" spans="1:11" x14ac:dyDescent="0.25">
      <c r="A26" t="s">
        <v>48</v>
      </c>
      <c r="B26" s="8" t="s">
        <v>29</v>
      </c>
      <c r="C26" s="5">
        <f>IF((C10-C13&lt;0),C12,C12+(C10-C13)*C14)</f>
        <v>0.155</v>
      </c>
      <c r="D26" s="8" t="s">
        <v>29</v>
      </c>
      <c r="E26" s="5">
        <f>IF((E10-E13&lt;0),E12,E12+(E10-E13)*E14)</f>
        <v>0.155</v>
      </c>
      <c r="F26" s="8"/>
    </row>
    <row r="27" spans="1:11" x14ac:dyDescent="0.25">
      <c r="A27" t="s">
        <v>55</v>
      </c>
      <c r="B27" s="37">
        <f>B16+(B10*B17)</f>
        <v>0</v>
      </c>
      <c r="C27" s="8" t="s">
        <v>29</v>
      </c>
      <c r="D27" s="37">
        <f>D16+(D10*D17)</f>
        <v>0</v>
      </c>
      <c r="E27" s="8" t="s">
        <v>29</v>
      </c>
      <c r="F27" s="8"/>
    </row>
    <row r="28" spans="1:11" x14ac:dyDescent="0.25">
      <c r="A28" t="s">
        <v>39</v>
      </c>
      <c r="B28" s="7">
        <f>B8*B9*B10/12</f>
        <v>0.16666666666666666</v>
      </c>
      <c r="C28" s="7">
        <f>C8*C9*C10/12</f>
        <v>0.16666666666666666</v>
      </c>
      <c r="D28" s="7">
        <f>D8*D9*D10/12</f>
        <v>0.41666666666666669</v>
      </c>
      <c r="E28" s="7">
        <f>E8*E9*E10/12</f>
        <v>0.41666666666666669</v>
      </c>
      <c r="F28" s="6"/>
    </row>
    <row r="29" spans="1:11" x14ac:dyDescent="0.25">
      <c r="A29" t="s">
        <v>40</v>
      </c>
      <c r="B29" s="6">
        <f>B18*B19</f>
        <v>4.4999999999999998E-2</v>
      </c>
      <c r="C29" s="6">
        <f>C18*C19</f>
        <v>0.09</v>
      </c>
      <c r="D29" s="8" t="s">
        <v>29</v>
      </c>
      <c r="E29" s="8" t="s">
        <v>29</v>
      </c>
      <c r="F29" s="7"/>
    </row>
    <row r="30" spans="1:11" x14ac:dyDescent="0.25">
      <c r="A30" t="s">
        <v>41</v>
      </c>
      <c r="B30" s="7">
        <f>B18*B20*B8/100</f>
        <v>0.1125</v>
      </c>
      <c r="C30" s="7">
        <f>C18*C20*C8/100</f>
        <v>0.1215</v>
      </c>
      <c r="D30" s="8" t="s">
        <v>29</v>
      </c>
      <c r="E30" s="8" t="s">
        <v>29</v>
      </c>
      <c r="F30" s="7"/>
    </row>
    <row r="31" spans="1:11" x14ac:dyDescent="0.25">
      <c r="A31" t="s">
        <v>42</v>
      </c>
      <c r="B31" s="6">
        <f>+B21</f>
        <v>1.4999999999999999E-2</v>
      </c>
      <c r="C31" s="6">
        <f>+C21</f>
        <v>0</v>
      </c>
      <c r="D31" s="6">
        <f>+D21</f>
        <v>1.4999999999999999E-2</v>
      </c>
      <c r="E31" s="6">
        <f>+E21</f>
        <v>0</v>
      </c>
      <c r="F31" s="5"/>
    </row>
    <row r="32" spans="1:11" x14ac:dyDescent="0.25">
      <c r="A32" t="s">
        <v>43</v>
      </c>
      <c r="B32" s="7">
        <f>B8*B22</f>
        <v>0.02</v>
      </c>
      <c r="C32" s="7">
        <f>C8*C22</f>
        <v>0</v>
      </c>
      <c r="D32" s="7">
        <f>D8*D22</f>
        <v>0.05</v>
      </c>
      <c r="E32" s="7">
        <f>E8*E22</f>
        <v>0</v>
      </c>
    </row>
    <row r="33" spans="1:6" x14ac:dyDescent="0.25">
      <c r="A33" t="s">
        <v>23</v>
      </c>
      <c r="B33" s="38">
        <f>B23</f>
        <v>0</v>
      </c>
      <c r="C33" s="38">
        <f>C23</f>
        <v>0</v>
      </c>
      <c r="D33" s="38">
        <f>D23</f>
        <v>0</v>
      </c>
      <c r="E33" s="38">
        <f>E23</f>
        <v>0</v>
      </c>
      <c r="F33" s="5"/>
    </row>
    <row r="34" spans="1:6" x14ac:dyDescent="0.25">
      <c r="A34" t="s">
        <v>44</v>
      </c>
      <c r="B34" s="5">
        <f>SUM(B27:B33)</f>
        <v>0.35916666666666669</v>
      </c>
      <c r="C34" s="5">
        <f>C26+C28+C29+C30+C31+C32+C33</f>
        <v>0.53316666666666657</v>
      </c>
      <c r="D34" s="5">
        <f>D27+D28+D31+D32+D33</f>
        <v>0.48166666666666669</v>
      </c>
      <c r="E34" s="5">
        <f>E26+E28+E31+E32+E33</f>
        <v>0.57166666666666666</v>
      </c>
    </row>
    <row r="36" spans="1:6" x14ac:dyDescent="0.25">
      <c r="A36" t="s">
        <v>45</v>
      </c>
      <c r="B36" s="5">
        <f>B8+B34</f>
        <v>2.3591666666666669</v>
      </c>
      <c r="C36" s="5">
        <f>C8+C34</f>
        <v>2.5331666666666663</v>
      </c>
      <c r="D36" s="5">
        <f>D8+D34</f>
        <v>5.4816666666666665</v>
      </c>
      <c r="E36" s="5">
        <f>E8+E34</f>
        <v>5.5716666666666663</v>
      </c>
    </row>
    <row r="39" spans="1:6" x14ac:dyDescent="0.25">
      <c r="A39" t="s">
        <v>50</v>
      </c>
    </row>
    <row r="40" spans="1:6" x14ac:dyDescent="0.25">
      <c r="A40" t="s">
        <v>56</v>
      </c>
    </row>
    <row r="41" spans="1:6" x14ac:dyDescent="0.25">
      <c r="A41" t="s">
        <v>46</v>
      </c>
    </row>
    <row r="42" spans="1:6" x14ac:dyDescent="0.25">
      <c r="A42" t="s">
        <v>51</v>
      </c>
    </row>
    <row r="43" spans="1:6" x14ac:dyDescent="0.25">
      <c r="A43" t="s">
        <v>52</v>
      </c>
    </row>
    <row r="44" spans="1:6" x14ac:dyDescent="0.25">
      <c r="A44" t="s">
        <v>47</v>
      </c>
    </row>
    <row r="45" spans="1:6" x14ac:dyDescent="0.25">
      <c r="A45" t="s">
        <v>53</v>
      </c>
    </row>
    <row r="46" spans="1:6" x14ac:dyDescent="0.25">
      <c r="A46" t="s">
        <v>57</v>
      </c>
    </row>
    <row r="47" spans="1:6" x14ac:dyDescent="0.25">
      <c r="A47" t="s">
        <v>54</v>
      </c>
    </row>
    <row r="48" spans="1:6" x14ac:dyDescent="0.25">
      <c r="A48" t="s">
        <v>49</v>
      </c>
    </row>
  </sheetData>
  <sheetProtection sheet="1" objects="1" scenarios="1"/>
  <scenarios current="0">
    <scenario name="Graph" count="4" user="William Edwards" comment="Created by William Edwards on 12/31/2001_x000a_Modified by William Edwards on 12/31/2001">
      <inputCells r="B10" val="1" numFmtId="166"/>
      <inputCells r="C10" val="1" numFmtId="166"/>
      <inputCells r="D10" val="1" numFmtId="166"/>
      <inputCells r="E10" val="1" numFmtId="166"/>
    </scenario>
  </scenarios>
  <pageMargins left="0.75" right="0.75" top="1" bottom="1" header="0.5" footer="0.5"/>
  <pageSetup scale="90" fitToHeight="2" orientation="portrait" horizontalDpi="300" verticalDpi="300" r:id="rId1"/>
  <headerFooter alignWithMargins="0"/>
  <colBreaks count="1" manualBreakCount="1">
    <brk id="5" max="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showGridLines="0" workbookViewId="0"/>
  </sheetViews>
  <sheetFormatPr defaultRowHeight="13.2" x14ac:dyDescent="0.25"/>
  <sheetData>
    <row r="1" spans="1:1" ht="16.8" x14ac:dyDescent="0.3">
      <c r="A1" s="22" t="s">
        <v>34</v>
      </c>
    </row>
    <row r="3" spans="1:1" x14ac:dyDescent="0.25">
      <c r="A3" s="1" t="s">
        <v>0</v>
      </c>
    </row>
    <row r="4" spans="1:1" x14ac:dyDescent="0.25">
      <c r="A4" t="s">
        <v>20</v>
      </c>
    </row>
    <row r="5" spans="1:1" x14ac:dyDescent="0.25">
      <c r="A5" t="s">
        <v>17</v>
      </c>
    </row>
    <row r="6" spans="1:1" x14ac:dyDescent="0.25">
      <c r="A6" t="s">
        <v>27</v>
      </c>
    </row>
    <row r="7" spans="1:1" x14ac:dyDescent="0.25">
      <c r="A7" t="s">
        <v>18</v>
      </c>
    </row>
    <row r="8" spans="1:1" x14ac:dyDescent="0.25">
      <c r="A8" t="s">
        <v>16</v>
      </c>
    </row>
    <row r="9" spans="1:1" x14ac:dyDescent="0.25">
      <c r="A9" t="s">
        <v>19</v>
      </c>
    </row>
    <row r="10" spans="1:1" x14ac:dyDescent="0.25">
      <c r="A10" t="s">
        <v>26</v>
      </c>
    </row>
    <row r="11" spans="1:1" x14ac:dyDescent="0.25">
      <c r="A11" t="s">
        <v>25</v>
      </c>
    </row>
    <row r="12" spans="1:1" x14ac:dyDescent="0.25">
      <c r="A12" t="s">
        <v>22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ISU Extension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Martin Hofstrand</dc:creator>
  <cp:lastModifiedBy>Aniket Gupta</cp:lastModifiedBy>
  <cp:lastPrinted>2002-01-15T16:57:42Z</cp:lastPrinted>
  <dcterms:created xsi:type="dcterms:W3CDTF">2000-11-08T21:50:06Z</dcterms:created>
  <dcterms:modified xsi:type="dcterms:W3CDTF">2024-02-03T22:29:04Z</dcterms:modified>
</cp:coreProperties>
</file>