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9E617936-EB1C-4736-AA41-D0AB60854393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Sheet1!$J$8,Sheet1!$C$26:$N$27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Sheet1!$C$21:$N$21</definedName>
    <definedName name="solver_lin" localSheetId="0" hidden="1">1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Sheet1!$O$34</definedName>
    <definedName name="solver_pre" localSheetId="0" hidden="1">0.000001</definedName>
    <definedName name="solver_rel1" localSheetId="0" hidden="1">2</definedName>
    <definedName name="solver_rhs1" localSheetId="0" hidden="1">Sheet1!$C$28:$N$28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/>
  <c r="L29" i="1"/>
  <c r="M29" i="1"/>
  <c r="N29" i="1"/>
  <c r="E19" i="1"/>
  <c r="E20" i="1" s="1"/>
  <c r="D19" i="1"/>
  <c r="F19" i="1"/>
  <c r="F31" i="1" s="1"/>
  <c r="F20" i="1"/>
  <c r="G19" i="1"/>
  <c r="G20" i="1" s="1"/>
  <c r="H19" i="1"/>
  <c r="H20" i="1" s="1"/>
  <c r="I19" i="1"/>
  <c r="I20" i="1"/>
  <c r="J19" i="1"/>
  <c r="J31" i="1" s="1"/>
  <c r="J20" i="1"/>
  <c r="K19" i="1"/>
  <c r="L19" i="1"/>
  <c r="L20" i="1" s="1"/>
  <c r="M19" i="1"/>
  <c r="N19" i="1"/>
  <c r="N31" i="1" s="1"/>
  <c r="N20" i="1"/>
  <c r="C19" i="1"/>
  <c r="D30" i="1"/>
  <c r="E30" i="1"/>
  <c r="F30" i="1"/>
  <c r="G30" i="1"/>
  <c r="H30" i="1"/>
  <c r="I30" i="1"/>
  <c r="O30" i="1" s="1"/>
  <c r="J30" i="1"/>
  <c r="K30" i="1"/>
  <c r="L30" i="1"/>
  <c r="M30" i="1"/>
  <c r="N30" i="1"/>
  <c r="C30" i="1"/>
  <c r="C29" i="1"/>
  <c r="O29" i="1" s="1"/>
  <c r="D28" i="1"/>
  <c r="E28" i="1"/>
  <c r="F28" i="1"/>
  <c r="G28" i="1"/>
  <c r="H28" i="1"/>
  <c r="I28" i="1"/>
  <c r="J28" i="1"/>
  <c r="K28" i="1"/>
  <c r="L28" i="1"/>
  <c r="M28" i="1"/>
  <c r="N28" i="1"/>
  <c r="C18" i="1"/>
  <c r="C20" i="1" s="1"/>
  <c r="C31" i="1"/>
  <c r="C28" i="1"/>
  <c r="C13" i="1"/>
  <c r="C21" i="1" s="1"/>
  <c r="D13" i="1" s="1"/>
  <c r="D18" i="1"/>
  <c r="O18" i="1" s="1"/>
  <c r="E18" i="1"/>
  <c r="F18" i="1"/>
  <c r="G18" i="1"/>
  <c r="H18" i="1"/>
  <c r="I18" i="1"/>
  <c r="J18" i="1"/>
  <c r="K18" i="1"/>
  <c r="K20" i="1" s="1"/>
  <c r="L18" i="1"/>
  <c r="M18" i="1"/>
  <c r="M31" i="1" s="1"/>
  <c r="N18" i="1"/>
  <c r="D31" i="1"/>
  <c r="G31" i="1"/>
  <c r="H31" i="1"/>
  <c r="I31" i="1"/>
  <c r="L31" i="1"/>
  <c r="O14" i="1"/>
  <c r="D15" i="1" l="1"/>
  <c r="D16" i="1" s="1"/>
  <c r="M20" i="1"/>
  <c r="D20" i="1"/>
  <c r="O20" i="1" s="1"/>
  <c r="E31" i="1"/>
  <c r="O31" i="1" s="1"/>
  <c r="O34" i="1" s="1"/>
  <c r="K31" i="1"/>
  <c r="C15" i="1"/>
  <c r="C16" i="1" s="1"/>
  <c r="D21" i="1" l="1"/>
  <c r="E13" i="1" s="1"/>
  <c r="E21" i="1" l="1"/>
  <c r="F13" i="1" s="1"/>
  <c r="E15" i="1"/>
  <c r="E16" i="1" s="1"/>
  <c r="F21" i="1" l="1"/>
  <c r="G13" i="1" s="1"/>
  <c r="F15" i="1"/>
  <c r="F16" i="1" s="1"/>
  <c r="G15" i="1" l="1"/>
  <c r="G16" i="1" s="1"/>
  <c r="G21" i="1"/>
  <c r="H13" i="1" s="1"/>
  <c r="H15" i="1" l="1"/>
  <c r="H16" i="1" s="1"/>
  <c r="H21" i="1"/>
  <c r="I13" i="1" s="1"/>
  <c r="I21" i="1" l="1"/>
  <c r="J13" i="1" s="1"/>
  <c r="I15" i="1"/>
  <c r="I16" i="1" s="1"/>
  <c r="J21" i="1" l="1"/>
  <c r="K13" i="1" s="1"/>
  <c r="J15" i="1"/>
  <c r="J16" i="1" s="1"/>
  <c r="K21" i="1" l="1"/>
  <c r="L13" i="1" s="1"/>
  <c r="K15" i="1"/>
  <c r="K16" i="1" s="1"/>
  <c r="L15" i="1" l="1"/>
  <c r="L16" i="1" s="1"/>
  <c r="L21" i="1"/>
  <c r="M13" i="1" s="1"/>
  <c r="M21" i="1" l="1"/>
  <c r="N13" i="1" s="1"/>
  <c r="M15" i="1"/>
  <c r="M16" i="1" s="1"/>
  <c r="N21" i="1" l="1"/>
  <c r="N15" i="1"/>
  <c r="N16" i="1" s="1"/>
</calcChain>
</file>

<file path=xl/sharedStrings.xml><?xml version="1.0" encoding="utf-8"?>
<sst xmlns="http://schemas.openxmlformats.org/spreadsheetml/2006/main" count="42" uniqueCount="42">
  <si>
    <t>Production Data</t>
  </si>
  <si>
    <t>Inventory holding cost (per unit/month)</t>
  </si>
  <si>
    <t>Marginal cost of backorder (per unit/month)</t>
  </si>
  <si>
    <t>Hiring and training cost (per worker)</t>
  </si>
  <si>
    <t>Layoff cost (per worker)</t>
  </si>
  <si>
    <t>Regular time cost (per hour)</t>
  </si>
  <si>
    <t>Labor hours required (per unit)</t>
  </si>
  <si>
    <t>Beginning inventory (units)</t>
  </si>
  <si>
    <t>Production Planning Requirements</t>
  </si>
  <si>
    <t>Beg. Inventory</t>
  </si>
  <si>
    <t>Demand Forcast</t>
  </si>
  <si>
    <t>Production Req.</t>
  </si>
  <si>
    <t>Product Hours Req.</t>
  </si>
  <si>
    <t>Work days/month</t>
  </si>
  <si>
    <t>Hrs/month/worker</t>
  </si>
  <si>
    <t># of workers</t>
  </si>
  <si>
    <t>Actual Production</t>
  </si>
  <si>
    <t>End Inventory</t>
  </si>
  <si>
    <t>May</t>
  </si>
  <si>
    <t>June</t>
  </si>
  <si>
    <t>July</t>
  </si>
  <si>
    <t>Sept.</t>
  </si>
  <si>
    <t>Oct.</t>
  </si>
  <si>
    <t>Nov.</t>
  </si>
  <si>
    <t>Dec.</t>
  </si>
  <si>
    <t>Aug.</t>
  </si>
  <si>
    <t>Apr.</t>
  </si>
  <si>
    <t>Mar.</t>
  </si>
  <si>
    <t>Feb.</t>
  </si>
  <si>
    <t>Jan.</t>
  </si>
  <si>
    <t>Total</t>
  </si>
  <si>
    <t>Cost Summary</t>
  </si>
  <si>
    <t>Back Order Cost</t>
  </si>
  <si>
    <t>Regular Time Cost</t>
  </si>
  <si>
    <t>Total Cost:</t>
  </si>
  <si>
    <t>Aggregate Planning Project</t>
  </si>
  <si>
    <t>#1</t>
  </si>
  <si>
    <t>Inventory</t>
  </si>
  <si>
    <t>Back Order</t>
  </si>
  <si>
    <t>Inventory Cost</t>
  </si>
  <si>
    <t>Net Inventory</t>
  </si>
  <si>
    <t>Workforce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</si>
</sst>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44" fontId="0" fillId="0" borderId="0" xfId="1" applyFont="1"/>
    <xf numFmtId="5" fontId="0" fillId="0" borderId="0" xfId="1" applyNumberFormat="1" applyFont="1"/>
    <xf numFmtId="41" fontId="0" fillId="0" borderId="0" xfId="1" applyNumberFormat="1" applyFont="1"/>
    <xf numFmtId="41" fontId="0" fillId="0" borderId="1" xfId="1" applyNumberFormat="1" applyFont="1" applyBorder="1"/>
    <xf numFmtId="41" fontId="0" fillId="0" borderId="2" xfId="1" applyNumberFormat="1" applyFont="1" applyBorder="1"/>
    <xf numFmtId="41" fontId="0" fillId="0" borderId="3" xfId="1" applyNumberFormat="1" applyFont="1" applyBorder="1"/>
    <xf numFmtId="41" fontId="0" fillId="0" borderId="4" xfId="1" applyNumberFormat="1" applyFont="1" applyBorder="1"/>
    <xf numFmtId="41" fontId="0" fillId="0" borderId="5" xfId="1" applyNumberFormat="1" applyFont="1" applyBorder="1"/>
    <xf numFmtId="41" fontId="0" fillId="0" borderId="6" xfId="1" applyNumberFormat="1" applyFont="1" applyBorder="1"/>
    <xf numFmtId="164" fontId="0" fillId="0" borderId="7" xfId="0" applyNumberFormat="1" applyBorder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E2" workbookViewId="0">
      <selection activeCell="O34" sqref="O34"/>
    </sheetView>
  </sheetViews>
  <sheetFormatPr defaultRowHeight="13.2" x14ac:dyDescent="0.25"/>
  <cols>
    <col min="3" max="3" width="12.33203125" bestFit="1" customWidth="1"/>
    <col min="4" max="4" width="11.44140625" customWidth="1"/>
    <col min="5" max="5" width="10.44140625" customWidth="1"/>
    <col min="6" max="6" width="11.109375" customWidth="1"/>
    <col min="7" max="14" width="12.33203125" bestFit="1" customWidth="1"/>
    <col min="15" max="15" width="14.109375" bestFit="1" customWidth="1"/>
  </cols>
  <sheetData>
    <row r="1" spans="1:15" x14ac:dyDescent="0.25">
      <c r="A1" s="1" t="s">
        <v>35</v>
      </c>
    </row>
    <row r="2" spans="1:15" x14ac:dyDescent="0.25">
      <c r="A2" t="s">
        <v>36</v>
      </c>
    </row>
    <row r="4" spans="1:15" x14ac:dyDescent="0.25">
      <c r="A4" s="1" t="s">
        <v>0</v>
      </c>
    </row>
    <row r="5" spans="1:15" x14ac:dyDescent="0.25">
      <c r="A5" t="s">
        <v>1</v>
      </c>
      <c r="E5" s="3">
        <v>5</v>
      </c>
      <c r="G5" t="s">
        <v>5</v>
      </c>
      <c r="J5" s="3">
        <v>10</v>
      </c>
    </row>
    <row r="6" spans="1:15" x14ac:dyDescent="0.25">
      <c r="A6" t="s">
        <v>2</v>
      </c>
      <c r="E6" s="3">
        <v>20</v>
      </c>
      <c r="G6" t="s">
        <v>6</v>
      </c>
      <c r="J6">
        <v>0.25</v>
      </c>
    </row>
    <row r="7" spans="1:15" x14ac:dyDescent="0.25">
      <c r="A7" t="s">
        <v>3</v>
      </c>
      <c r="E7" s="3">
        <v>3500</v>
      </c>
      <c r="G7" t="s">
        <v>7</v>
      </c>
      <c r="J7">
        <v>5000</v>
      </c>
    </row>
    <row r="8" spans="1:15" x14ac:dyDescent="0.25">
      <c r="A8" t="s">
        <v>4</v>
      </c>
      <c r="E8" s="3">
        <v>1500</v>
      </c>
      <c r="G8" t="s">
        <v>41</v>
      </c>
      <c r="J8" s="12">
        <v>88.260793251750897</v>
      </c>
    </row>
    <row r="11" spans="1:15" x14ac:dyDescent="0.25">
      <c r="A11" s="1" t="s">
        <v>8</v>
      </c>
    </row>
    <row r="12" spans="1:15" x14ac:dyDescent="0.25">
      <c r="C12" s="2" t="s">
        <v>29</v>
      </c>
      <c r="D12" s="2" t="s">
        <v>28</v>
      </c>
      <c r="E12" s="2" t="s">
        <v>27</v>
      </c>
      <c r="F12" s="2" t="s">
        <v>26</v>
      </c>
      <c r="G12" s="2" t="s">
        <v>18</v>
      </c>
      <c r="H12" s="2" t="s">
        <v>19</v>
      </c>
      <c r="I12" s="2" t="s">
        <v>20</v>
      </c>
      <c r="J12" s="2" t="s">
        <v>25</v>
      </c>
      <c r="K12" s="2" t="s">
        <v>21</v>
      </c>
      <c r="L12" s="2" t="s">
        <v>22</v>
      </c>
      <c r="M12" s="2" t="s">
        <v>23</v>
      </c>
      <c r="N12" s="2" t="s">
        <v>24</v>
      </c>
      <c r="O12" s="2" t="s">
        <v>30</v>
      </c>
    </row>
    <row r="13" spans="1:15" x14ac:dyDescent="0.25">
      <c r="A13" t="s">
        <v>9</v>
      </c>
      <c r="C13">
        <f>J7</f>
        <v>5000</v>
      </c>
      <c r="D13">
        <f>C21</f>
        <v>27136</v>
      </c>
      <c r="E13">
        <f t="shared" ref="E13:N13" si="0">D21</f>
        <v>3623</v>
      </c>
      <c r="F13">
        <f t="shared" si="0"/>
        <v>-7066</v>
      </c>
      <c r="G13">
        <f t="shared" si="0"/>
        <v>5070</v>
      </c>
      <c r="H13">
        <f t="shared" si="0"/>
        <v>4381</v>
      </c>
      <c r="I13">
        <f t="shared" si="0"/>
        <v>-9132</v>
      </c>
      <c r="J13">
        <f t="shared" si="0"/>
        <v>179</v>
      </c>
      <c r="K13">
        <f t="shared" si="0"/>
        <v>-510</v>
      </c>
      <c r="L13">
        <f t="shared" si="0"/>
        <v>8801</v>
      </c>
      <c r="M13">
        <f t="shared" si="0"/>
        <v>3761</v>
      </c>
      <c r="N13">
        <f t="shared" si="0"/>
        <v>4599</v>
      </c>
    </row>
    <row r="14" spans="1:15" ht="12" customHeight="1" x14ac:dyDescent="0.25">
      <c r="A14" t="s">
        <v>10</v>
      </c>
      <c r="C14">
        <v>40000</v>
      </c>
      <c r="D14">
        <v>80000</v>
      </c>
      <c r="E14">
        <v>70000</v>
      </c>
      <c r="F14">
        <v>50000</v>
      </c>
      <c r="G14">
        <v>60000</v>
      </c>
      <c r="H14">
        <v>70000</v>
      </c>
      <c r="I14">
        <v>50000</v>
      </c>
      <c r="J14">
        <v>60000</v>
      </c>
      <c r="K14">
        <v>50000</v>
      </c>
      <c r="L14">
        <v>70000</v>
      </c>
      <c r="M14">
        <v>50000</v>
      </c>
      <c r="N14">
        <v>30000</v>
      </c>
      <c r="O14">
        <f>SUM(C14:N14)</f>
        <v>680000</v>
      </c>
    </row>
    <row r="15" spans="1:15" x14ac:dyDescent="0.25">
      <c r="A15" t="s">
        <v>11</v>
      </c>
      <c r="C15">
        <f>C14-C13</f>
        <v>35000</v>
      </c>
      <c r="D15">
        <f t="shared" ref="D15:N15" si="1">D14-D13</f>
        <v>52864</v>
      </c>
      <c r="E15">
        <f t="shared" si="1"/>
        <v>66377</v>
      </c>
      <c r="F15">
        <f t="shared" si="1"/>
        <v>57066</v>
      </c>
      <c r="G15">
        <f t="shared" si="1"/>
        <v>54930</v>
      </c>
      <c r="H15">
        <f t="shared" si="1"/>
        <v>65619</v>
      </c>
      <c r="I15">
        <f t="shared" si="1"/>
        <v>59132</v>
      </c>
      <c r="J15">
        <f t="shared" si="1"/>
        <v>59821</v>
      </c>
      <c r="K15">
        <f t="shared" si="1"/>
        <v>50510</v>
      </c>
      <c r="L15">
        <f t="shared" si="1"/>
        <v>61199</v>
      </c>
      <c r="M15">
        <f t="shared" si="1"/>
        <v>46239</v>
      </c>
      <c r="N15">
        <f t="shared" si="1"/>
        <v>25401</v>
      </c>
    </row>
    <row r="16" spans="1:15" x14ac:dyDescent="0.25">
      <c r="A16" t="s">
        <v>12</v>
      </c>
      <c r="C16">
        <f>C15*$J$6</f>
        <v>8750</v>
      </c>
      <c r="D16">
        <f t="shared" ref="D16:N16" si="2">D15*$J$6</f>
        <v>13216</v>
      </c>
      <c r="E16">
        <f t="shared" si="2"/>
        <v>16594.25</v>
      </c>
      <c r="F16">
        <f t="shared" si="2"/>
        <v>14266.5</v>
      </c>
      <c r="G16">
        <f t="shared" si="2"/>
        <v>13732.5</v>
      </c>
      <c r="H16">
        <f t="shared" si="2"/>
        <v>16404.75</v>
      </c>
      <c r="I16">
        <f t="shared" si="2"/>
        <v>14783</v>
      </c>
      <c r="J16">
        <f t="shared" si="2"/>
        <v>14955.25</v>
      </c>
      <c r="K16">
        <f t="shared" si="2"/>
        <v>12627.5</v>
      </c>
      <c r="L16">
        <f t="shared" si="2"/>
        <v>15299.75</v>
      </c>
      <c r="M16">
        <f t="shared" si="2"/>
        <v>11559.75</v>
      </c>
      <c r="N16">
        <f t="shared" si="2"/>
        <v>6350.25</v>
      </c>
    </row>
    <row r="17" spans="1:15" x14ac:dyDescent="0.25">
      <c r="A17" t="s">
        <v>13</v>
      </c>
      <c r="C17">
        <v>22</v>
      </c>
      <c r="D17">
        <v>20</v>
      </c>
      <c r="E17">
        <v>21</v>
      </c>
      <c r="F17">
        <v>22</v>
      </c>
      <c r="G17">
        <v>21</v>
      </c>
      <c r="H17">
        <v>20</v>
      </c>
      <c r="I17">
        <v>21</v>
      </c>
      <c r="J17">
        <v>21</v>
      </c>
      <c r="K17">
        <v>21</v>
      </c>
      <c r="L17">
        <v>23</v>
      </c>
      <c r="M17">
        <v>18</v>
      </c>
      <c r="N17">
        <v>22</v>
      </c>
    </row>
    <row r="18" spans="1:15" x14ac:dyDescent="0.25">
      <c r="A18" t="s">
        <v>14</v>
      </c>
      <c r="C18">
        <f>8*C17</f>
        <v>176</v>
      </c>
      <c r="D18">
        <f t="shared" ref="D18:N18" si="3">8*D17</f>
        <v>160</v>
      </c>
      <c r="E18">
        <f t="shared" si="3"/>
        <v>168</v>
      </c>
      <c r="F18">
        <f t="shared" si="3"/>
        <v>176</v>
      </c>
      <c r="G18">
        <f t="shared" si="3"/>
        <v>168</v>
      </c>
      <c r="H18">
        <f t="shared" si="3"/>
        <v>160</v>
      </c>
      <c r="I18">
        <f t="shared" si="3"/>
        <v>168</v>
      </c>
      <c r="J18">
        <f t="shared" si="3"/>
        <v>168</v>
      </c>
      <c r="K18">
        <f t="shared" si="3"/>
        <v>168</v>
      </c>
      <c r="L18">
        <f t="shared" si="3"/>
        <v>184</v>
      </c>
      <c r="M18">
        <f t="shared" si="3"/>
        <v>144</v>
      </c>
      <c r="N18">
        <f t="shared" si="3"/>
        <v>176</v>
      </c>
      <c r="O18">
        <f>SUM(C18:N18)</f>
        <v>2016</v>
      </c>
    </row>
    <row r="19" spans="1:15" x14ac:dyDescent="0.25">
      <c r="A19" t="s">
        <v>15</v>
      </c>
      <c r="C19" s="13">
        <f>$J$8</f>
        <v>88.260793251750897</v>
      </c>
      <c r="D19" s="13">
        <f t="shared" ref="D19:N19" si="4">$J$8</f>
        <v>88.260793251750897</v>
      </c>
      <c r="E19" s="13">
        <f t="shared" si="4"/>
        <v>88.260793251750897</v>
      </c>
      <c r="F19" s="13">
        <f t="shared" si="4"/>
        <v>88.260793251750897</v>
      </c>
      <c r="G19" s="13">
        <f t="shared" si="4"/>
        <v>88.260793251750897</v>
      </c>
      <c r="H19" s="13">
        <f t="shared" si="4"/>
        <v>88.260793251750897</v>
      </c>
      <c r="I19" s="13">
        <f t="shared" si="4"/>
        <v>88.260793251750897</v>
      </c>
      <c r="J19" s="13">
        <f t="shared" si="4"/>
        <v>88.260793251750897</v>
      </c>
      <c r="K19" s="13">
        <f t="shared" si="4"/>
        <v>88.260793251750897</v>
      </c>
      <c r="L19" s="13">
        <f t="shared" si="4"/>
        <v>88.260793251750897</v>
      </c>
      <c r="M19" s="13">
        <f t="shared" si="4"/>
        <v>88.260793251750897</v>
      </c>
      <c r="N19" s="13">
        <f t="shared" si="4"/>
        <v>88.260793251750897</v>
      </c>
    </row>
    <row r="20" spans="1:15" x14ac:dyDescent="0.25">
      <c r="A20" t="s">
        <v>16</v>
      </c>
      <c r="C20">
        <f>ROUND((C19*C18)/$J$6,0)</f>
        <v>62136</v>
      </c>
      <c r="D20">
        <f t="shared" ref="D20:N20" si="5">ROUND((D19*D18)/$J$6,0)</f>
        <v>56487</v>
      </c>
      <c r="E20">
        <f>ROUND((E19*E18)/$J$6,0)</f>
        <v>59311</v>
      </c>
      <c r="F20">
        <f t="shared" si="5"/>
        <v>62136</v>
      </c>
      <c r="G20">
        <f t="shared" si="5"/>
        <v>59311</v>
      </c>
      <c r="H20">
        <f t="shared" si="5"/>
        <v>56487</v>
      </c>
      <c r="I20">
        <f t="shared" si="5"/>
        <v>59311</v>
      </c>
      <c r="J20">
        <f t="shared" si="5"/>
        <v>59311</v>
      </c>
      <c r="K20">
        <f t="shared" si="5"/>
        <v>59311</v>
      </c>
      <c r="L20">
        <f t="shared" si="5"/>
        <v>64960</v>
      </c>
      <c r="M20">
        <f t="shared" si="5"/>
        <v>50838</v>
      </c>
      <c r="N20">
        <f t="shared" si="5"/>
        <v>62136</v>
      </c>
      <c r="O20">
        <f>SUM(C20:N20)</f>
        <v>711735</v>
      </c>
    </row>
    <row r="21" spans="1:15" x14ac:dyDescent="0.25">
      <c r="A21" t="s">
        <v>17</v>
      </c>
      <c r="C21">
        <f>C13+C20-C14</f>
        <v>27136</v>
      </c>
      <c r="D21">
        <f t="shared" ref="D21:N21" si="6">D13+D20-D14</f>
        <v>3623</v>
      </c>
      <c r="E21">
        <f t="shared" si="6"/>
        <v>-7066</v>
      </c>
      <c r="F21">
        <f t="shared" si="6"/>
        <v>5070</v>
      </c>
      <c r="G21">
        <f t="shared" si="6"/>
        <v>4381</v>
      </c>
      <c r="H21">
        <f t="shared" si="6"/>
        <v>-9132</v>
      </c>
      <c r="I21">
        <f t="shared" si="6"/>
        <v>179</v>
      </c>
      <c r="J21">
        <f t="shared" si="6"/>
        <v>-510</v>
      </c>
      <c r="K21">
        <f t="shared" si="6"/>
        <v>8801</v>
      </c>
      <c r="L21">
        <f t="shared" si="6"/>
        <v>3761</v>
      </c>
      <c r="M21">
        <f t="shared" si="6"/>
        <v>4599</v>
      </c>
      <c r="N21">
        <f t="shared" si="6"/>
        <v>36735</v>
      </c>
    </row>
    <row r="24" spans="1:15" x14ac:dyDescent="0.25">
      <c r="A24" s="1" t="s">
        <v>31</v>
      </c>
    </row>
    <row r="26" spans="1:15" x14ac:dyDescent="0.25">
      <c r="A26" t="s">
        <v>37</v>
      </c>
      <c r="C26" s="6">
        <v>27311.750000000524</v>
      </c>
      <c r="D26" s="7">
        <v>3750.5000000024302</v>
      </c>
      <c r="E26" s="7">
        <v>0</v>
      </c>
      <c r="F26" s="7">
        <v>5437.0000000018426</v>
      </c>
      <c r="G26" s="7">
        <v>4811.7500000007785</v>
      </c>
      <c r="H26" s="7">
        <v>0</v>
      </c>
      <c r="I26" s="7">
        <v>625.25000001935223</v>
      </c>
      <c r="J26" s="7">
        <v>0</v>
      </c>
      <c r="K26" s="7">
        <v>9374.750000013024</v>
      </c>
      <c r="L26" s="7">
        <v>4240.4583333436894</v>
      </c>
      <c r="M26" s="7">
        <v>5188.2500000164509</v>
      </c>
      <c r="N26" s="8">
        <v>37499.999999996304</v>
      </c>
      <c r="O26" s="4"/>
    </row>
    <row r="27" spans="1:15" ht="14.25" customHeight="1" x14ac:dyDescent="0.25">
      <c r="A27" t="s">
        <v>38</v>
      </c>
      <c r="C27" s="9">
        <v>0</v>
      </c>
      <c r="D27" s="10">
        <v>0</v>
      </c>
      <c r="E27" s="10">
        <v>6874.749999953221</v>
      </c>
      <c r="F27" s="10">
        <v>0</v>
      </c>
      <c r="G27" s="10">
        <v>0</v>
      </c>
      <c r="H27" s="10">
        <v>8749.5002210274852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1">
        <v>0</v>
      </c>
      <c r="O27" s="4"/>
    </row>
    <row r="28" spans="1:15" ht="14.25" customHeight="1" x14ac:dyDescent="0.25">
      <c r="A28" t="s">
        <v>40</v>
      </c>
      <c r="C28" s="5">
        <f>C26-C27</f>
        <v>27311.750000000524</v>
      </c>
      <c r="D28" s="5">
        <f t="shared" ref="D28:N28" si="7">D26-D27</f>
        <v>3750.5000000024302</v>
      </c>
      <c r="E28" s="5">
        <f t="shared" si="7"/>
        <v>-6874.749999953221</v>
      </c>
      <c r="F28" s="5">
        <f t="shared" si="7"/>
        <v>5437.0000000018426</v>
      </c>
      <c r="G28" s="5">
        <f t="shared" si="7"/>
        <v>4811.7500000007785</v>
      </c>
      <c r="H28" s="5">
        <f t="shared" si="7"/>
        <v>-8749.5002210274852</v>
      </c>
      <c r="I28" s="5">
        <f t="shared" si="7"/>
        <v>625.25000001935223</v>
      </c>
      <c r="J28" s="5">
        <f t="shared" si="7"/>
        <v>0</v>
      </c>
      <c r="K28" s="5">
        <f t="shared" si="7"/>
        <v>9374.750000013024</v>
      </c>
      <c r="L28" s="5">
        <f t="shared" si="7"/>
        <v>4240.4583333436894</v>
      </c>
      <c r="M28" s="5">
        <f t="shared" si="7"/>
        <v>5188.2500000164509</v>
      </c>
      <c r="N28" s="5">
        <f t="shared" si="7"/>
        <v>37499.999999996304</v>
      </c>
      <c r="O28" s="4"/>
    </row>
    <row r="29" spans="1:15" x14ac:dyDescent="0.25">
      <c r="A29" t="s">
        <v>39</v>
      </c>
      <c r="C29" s="4">
        <f>C26*$E$5</f>
        <v>136558.75000000262</v>
      </c>
      <c r="D29" s="4">
        <f t="shared" ref="D29:N29" si="8">D26*$E$5</f>
        <v>18752.500000012151</v>
      </c>
      <c r="E29" s="4">
        <f t="shared" si="8"/>
        <v>0</v>
      </c>
      <c r="F29" s="4">
        <f t="shared" si="8"/>
        <v>27185.000000009211</v>
      </c>
      <c r="G29" s="4">
        <f t="shared" si="8"/>
        <v>24058.750000003893</v>
      </c>
      <c r="H29" s="4">
        <f t="shared" si="8"/>
        <v>0</v>
      </c>
      <c r="I29" s="4">
        <f t="shared" si="8"/>
        <v>3126.2500000967611</v>
      </c>
      <c r="J29" s="4">
        <f t="shared" si="8"/>
        <v>0</v>
      </c>
      <c r="K29" s="4">
        <f t="shared" si="8"/>
        <v>46873.75000006512</v>
      </c>
      <c r="L29" s="4">
        <f t="shared" si="8"/>
        <v>21202.291666718447</v>
      </c>
      <c r="M29" s="4">
        <f t="shared" si="8"/>
        <v>25941.250000082255</v>
      </c>
      <c r="N29" s="4">
        <f t="shared" si="8"/>
        <v>187499.99999998152</v>
      </c>
      <c r="O29" s="4">
        <f>SUM(C29:N29)</f>
        <v>491198.54166697199</v>
      </c>
    </row>
    <row r="30" spans="1:15" x14ac:dyDescent="0.25">
      <c r="A30" t="s">
        <v>32</v>
      </c>
      <c r="C30" s="4">
        <f>C27*$E$6</f>
        <v>0</v>
      </c>
      <c r="D30" s="4">
        <f t="shared" ref="D30:N30" si="9">D27*$E$6</f>
        <v>0</v>
      </c>
      <c r="E30" s="4">
        <f t="shared" si="9"/>
        <v>137494.99999906443</v>
      </c>
      <c r="F30" s="4">
        <f t="shared" si="9"/>
        <v>0</v>
      </c>
      <c r="G30" s="4">
        <f t="shared" si="9"/>
        <v>0</v>
      </c>
      <c r="H30" s="4">
        <f t="shared" si="9"/>
        <v>174990.0044205497</v>
      </c>
      <c r="I30" s="4">
        <f t="shared" si="9"/>
        <v>0</v>
      </c>
      <c r="J30" s="4">
        <f t="shared" si="9"/>
        <v>0</v>
      </c>
      <c r="K30" s="4">
        <f t="shared" si="9"/>
        <v>0</v>
      </c>
      <c r="L30" s="4">
        <f t="shared" si="9"/>
        <v>0</v>
      </c>
      <c r="M30" s="4">
        <f t="shared" si="9"/>
        <v>0</v>
      </c>
      <c r="N30" s="4">
        <f t="shared" si="9"/>
        <v>0</v>
      </c>
      <c r="O30" s="4">
        <f>SUM(C30:N30)</f>
        <v>312485.0044196141</v>
      </c>
    </row>
    <row r="31" spans="1:15" x14ac:dyDescent="0.25">
      <c r="A31" t="s">
        <v>33</v>
      </c>
      <c r="C31" s="4">
        <f>C19*C18*$J$5</f>
        <v>155338.99612308157</v>
      </c>
      <c r="D31" s="4">
        <f t="shared" ref="D31:N31" si="10">D19*D18*$J$5</f>
        <v>141217.26920280143</v>
      </c>
      <c r="E31" s="4">
        <f t="shared" si="10"/>
        <v>148278.1326629415</v>
      </c>
      <c r="F31" s="4">
        <f t="shared" si="10"/>
        <v>155338.99612308157</v>
      </c>
      <c r="G31" s="4">
        <f t="shared" si="10"/>
        <v>148278.1326629415</v>
      </c>
      <c r="H31" s="4">
        <f t="shared" si="10"/>
        <v>141217.26920280143</v>
      </c>
      <c r="I31" s="4">
        <f t="shared" si="10"/>
        <v>148278.1326629415</v>
      </c>
      <c r="J31" s="4">
        <f t="shared" si="10"/>
        <v>148278.1326629415</v>
      </c>
      <c r="K31" s="4">
        <f t="shared" si="10"/>
        <v>148278.1326629415</v>
      </c>
      <c r="L31" s="4">
        <f t="shared" si="10"/>
        <v>162399.85958322167</v>
      </c>
      <c r="M31" s="4">
        <f t="shared" si="10"/>
        <v>127095.54228252129</v>
      </c>
      <c r="N31" s="4">
        <f t="shared" si="10"/>
        <v>155338.99612308157</v>
      </c>
      <c r="O31" s="4">
        <f>SUM(C31:N31)</f>
        <v>1779337.5919552979</v>
      </c>
    </row>
    <row r="34" spans="13:15" x14ac:dyDescent="0.25">
      <c r="M34" t="s">
        <v>34</v>
      </c>
      <c r="O34" s="4">
        <f>SUM(O26:O31)</f>
        <v>2583021.1380418837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Aniket Gupta</cp:lastModifiedBy>
  <cp:lastPrinted>2004-03-08T22:10:54Z</cp:lastPrinted>
  <dcterms:created xsi:type="dcterms:W3CDTF">2004-03-08T22:07:41Z</dcterms:created>
  <dcterms:modified xsi:type="dcterms:W3CDTF">2024-02-03T22:29:09Z</dcterms:modified>
</cp:coreProperties>
</file>