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9E5CBD58-FACB-43AD-BA6F-7B73CED1022C}" xr6:coauthVersionLast="47" xr6:coauthVersionMax="47" xr10:uidLastSave="{00000000-0000-0000-0000-000000000000}"/>
  <bookViews>
    <workbookView xWindow="3348" yWindow="3348" windowWidth="17280" windowHeight="8880" firstSheet="10" activeTab="14"/>
  </bookViews>
  <sheets>
    <sheet name="Ex. 7.1" sheetId="1" r:id="rId1"/>
    <sheet name="ex. 7.1 chart" sheetId="2" r:id="rId2"/>
    <sheet name="ex. 7.3-5" sheetId="10" r:id="rId3"/>
    <sheet name="ex. 7.6" sheetId="7" r:id="rId4"/>
    <sheet name="ex. 7.6 chart" sheetId="8" r:id="rId5"/>
    <sheet name="ex. 7.7" sheetId="5" r:id="rId6"/>
    <sheet name="ex. 7.7 chart" sheetId="6" r:id="rId7"/>
    <sheet name="2-stage" sheetId="11" r:id="rId8"/>
    <sheet name="2-part-tariff" sheetId="12" r:id="rId9"/>
    <sheet name="Volume Discount" sheetId="14" r:id="rId10"/>
    <sheet name=" " sheetId="9" r:id="rId11"/>
    <sheet name="safety inventory" sheetId="3" r:id="rId12"/>
    <sheet name="ss-chart" sheetId="4" r:id="rId13"/>
    <sheet name="ex. 8.4" sheetId="16" r:id="rId14"/>
    <sheet name="fr-to-ss" sheetId="15" r:id="rId15"/>
  </sheets>
  <definedNames>
    <definedName name="_Regression_Int" localSheetId="5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2" l="1"/>
  <c r="D7" i="12"/>
  <c r="D8" i="12" s="1"/>
  <c r="D4" i="11"/>
  <c r="D6" i="11"/>
  <c r="B6" i="11" s="1"/>
  <c r="B7" i="11"/>
  <c r="D7" i="11"/>
  <c r="B13" i="1"/>
  <c r="C13" i="1"/>
  <c r="A14" i="1"/>
  <c r="C14" i="1" s="1"/>
  <c r="B14" i="1"/>
  <c r="A15" i="1"/>
  <c r="B15" i="1" s="1"/>
  <c r="C15" i="1"/>
  <c r="D15" i="1" s="1"/>
  <c r="A16" i="1"/>
  <c r="B14" i="10"/>
  <c r="B15" i="10"/>
  <c r="D15" i="10" s="1"/>
  <c r="C15" i="10"/>
  <c r="E15" i="10" s="1"/>
  <c r="F15" i="10" s="1"/>
  <c r="B16" i="10"/>
  <c r="C16" i="10" s="1"/>
  <c r="D16" i="10"/>
  <c r="E16" i="10"/>
  <c r="B22" i="10"/>
  <c r="C22" i="10"/>
  <c r="E22" i="10" s="1"/>
  <c r="B24" i="10"/>
  <c r="C24" i="10" s="1"/>
  <c r="E24" i="10" s="1"/>
  <c r="D30" i="10"/>
  <c r="E30" i="10"/>
  <c r="F30" i="10"/>
  <c r="C31" i="10"/>
  <c r="D31" i="10"/>
  <c r="F31" i="10" s="1"/>
  <c r="E31" i="10"/>
  <c r="G31" i="10" s="1"/>
  <c r="C32" i="10"/>
  <c r="A18" i="7"/>
  <c r="B18" i="7"/>
  <c r="D18" i="7"/>
  <c r="I18" i="7"/>
  <c r="A19" i="7"/>
  <c r="B19" i="7"/>
  <c r="E19" i="7" s="1"/>
  <c r="C19" i="7"/>
  <c r="F19" i="7" s="1"/>
  <c r="J19" i="7" s="1"/>
  <c r="D19" i="7"/>
  <c r="I19" i="7"/>
  <c r="A20" i="7"/>
  <c r="B20" i="7"/>
  <c r="E20" i="7" s="1"/>
  <c r="C20" i="7"/>
  <c r="D20" i="7"/>
  <c r="I20" i="7"/>
  <c r="A21" i="7"/>
  <c r="B21" i="7"/>
  <c r="D21" i="7"/>
  <c r="I21" i="7"/>
  <c r="A22" i="7"/>
  <c r="B22" i="7"/>
  <c r="E22" i="7" s="1"/>
  <c r="C22" i="7"/>
  <c r="F22" i="7" s="1"/>
  <c r="J22" i="7" s="1"/>
  <c r="D22" i="7"/>
  <c r="I22" i="7"/>
  <c r="A23" i="7"/>
  <c r="B23" i="7"/>
  <c r="D23" i="7"/>
  <c r="I23" i="7"/>
  <c r="A24" i="7"/>
  <c r="B24" i="7"/>
  <c r="D24" i="7"/>
  <c r="I24" i="7"/>
  <c r="A25" i="7"/>
  <c r="B25" i="7"/>
  <c r="E25" i="7" s="1"/>
  <c r="C25" i="7"/>
  <c r="F25" i="7" s="1"/>
  <c r="J25" i="7" s="1"/>
  <c r="D25" i="7"/>
  <c r="I25" i="7"/>
  <c r="A26" i="7"/>
  <c r="B26" i="7"/>
  <c r="D26" i="7"/>
  <c r="I26" i="7"/>
  <c r="A27" i="7"/>
  <c r="B27" i="7"/>
  <c r="E27" i="7" s="1"/>
  <c r="D27" i="7"/>
  <c r="I27" i="7"/>
  <c r="A28" i="7"/>
  <c r="B28" i="7"/>
  <c r="E28" i="7" s="1"/>
  <c r="C28" i="7"/>
  <c r="F28" i="7" s="1"/>
  <c r="D28" i="7"/>
  <c r="I28" i="7"/>
  <c r="J28" i="7"/>
  <c r="A29" i="7"/>
  <c r="B29" i="7"/>
  <c r="D29" i="7"/>
  <c r="I29" i="7"/>
  <c r="A30" i="7"/>
  <c r="B30" i="7"/>
  <c r="E30" i="7" s="1"/>
  <c r="C30" i="7"/>
  <c r="F30" i="7" s="1"/>
  <c r="J30" i="7" s="1"/>
  <c r="D30" i="7"/>
  <c r="I30" i="7"/>
  <c r="A31" i="7"/>
  <c r="B31" i="7"/>
  <c r="E31" i="7" s="1"/>
  <c r="C31" i="7"/>
  <c r="F31" i="7" s="1"/>
  <c r="D31" i="7"/>
  <c r="I31" i="7"/>
  <c r="J31" i="7"/>
  <c r="A32" i="7"/>
  <c r="B32" i="7"/>
  <c r="D32" i="7"/>
  <c r="I32" i="7"/>
  <c r="A33" i="7"/>
  <c r="B33" i="7"/>
  <c r="E33" i="7" s="1"/>
  <c r="C33" i="7"/>
  <c r="F33" i="7" s="1"/>
  <c r="J33" i="7" s="1"/>
  <c r="D33" i="7"/>
  <c r="I33" i="7"/>
  <c r="A34" i="7"/>
  <c r="B34" i="7"/>
  <c r="D34" i="7"/>
  <c r="I34" i="7"/>
  <c r="A35" i="7"/>
  <c r="B35" i="7"/>
  <c r="D35" i="7"/>
  <c r="I35" i="7"/>
  <c r="A36" i="7"/>
  <c r="B36" i="7"/>
  <c r="E36" i="7" s="1"/>
  <c r="C36" i="7"/>
  <c r="F36" i="7" s="1"/>
  <c r="D36" i="7"/>
  <c r="I36" i="7"/>
  <c r="J36" i="7"/>
  <c r="A37" i="7"/>
  <c r="B37" i="7"/>
  <c r="D37" i="7"/>
  <c r="I37" i="7"/>
  <c r="A38" i="7"/>
  <c r="B38" i="7"/>
  <c r="D38" i="7"/>
  <c r="I38" i="7"/>
  <c r="A39" i="7"/>
  <c r="B39" i="7"/>
  <c r="E39" i="7" s="1"/>
  <c r="C39" i="7"/>
  <c r="F39" i="7" s="1"/>
  <c r="D39" i="7"/>
  <c r="I39" i="7"/>
  <c r="J39" i="7"/>
  <c r="A40" i="7"/>
  <c r="B40" i="7"/>
  <c r="E40" i="7" s="1"/>
  <c r="C40" i="7"/>
  <c r="D40" i="7"/>
  <c r="F40" i="7"/>
  <c r="J40" i="7" s="1"/>
  <c r="I40" i="7"/>
  <c r="A41" i="7"/>
  <c r="B41" i="7"/>
  <c r="E41" i="7" s="1"/>
  <c r="C41" i="7"/>
  <c r="D41" i="7"/>
  <c r="F41" i="7" s="1"/>
  <c r="J41" i="7" s="1"/>
  <c r="I41" i="7"/>
  <c r="A42" i="7"/>
  <c r="B42" i="7"/>
  <c r="D42" i="7"/>
  <c r="I42" i="7"/>
  <c r="A43" i="7"/>
  <c r="B43" i="7"/>
  <c r="E43" i="7" s="1"/>
  <c r="D43" i="7"/>
  <c r="I43" i="7"/>
  <c r="A44" i="7"/>
  <c r="B44" i="7"/>
  <c r="E44" i="7" s="1"/>
  <c r="C44" i="7"/>
  <c r="D44" i="7"/>
  <c r="I44" i="7"/>
  <c r="A45" i="7"/>
  <c r="B45" i="7"/>
  <c r="D45" i="7"/>
  <c r="I45" i="7"/>
  <c r="A46" i="7"/>
  <c r="B46" i="7"/>
  <c r="D46" i="7"/>
  <c r="I46" i="7"/>
  <c r="A47" i="7"/>
  <c r="B47" i="7"/>
  <c r="D47" i="7"/>
  <c r="I47" i="7"/>
  <c r="A48" i="7"/>
  <c r="B48" i="7"/>
  <c r="E48" i="7" s="1"/>
  <c r="D48" i="7"/>
  <c r="I48" i="7"/>
  <c r="A49" i="7"/>
  <c r="B49" i="7"/>
  <c r="E49" i="7" s="1"/>
  <c r="C49" i="7"/>
  <c r="D49" i="7"/>
  <c r="F49" i="7" s="1"/>
  <c r="J49" i="7" s="1"/>
  <c r="I49" i="7"/>
  <c r="A50" i="7"/>
  <c r="B50" i="7"/>
  <c r="D50" i="7"/>
  <c r="I50" i="7"/>
  <c r="A51" i="7"/>
  <c r="B51" i="7"/>
  <c r="E51" i="7" s="1"/>
  <c r="C51" i="7"/>
  <c r="F51" i="7" s="1"/>
  <c r="D51" i="7"/>
  <c r="I51" i="7"/>
  <c r="J51" i="7"/>
  <c r="A52" i="7"/>
  <c r="B52" i="7"/>
  <c r="E52" i="7" s="1"/>
  <c r="C52" i="7"/>
  <c r="D52" i="7"/>
  <c r="I52" i="7"/>
  <c r="A53" i="7"/>
  <c r="B53" i="7"/>
  <c r="D53" i="7"/>
  <c r="I53" i="7"/>
  <c r="A54" i="7"/>
  <c r="I54" i="7"/>
  <c r="B16" i="5"/>
  <c r="C16" i="5" s="1"/>
  <c r="D16" i="5"/>
  <c r="E16" i="5"/>
  <c r="A17" i="5"/>
  <c r="B17" i="5"/>
  <c r="E17" i="5" s="1"/>
  <c r="C17" i="5"/>
  <c r="D17" i="5"/>
  <c r="A18" i="5"/>
  <c r="D9" i="16"/>
  <c r="D10" i="16"/>
  <c r="D13" i="16" s="1"/>
  <c r="A6" i="15"/>
  <c r="D9" i="3"/>
  <c r="D10" i="3"/>
  <c r="A16" i="3"/>
  <c r="C6" i="14"/>
  <c r="B6" i="14" s="1"/>
  <c r="F19" i="3"/>
  <c r="F25" i="3"/>
  <c r="F30" i="3"/>
  <c r="F35" i="3"/>
  <c r="F41" i="3"/>
  <c r="F46" i="3"/>
  <c r="F51" i="3"/>
  <c r="F56" i="3"/>
  <c r="F61" i="3"/>
  <c r="F67" i="3"/>
  <c r="F72" i="3"/>
  <c r="F77" i="3"/>
  <c r="F87" i="3"/>
  <c r="F97" i="3"/>
  <c r="F102" i="3"/>
  <c r="F107" i="3"/>
  <c r="F118" i="3"/>
  <c r="F124" i="3"/>
  <c r="F129" i="3"/>
  <c r="F134" i="3"/>
  <c r="F139" i="3"/>
  <c r="F152" i="3"/>
  <c r="F157" i="3"/>
  <c r="F162" i="3"/>
  <c r="F167" i="3"/>
  <c r="F173" i="3"/>
  <c r="F188" i="3"/>
  <c r="F193" i="3"/>
  <c r="F199" i="3"/>
  <c r="F73" i="3"/>
  <c r="F119" i="3"/>
  <c r="F153" i="3"/>
  <c r="F168" i="3"/>
  <c r="F178" i="3"/>
  <c r="F88" i="3"/>
  <c r="F108" i="3"/>
  <c r="F164" i="3"/>
  <c r="F194" i="3"/>
  <c r="F187" i="3"/>
  <c r="F20" i="3"/>
  <c r="F31" i="3"/>
  <c r="F36" i="3"/>
  <c r="F47" i="3"/>
  <c r="F62" i="3"/>
  <c r="F78" i="3"/>
  <c r="F92" i="3"/>
  <c r="F112" i="3"/>
  <c r="F140" i="3"/>
  <c r="F163" i="3"/>
  <c r="F204" i="3"/>
  <c r="F103" i="3"/>
  <c r="F147" i="3"/>
  <c r="F189" i="3"/>
  <c r="F176" i="3"/>
  <c r="F26" i="3"/>
  <c r="F42" i="3"/>
  <c r="F52" i="3"/>
  <c r="F63" i="3"/>
  <c r="F68" i="3"/>
  <c r="F74" i="3"/>
  <c r="F79" i="3"/>
  <c r="F84" i="3"/>
  <c r="F141" i="3"/>
  <c r="F174" i="3"/>
  <c r="F21" i="3"/>
  <c r="F32" i="3"/>
  <c r="F37" i="3"/>
  <c r="F48" i="3"/>
  <c r="F58" i="3"/>
  <c r="F89" i="3"/>
  <c r="F99" i="3"/>
  <c r="F109" i="3"/>
  <c r="F114" i="3"/>
  <c r="F120" i="3"/>
  <c r="F126" i="3"/>
  <c r="F131" i="3"/>
  <c r="F136" i="3"/>
  <c r="F148" i="3"/>
  <c r="F154" i="3"/>
  <c r="F159" i="3"/>
  <c r="F169" i="3"/>
  <c r="F180" i="3"/>
  <c r="F185" i="3"/>
  <c r="F190" i="3"/>
  <c r="F195" i="3"/>
  <c r="F205" i="3"/>
  <c r="F28" i="3"/>
  <c r="F54" i="3"/>
  <c r="F70" i="3"/>
  <c r="F100" i="3"/>
  <c r="F116" i="3"/>
  <c r="F150" i="3"/>
  <c r="F106" i="3"/>
  <c r="F133" i="3"/>
  <c r="F171" i="3"/>
  <c r="F16" i="3"/>
  <c r="F22" i="3"/>
  <c r="F27" i="3"/>
  <c r="F33" i="3"/>
  <c r="F38" i="3"/>
  <c r="F43" i="3"/>
  <c r="F49" i="3"/>
  <c r="F53" i="3"/>
  <c r="F59" i="3"/>
  <c r="F64" i="3"/>
  <c r="F69" i="3"/>
  <c r="F75" i="3"/>
  <c r="F80" i="3"/>
  <c r="F85" i="3"/>
  <c r="F94" i="3"/>
  <c r="F104" i="3"/>
  <c r="F115" i="3"/>
  <c r="F121" i="3"/>
  <c r="F132" i="3"/>
  <c r="F142" i="3"/>
  <c r="F149" i="3"/>
  <c r="F155" i="3"/>
  <c r="F165" i="3"/>
  <c r="F175" i="3"/>
  <c r="F181" i="3"/>
  <c r="F191" i="3"/>
  <c r="F196" i="3"/>
  <c r="F201" i="3"/>
  <c r="F23" i="3"/>
  <c r="F65" i="3"/>
  <c r="F81" i="3"/>
  <c r="F95" i="3"/>
  <c r="F110" i="3"/>
  <c r="F127" i="3"/>
  <c r="F143" i="3"/>
  <c r="F160" i="3"/>
  <c r="F170" i="3"/>
  <c r="F186" i="3"/>
  <c r="F76" i="3"/>
  <c r="F122" i="3"/>
  <c r="F161" i="3"/>
  <c r="F17" i="3"/>
  <c r="F39" i="3"/>
  <c r="F44" i="3"/>
  <c r="F90" i="3"/>
  <c r="F105" i="3"/>
  <c r="F137" i="3"/>
  <c r="F182" i="3"/>
  <c r="F144" i="3"/>
  <c r="F166" i="3"/>
  <c r="F202" i="3"/>
  <c r="G4" i="1"/>
  <c r="F34" i="3"/>
  <c r="F50" i="3"/>
  <c r="F55" i="3"/>
  <c r="F60" i="3"/>
  <c r="F71" i="3"/>
  <c r="F86" i="3"/>
  <c r="F156" i="3"/>
  <c r="F197" i="3"/>
  <c r="F18" i="3"/>
  <c r="F24" i="3"/>
  <c r="F29" i="3"/>
  <c r="F40" i="3"/>
  <c r="F45" i="3"/>
  <c r="F66" i="3"/>
  <c r="F82" i="3"/>
  <c r="F91" i="3"/>
  <c r="F96" i="3"/>
  <c r="F101" i="3"/>
  <c r="F111" i="3"/>
  <c r="F117" i="3"/>
  <c r="F123" i="3"/>
  <c r="F128" i="3"/>
  <c r="F138" i="3"/>
  <c r="F145" i="3"/>
  <c r="F151" i="3"/>
  <c r="F172" i="3"/>
  <c r="F177" i="3"/>
  <c r="F183" i="3"/>
  <c r="F198" i="3"/>
  <c r="F203" i="3"/>
  <c r="F57" i="3"/>
  <c r="F83" i="3"/>
  <c r="F98" i="3"/>
  <c r="F125" i="3"/>
  <c r="F130" i="3"/>
  <c r="F146" i="3"/>
  <c r="F184" i="3"/>
  <c r="F93" i="3"/>
  <c r="F113" i="3"/>
  <c r="F135" i="3"/>
  <c r="F158" i="3"/>
  <c r="F179" i="3"/>
  <c r="F200" i="3"/>
  <c r="F192" i="3"/>
  <c r="G192" i="3" l="1"/>
  <c r="G200" i="3"/>
  <c r="G179" i="3"/>
  <c r="G158" i="3"/>
  <c r="G135" i="3"/>
  <c r="G113" i="3"/>
  <c r="G93" i="3"/>
  <c r="G184" i="3"/>
  <c r="G146" i="3"/>
  <c r="G130" i="3"/>
  <c r="G125" i="3"/>
  <c r="G98" i="3"/>
  <c r="G83" i="3"/>
  <c r="G57" i="3"/>
  <c r="G203" i="3"/>
  <c r="G198" i="3"/>
  <c r="G183" i="3"/>
  <c r="G177" i="3"/>
  <c r="G172" i="3"/>
  <c r="G151" i="3"/>
  <c r="G145" i="3"/>
  <c r="G138" i="3"/>
  <c r="G128" i="3"/>
  <c r="G123" i="3"/>
  <c r="G117" i="3"/>
  <c r="G111" i="3"/>
  <c r="G101" i="3"/>
  <c r="G96" i="3"/>
  <c r="G91" i="3"/>
  <c r="G82" i="3"/>
  <c r="G66" i="3"/>
  <c r="G45" i="3"/>
  <c r="G40" i="3"/>
  <c r="G29" i="3"/>
  <c r="G24" i="3"/>
  <c r="G18" i="3"/>
  <c r="G197" i="3"/>
  <c r="G156" i="3"/>
  <c r="G86" i="3"/>
  <c r="G71" i="3"/>
  <c r="G60" i="3"/>
  <c r="G55" i="3"/>
  <c r="G50" i="3"/>
  <c r="G34" i="3"/>
  <c r="G202" i="3"/>
  <c r="G166" i="3"/>
  <c r="G144" i="3"/>
  <c r="G182" i="3"/>
  <c r="G137" i="3"/>
  <c r="G105" i="3"/>
  <c r="G90" i="3"/>
  <c r="G44" i="3"/>
  <c r="G39" i="3"/>
  <c r="G17" i="3"/>
  <c r="G161" i="3"/>
  <c r="G122" i="3"/>
  <c r="G76" i="3"/>
  <c r="G186" i="3"/>
  <c r="G170" i="3"/>
  <c r="G160" i="3"/>
  <c r="G143" i="3"/>
  <c r="G127" i="3"/>
  <c r="G110" i="3"/>
  <c r="G95" i="3"/>
  <c r="G81" i="3"/>
  <c r="G65" i="3"/>
  <c r="G23" i="3"/>
  <c r="G201" i="3"/>
  <c r="G196" i="3"/>
  <c r="G191" i="3"/>
  <c r="G181" i="3"/>
  <c r="G175" i="3"/>
  <c r="G165" i="3"/>
  <c r="G155" i="3"/>
  <c r="G149" i="3"/>
  <c r="G142" i="3"/>
  <c r="G132" i="3"/>
  <c r="G121" i="3"/>
  <c r="G115" i="3"/>
  <c r="G104" i="3"/>
  <c r="G94" i="3"/>
  <c r="G85" i="3"/>
  <c r="G80" i="3"/>
  <c r="G75" i="3"/>
  <c r="G69" i="3"/>
  <c r="G64" i="3"/>
  <c r="G59" i="3"/>
  <c r="G53" i="3"/>
  <c r="G49" i="3"/>
  <c r="G43" i="3"/>
  <c r="G38" i="3"/>
  <c r="G33" i="3"/>
  <c r="G27" i="3"/>
  <c r="G22" i="3"/>
  <c r="G16" i="3"/>
  <c r="G171" i="3"/>
  <c r="G133" i="3"/>
  <c r="G106" i="3"/>
  <c r="G150" i="3"/>
  <c r="G116" i="3"/>
  <c r="G100" i="3"/>
  <c r="G70" i="3"/>
  <c r="G54" i="3"/>
  <c r="G28" i="3"/>
  <c r="G205" i="3"/>
  <c r="G195" i="3"/>
  <c r="G190" i="3"/>
  <c r="G185" i="3"/>
  <c r="G180" i="3"/>
  <c r="G169" i="3"/>
  <c r="G159" i="3"/>
  <c r="G154" i="3"/>
  <c r="G148" i="3"/>
  <c r="G136" i="3"/>
  <c r="G131" i="3"/>
  <c r="G126" i="3"/>
  <c r="G120" i="3"/>
  <c r="G114" i="3"/>
  <c r="G109" i="3"/>
  <c r="G99" i="3"/>
  <c r="G89" i="3"/>
  <c r="G58" i="3"/>
  <c r="G48" i="3"/>
  <c r="G37" i="3"/>
  <c r="G32" i="3"/>
  <c r="G21" i="3"/>
  <c r="G174" i="3"/>
  <c r="G141" i="3"/>
  <c r="G84" i="3"/>
  <c r="G79" i="3"/>
  <c r="G74" i="3"/>
  <c r="G68" i="3"/>
  <c r="G63" i="3"/>
  <c r="G52" i="3"/>
  <c r="G42" i="3"/>
  <c r="G26" i="3"/>
  <c r="G176" i="3"/>
  <c r="G189" i="3"/>
  <c r="G147" i="3"/>
  <c r="G103" i="3"/>
  <c r="G204" i="3"/>
  <c r="G163" i="3"/>
  <c r="G140" i="3"/>
  <c r="G112" i="3"/>
  <c r="G92" i="3"/>
  <c r="G78" i="3"/>
  <c r="G62" i="3"/>
  <c r="G47" i="3"/>
  <c r="G36" i="3"/>
  <c r="G31" i="3"/>
  <c r="G20" i="3"/>
  <c r="G187" i="3"/>
  <c r="G194" i="3"/>
  <c r="G164" i="3"/>
  <c r="G108" i="3"/>
  <c r="G88" i="3"/>
  <c r="G178" i="3"/>
  <c r="G168" i="3"/>
  <c r="G153" i="3"/>
  <c r="G119" i="3"/>
  <c r="G73" i="3"/>
  <c r="G199" i="3"/>
  <c r="G193" i="3"/>
  <c r="G188" i="3"/>
  <c r="G173" i="3"/>
  <c r="G167" i="3"/>
  <c r="G162" i="3"/>
  <c r="G157" i="3"/>
  <c r="G152" i="3"/>
  <c r="G139" i="3"/>
  <c r="G134" i="3"/>
  <c r="G129" i="3"/>
  <c r="G124" i="3"/>
  <c r="G118" i="3"/>
  <c r="G107" i="3"/>
  <c r="G102" i="3"/>
  <c r="G97" i="3"/>
  <c r="G87" i="3"/>
  <c r="G77" i="3"/>
  <c r="G72" i="3"/>
  <c r="G67" i="3"/>
  <c r="G61" i="3"/>
  <c r="G56" i="3"/>
  <c r="G51" i="3"/>
  <c r="G46" i="3"/>
  <c r="G41" i="3"/>
  <c r="G35" i="3"/>
  <c r="G30" i="3"/>
  <c r="G25" i="3"/>
  <c r="G19" i="3"/>
  <c r="B5" i="14"/>
  <c r="F16" i="5"/>
  <c r="B18" i="5"/>
  <c r="E18" i="5" s="1"/>
  <c r="D18" i="5"/>
  <c r="A19" i="5"/>
  <c r="E38" i="7"/>
  <c r="C38" i="7"/>
  <c r="E35" i="7"/>
  <c r="C35" i="7"/>
  <c r="F35" i="7" s="1"/>
  <c r="J35" i="7" s="1"/>
  <c r="F17" i="5"/>
  <c r="D22" i="10"/>
  <c r="F22" i="10" s="1"/>
  <c r="B23" i="10"/>
  <c r="B16" i="3"/>
  <c r="D16" i="3" s="1"/>
  <c r="E16" i="3" s="1"/>
  <c r="A17" i="3"/>
  <c r="C16" i="3"/>
  <c r="A55" i="7"/>
  <c r="B54" i="7"/>
  <c r="E54" i="7" s="1"/>
  <c r="D54" i="7"/>
  <c r="C48" i="7"/>
  <c r="F48" i="7" s="1"/>
  <c r="J48" i="7" s="1"/>
  <c r="E46" i="7"/>
  <c r="C46" i="7"/>
  <c r="F46" i="7" s="1"/>
  <c r="J46" i="7" s="1"/>
  <c r="C43" i="7"/>
  <c r="F43" i="7" s="1"/>
  <c r="J43" i="7" s="1"/>
  <c r="E34" i="7"/>
  <c r="C34" i="7"/>
  <c r="F34" i="7" s="1"/>
  <c r="J34" i="7" s="1"/>
  <c r="C53" i="7"/>
  <c r="E53" i="7"/>
  <c r="E21" i="7"/>
  <c r="C21" i="7"/>
  <c r="F21" i="7" s="1"/>
  <c r="J21" i="7" s="1"/>
  <c r="D24" i="10"/>
  <c r="F24" i="10" s="1"/>
  <c r="E50" i="7"/>
  <c r="C50" i="7"/>
  <c r="E47" i="7"/>
  <c r="C47" i="7"/>
  <c r="F47" i="7" s="1"/>
  <c r="J47" i="7" s="1"/>
  <c r="E32" i="10"/>
  <c r="G32" i="10" s="1"/>
  <c r="D32" i="10"/>
  <c r="F32" i="10" s="1"/>
  <c r="C14" i="10"/>
  <c r="E14" i="10" s="1"/>
  <c r="D14" i="10"/>
  <c r="F14" i="10" s="1"/>
  <c r="F17" i="10" s="1"/>
  <c r="E32" i="7"/>
  <c r="C32" i="7"/>
  <c r="E29" i="7"/>
  <c r="C29" i="7"/>
  <c r="F29" i="7" s="1"/>
  <c r="J29" i="7" s="1"/>
  <c r="F16" i="10"/>
  <c r="E26" i="7"/>
  <c r="C26" i="7"/>
  <c r="F26" i="7" s="1"/>
  <c r="J26" i="7" s="1"/>
  <c r="E23" i="7"/>
  <c r="C23" i="7"/>
  <c r="B16" i="1"/>
  <c r="C16" i="1"/>
  <c r="D16" i="1" s="1"/>
  <c r="A17" i="1"/>
  <c r="F44" i="7"/>
  <c r="J44" i="7" s="1"/>
  <c r="E37" i="7"/>
  <c r="C37" i="7"/>
  <c r="F37" i="7" s="1"/>
  <c r="J37" i="7" s="1"/>
  <c r="E24" i="7"/>
  <c r="C24" i="7"/>
  <c r="E45" i="7"/>
  <c r="C45" i="7"/>
  <c r="F45" i="7" s="1"/>
  <c r="J45" i="7" s="1"/>
  <c r="C27" i="7"/>
  <c r="F27" i="7" s="1"/>
  <c r="J27" i="7" s="1"/>
  <c r="B9" i="11"/>
  <c r="E18" i="7"/>
  <c r="C18" i="7"/>
  <c r="F18" i="7" s="1"/>
  <c r="J18" i="7" s="1"/>
  <c r="F52" i="7"/>
  <c r="J52" i="7" s="1"/>
  <c r="E42" i="7"/>
  <c r="C42" i="7"/>
  <c r="F20" i="7"/>
  <c r="J20" i="7" s="1"/>
  <c r="G30" i="10"/>
  <c r="G33" i="10" s="1"/>
  <c r="D14" i="1"/>
  <c r="B7" i="12"/>
  <c r="B8" i="12" s="1"/>
  <c r="B10" i="12" s="1"/>
  <c r="D13" i="1"/>
  <c r="F24" i="7" l="1"/>
  <c r="J24" i="7" s="1"/>
  <c r="F23" i="7"/>
  <c r="J23" i="7" s="1"/>
  <c r="F38" i="7"/>
  <c r="J38" i="7" s="1"/>
  <c r="D23" i="10"/>
  <c r="F23" i="10" s="1"/>
  <c r="F25" i="10" s="1"/>
  <c r="C23" i="10"/>
  <c r="E23" i="10" s="1"/>
  <c r="C18" i="5"/>
  <c r="F18" i="5" s="1"/>
  <c r="A18" i="3"/>
  <c r="C17" i="3"/>
  <c r="B17" i="3"/>
  <c r="D17" i="3" s="1"/>
  <c r="E17" i="3" s="1"/>
  <c r="B19" i="5"/>
  <c r="E19" i="5" s="1"/>
  <c r="D19" i="5"/>
  <c r="A20" i="5"/>
  <c r="B17" i="1"/>
  <c r="C17" i="1"/>
  <c r="D17" i="1" s="1"/>
  <c r="A18" i="1"/>
  <c r="F53" i="7"/>
  <c r="J53" i="7" s="1"/>
  <c r="C55" i="7"/>
  <c r="A56" i="7"/>
  <c r="B55" i="7"/>
  <c r="E55" i="7" s="1"/>
  <c r="D55" i="7"/>
  <c r="I55" i="7"/>
  <c r="F42" i="7"/>
  <c r="J42" i="7" s="1"/>
  <c r="F32" i="7"/>
  <c r="J32" i="7" s="1"/>
  <c r="F50" i="7"/>
  <c r="J50" i="7" s="1"/>
  <c r="C54" i="7"/>
  <c r="F54" i="7" s="1"/>
  <c r="J54" i="7" s="1"/>
  <c r="C4" i="14"/>
  <c r="C7" i="14" s="1"/>
  <c r="B7" i="14"/>
  <c r="B18" i="3" l="1"/>
  <c r="D18" i="3" s="1"/>
  <c r="E18" i="3" s="1"/>
  <c r="C18" i="3"/>
  <c r="A19" i="3"/>
  <c r="A19" i="1"/>
  <c r="B18" i="1"/>
  <c r="C18" i="1"/>
  <c r="D18" i="1" s="1"/>
  <c r="D20" i="5"/>
  <c r="A21" i="5"/>
  <c r="C20" i="5"/>
  <c r="B20" i="5"/>
  <c r="E20" i="5" s="1"/>
  <c r="B9" i="14"/>
  <c r="C19" i="5"/>
  <c r="F19" i="5" s="1"/>
  <c r="D56" i="7"/>
  <c r="A57" i="7"/>
  <c r="B56" i="7"/>
  <c r="E56" i="7" s="1"/>
  <c r="I56" i="7"/>
  <c r="F55" i="7"/>
  <c r="J55" i="7" s="1"/>
  <c r="D21" i="5" l="1"/>
  <c r="B21" i="5"/>
  <c r="E21" i="5" s="1"/>
  <c r="A22" i="5"/>
  <c r="I57" i="7"/>
  <c r="D57" i="7"/>
  <c r="B57" i="7"/>
  <c r="E57" i="7" s="1"/>
  <c r="A58" i="7"/>
  <c r="C56" i="7"/>
  <c r="F56" i="7" s="1"/>
  <c r="J56" i="7" s="1"/>
  <c r="A20" i="1"/>
  <c r="B19" i="1"/>
  <c r="C19" i="1"/>
  <c r="B19" i="3"/>
  <c r="D19" i="3" s="1"/>
  <c r="E19" i="3" s="1"/>
  <c r="A20" i="3"/>
  <c r="C19" i="3"/>
  <c r="F20" i="5"/>
  <c r="C20" i="3" l="1"/>
  <c r="A21" i="3"/>
  <c r="B20" i="3"/>
  <c r="D20" i="3" s="1"/>
  <c r="E20" i="3" s="1"/>
  <c r="D19" i="1"/>
  <c r="C57" i="7"/>
  <c r="F57" i="7" s="1"/>
  <c r="J57" i="7" s="1"/>
  <c r="D22" i="5"/>
  <c r="A23" i="5"/>
  <c r="B22" i="5"/>
  <c r="E22" i="5" s="1"/>
  <c r="B20" i="1"/>
  <c r="C20" i="1"/>
  <c r="D20" i="1" s="1"/>
  <c r="A21" i="1"/>
  <c r="A59" i="7"/>
  <c r="B58" i="7"/>
  <c r="E58" i="7" s="1"/>
  <c r="I58" i="7"/>
  <c r="D58" i="7"/>
  <c r="C21" i="5"/>
  <c r="F21" i="5" s="1"/>
  <c r="C22" i="5" l="1"/>
  <c r="F22" i="5" s="1"/>
  <c r="B23" i="5"/>
  <c r="E23" i="5" s="1"/>
  <c r="A24" i="5"/>
  <c r="C23" i="5"/>
  <c r="F23" i="5" s="1"/>
  <c r="D23" i="5"/>
  <c r="C59" i="7"/>
  <c r="I59" i="7"/>
  <c r="A60" i="7"/>
  <c r="B59" i="7"/>
  <c r="E59" i="7" s="1"/>
  <c r="D59" i="7"/>
  <c r="C58" i="7"/>
  <c r="F58" i="7" s="1"/>
  <c r="J58" i="7" s="1"/>
  <c r="C21" i="1"/>
  <c r="D21" i="1" s="1"/>
  <c r="B21" i="1"/>
  <c r="A22" i="1"/>
  <c r="C21" i="3"/>
  <c r="B21" i="3"/>
  <c r="D21" i="3" s="1"/>
  <c r="E21" i="3" s="1"/>
  <c r="A22" i="3"/>
  <c r="F59" i="7" l="1"/>
  <c r="J59" i="7" s="1"/>
  <c r="D60" i="7"/>
  <c r="I60" i="7"/>
  <c r="A61" i="7"/>
  <c r="B60" i="7"/>
  <c r="E60" i="7" s="1"/>
  <c r="C22" i="1"/>
  <c r="B22" i="1"/>
  <c r="A23" i="1"/>
  <c r="D24" i="5"/>
  <c r="A25" i="5"/>
  <c r="B24" i="5"/>
  <c r="E24" i="5" s="1"/>
  <c r="C24" i="5"/>
  <c r="F24" i="5" s="1"/>
  <c r="A23" i="3"/>
  <c r="B22" i="3"/>
  <c r="D22" i="3" s="1"/>
  <c r="E22" i="3" s="1"/>
  <c r="C22" i="3"/>
  <c r="B23" i="3" l="1"/>
  <c r="D23" i="3" s="1"/>
  <c r="E23" i="3" s="1"/>
  <c r="C23" i="3"/>
  <c r="A24" i="3"/>
  <c r="C61" i="7"/>
  <c r="F61" i="7" s="1"/>
  <c r="J61" i="7" s="1"/>
  <c r="I61" i="7"/>
  <c r="D61" i="7"/>
  <c r="B61" i="7"/>
  <c r="E61" i="7" s="1"/>
  <c r="A26" i="5"/>
  <c r="D25" i="5"/>
  <c r="B25" i="5"/>
  <c r="E25" i="5" s="1"/>
  <c r="D22" i="1"/>
  <c r="C60" i="7"/>
  <c r="F60" i="7" s="1"/>
  <c r="J60" i="7" s="1"/>
  <c r="C23" i="1"/>
  <c r="D23" i="1" s="1"/>
  <c r="A24" i="1"/>
  <c r="B23" i="1"/>
  <c r="C26" i="5" l="1"/>
  <c r="F26" i="5" s="1"/>
  <c r="D26" i="5"/>
  <c r="B26" i="5"/>
  <c r="E26" i="5" s="1"/>
  <c r="A27" i="5"/>
  <c r="B24" i="1"/>
  <c r="C24" i="1"/>
  <c r="D24" i="1" s="1"/>
  <c r="A25" i="1"/>
  <c r="B24" i="3"/>
  <c r="D24" i="3" s="1"/>
  <c r="E24" i="3" s="1"/>
  <c r="C24" i="3"/>
  <c r="A25" i="3"/>
  <c r="C25" i="5"/>
  <c r="F25" i="5" s="1"/>
  <c r="B25" i="1" l="1"/>
  <c r="C25" i="1"/>
  <c r="D25" i="1" s="1"/>
  <c r="A26" i="1"/>
  <c r="B27" i="5"/>
  <c r="E27" i="5" s="1"/>
  <c r="D27" i="5"/>
  <c r="A28" i="5"/>
  <c r="C27" i="5"/>
  <c r="F27" i="5" s="1"/>
  <c r="A26" i="3"/>
  <c r="C25" i="3"/>
  <c r="B25" i="3"/>
  <c r="D25" i="3" s="1"/>
  <c r="E25" i="3" s="1"/>
  <c r="A27" i="3" l="1"/>
  <c r="B26" i="3"/>
  <c r="D26" i="3" s="1"/>
  <c r="E26" i="3" s="1"/>
  <c r="C26" i="3"/>
  <c r="D28" i="5"/>
  <c r="A29" i="5"/>
  <c r="B28" i="5"/>
  <c r="E28" i="5" s="1"/>
  <c r="A27" i="1"/>
  <c r="B26" i="1"/>
  <c r="C26" i="1"/>
  <c r="D26" i="1" s="1"/>
  <c r="A28" i="1" l="1"/>
  <c r="B27" i="1"/>
  <c r="C27" i="1"/>
  <c r="C28" i="5"/>
  <c r="F28" i="5" s="1"/>
  <c r="D29" i="5"/>
  <c r="A30" i="5"/>
  <c r="B29" i="5"/>
  <c r="E29" i="5" s="1"/>
  <c r="B27" i="3"/>
  <c r="D27" i="3" s="1"/>
  <c r="E27" i="3" s="1"/>
  <c r="C27" i="3"/>
  <c r="A28" i="3"/>
  <c r="C29" i="5" l="1"/>
  <c r="F29" i="5" s="1"/>
  <c r="B30" i="5"/>
  <c r="E30" i="5" s="1"/>
  <c r="A31" i="5"/>
  <c r="D30" i="5"/>
  <c r="C28" i="3"/>
  <c r="A29" i="3"/>
  <c r="B28" i="3"/>
  <c r="D28" i="3" s="1"/>
  <c r="E28" i="3" s="1"/>
  <c r="D27" i="1"/>
  <c r="B28" i="1"/>
  <c r="C28" i="1"/>
  <c r="D28" i="1" s="1"/>
  <c r="A29" i="1"/>
  <c r="C29" i="1" l="1"/>
  <c r="D29" i="1" s="1"/>
  <c r="B29" i="1"/>
  <c r="A30" i="1"/>
  <c r="C30" i="5"/>
  <c r="F30" i="5" s="1"/>
  <c r="C29" i="3"/>
  <c r="A30" i="3"/>
  <c r="B29" i="3"/>
  <c r="D29" i="3" s="1"/>
  <c r="E29" i="3" s="1"/>
  <c r="B31" i="5"/>
  <c r="E31" i="5" s="1"/>
  <c r="A32" i="5"/>
  <c r="D31" i="5"/>
  <c r="D32" i="5" l="1"/>
  <c r="A33" i="5"/>
  <c r="B32" i="5"/>
  <c r="E32" i="5" s="1"/>
  <c r="C31" i="5"/>
  <c r="F31" i="5" s="1"/>
  <c r="A31" i="3"/>
  <c r="B30" i="3"/>
  <c r="D30" i="3" s="1"/>
  <c r="E30" i="3" s="1"/>
  <c r="C30" i="3"/>
  <c r="C30" i="1"/>
  <c r="A31" i="1"/>
  <c r="B30" i="1"/>
  <c r="A32" i="3" l="1"/>
  <c r="B31" i="3"/>
  <c r="D31" i="3" s="1"/>
  <c r="E31" i="3" s="1"/>
  <c r="C31" i="3"/>
  <c r="C32" i="5"/>
  <c r="F32" i="5" s="1"/>
  <c r="B31" i="1"/>
  <c r="C31" i="1"/>
  <c r="D31" i="1" s="1"/>
  <c r="A32" i="1"/>
  <c r="B33" i="5"/>
  <c r="E33" i="5" s="1"/>
  <c r="D33" i="5"/>
  <c r="A34" i="5"/>
  <c r="D30" i="1"/>
  <c r="B32" i="1" l="1"/>
  <c r="C32" i="1"/>
  <c r="A33" i="1"/>
  <c r="B34" i="5"/>
  <c r="E34" i="5" s="1"/>
  <c r="A35" i="5"/>
  <c r="D34" i="5"/>
  <c r="C33" i="5"/>
  <c r="F33" i="5" s="1"/>
  <c r="B32" i="3"/>
  <c r="D32" i="3" s="1"/>
  <c r="E32" i="3" s="1"/>
  <c r="A33" i="3"/>
  <c r="C32" i="3"/>
  <c r="B35" i="5" l="1"/>
  <c r="E35" i="5" s="1"/>
  <c r="D35" i="5"/>
  <c r="A36" i="5"/>
  <c r="C35" i="5"/>
  <c r="F35" i="5" s="1"/>
  <c r="C34" i="5"/>
  <c r="F34" i="5" s="1"/>
  <c r="B33" i="1"/>
  <c r="C33" i="1"/>
  <c r="D33" i="1" s="1"/>
  <c r="A34" i="1"/>
  <c r="A34" i="3"/>
  <c r="C33" i="3"/>
  <c r="B33" i="3"/>
  <c r="D33" i="3" s="1"/>
  <c r="E33" i="3" s="1"/>
  <c r="D32" i="1"/>
  <c r="D36" i="5" l="1"/>
  <c r="A37" i="5"/>
  <c r="B36" i="5"/>
  <c r="E36" i="5" s="1"/>
  <c r="C36" i="5"/>
  <c r="F36" i="5" s="1"/>
  <c r="A35" i="1"/>
  <c r="B34" i="1"/>
  <c r="C34" i="1"/>
  <c r="D34" i="1" s="1"/>
  <c r="C34" i="3"/>
  <c r="A35" i="3"/>
  <c r="B34" i="3"/>
  <c r="D34" i="3" s="1"/>
  <c r="E34" i="3" s="1"/>
  <c r="A36" i="1" l="1"/>
  <c r="B35" i="1"/>
  <c r="C35" i="1"/>
  <c r="D35" i="1" s="1"/>
  <c r="B37" i="5"/>
  <c r="E37" i="5" s="1"/>
  <c r="D37" i="5"/>
  <c r="A38" i="5"/>
  <c r="B35" i="3"/>
  <c r="D35" i="3" s="1"/>
  <c r="E35" i="3" s="1"/>
  <c r="A36" i="3"/>
  <c r="C35" i="3"/>
  <c r="D38" i="5" l="1"/>
  <c r="A39" i="5"/>
  <c r="B38" i="5"/>
  <c r="E38" i="5" s="1"/>
  <c r="C37" i="5"/>
  <c r="F37" i="5" s="1"/>
  <c r="C36" i="3"/>
  <c r="B36" i="3"/>
  <c r="D36" i="3" s="1"/>
  <c r="E36" i="3" s="1"/>
  <c r="A37" i="3"/>
  <c r="B36" i="1"/>
  <c r="C36" i="1"/>
  <c r="D36" i="1" s="1"/>
  <c r="A37" i="1"/>
  <c r="C37" i="3" l="1"/>
  <c r="A38" i="3"/>
  <c r="B37" i="3"/>
  <c r="D37" i="3" s="1"/>
  <c r="E37" i="3" s="1"/>
  <c r="C37" i="1"/>
  <c r="D37" i="1" s="1"/>
  <c r="A38" i="1"/>
  <c r="B37" i="1"/>
  <c r="B39" i="5"/>
  <c r="E39" i="5" s="1"/>
  <c r="D39" i="5"/>
  <c r="A40" i="5"/>
  <c r="C38" i="5"/>
  <c r="F38" i="5" s="1"/>
  <c r="C38" i="1" l="1"/>
  <c r="A39" i="1"/>
  <c r="B38" i="1"/>
  <c r="A39" i="3"/>
  <c r="B38" i="3"/>
  <c r="D38" i="3" s="1"/>
  <c r="E38" i="3" s="1"/>
  <c r="C38" i="3"/>
  <c r="D40" i="5"/>
  <c r="A41" i="5"/>
  <c r="B40" i="5"/>
  <c r="E40" i="5" s="1"/>
  <c r="C39" i="5"/>
  <c r="F39" i="5" s="1"/>
  <c r="A40" i="3" l="1"/>
  <c r="B39" i="3"/>
  <c r="D39" i="3" s="1"/>
  <c r="E39" i="3" s="1"/>
  <c r="C39" i="3"/>
  <c r="A42" i="5"/>
  <c r="D41" i="5"/>
  <c r="B41" i="5"/>
  <c r="E41" i="5" s="1"/>
  <c r="C40" i="5"/>
  <c r="F40" i="5" s="1"/>
  <c r="B39" i="1"/>
  <c r="C39" i="1"/>
  <c r="D39" i="1" s="1"/>
  <c r="A40" i="1"/>
  <c r="D38" i="1"/>
  <c r="C41" i="5" l="1"/>
  <c r="F41" i="5" s="1"/>
  <c r="A43" i="5"/>
  <c r="B42" i="5"/>
  <c r="E42" i="5" s="1"/>
  <c r="D42" i="5"/>
  <c r="B40" i="1"/>
  <c r="A41" i="1"/>
  <c r="C40" i="1"/>
  <c r="D40" i="1" s="1"/>
  <c r="B40" i="3"/>
  <c r="D40" i="3" s="1"/>
  <c r="E40" i="3" s="1"/>
  <c r="C40" i="3"/>
  <c r="A41" i="3"/>
  <c r="B41" i="1" l="1"/>
  <c r="C41" i="1"/>
  <c r="D41" i="1" s="1"/>
  <c r="A42" i="1"/>
  <c r="A42" i="3"/>
  <c r="C41" i="3"/>
  <c r="B41" i="3"/>
  <c r="D41" i="3" s="1"/>
  <c r="E41" i="3" s="1"/>
  <c r="B43" i="5"/>
  <c r="E43" i="5" s="1"/>
  <c r="D43" i="5"/>
  <c r="A44" i="5"/>
  <c r="C42" i="5"/>
  <c r="F42" i="5" s="1"/>
  <c r="A43" i="3" l="1"/>
  <c r="C42" i="3"/>
  <c r="B42" i="3"/>
  <c r="D42" i="3" s="1"/>
  <c r="E42" i="3" s="1"/>
  <c r="A43" i="1"/>
  <c r="B42" i="1"/>
  <c r="C42" i="1"/>
  <c r="D42" i="1" s="1"/>
  <c r="D44" i="5"/>
  <c r="A45" i="5"/>
  <c r="B44" i="5"/>
  <c r="E44" i="5" s="1"/>
  <c r="C43" i="5"/>
  <c r="F43" i="5" s="1"/>
  <c r="A44" i="1" l="1"/>
  <c r="B43" i="1"/>
  <c r="C43" i="1"/>
  <c r="D43" i="1" s="1"/>
  <c r="D45" i="5"/>
  <c r="B45" i="5"/>
  <c r="E45" i="5" s="1"/>
  <c r="A46" i="5"/>
  <c r="C44" i="5"/>
  <c r="F44" i="5" s="1"/>
  <c r="B43" i="3"/>
  <c r="D43" i="3" s="1"/>
  <c r="E43" i="3" s="1"/>
  <c r="C43" i="3"/>
  <c r="A44" i="3"/>
  <c r="C45" i="5" l="1"/>
  <c r="F45" i="5" s="1"/>
  <c r="B46" i="5"/>
  <c r="E46" i="5" s="1"/>
  <c r="D46" i="5"/>
  <c r="A47" i="5"/>
  <c r="C44" i="3"/>
  <c r="A45" i="3"/>
  <c r="B44" i="3"/>
  <c r="D44" i="3" s="1"/>
  <c r="E44" i="3" s="1"/>
  <c r="A45" i="1"/>
  <c r="B44" i="1"/>
  <c r="C44" i="1"/>
  <c r="D44" i="1" s="1"/>
  <c r="C45" i="3" l="1"/>
  <c r="B45" i="3"/>
  <c r="D45" i="3" s="1"/>
  <c r="E45" i="3" s="1"/>
  <c r="A46" i="3"/>
  <c r="C45" i="1"/>
  <c r="D45" i="1" s="1"/>
  <c r="A46" i="1"/>
  <c r="B45" i="1"/>
  <c r="B47" i="5"/>
  <c r="E47" i="5" s="1"/>
  <c r="A48" i="5"/>
  <c r="D47" i="5"/>
  <c r="C46" i="5"/>
  <c r="F46" i="5" s="1"/>
  <c r="C47" i="5" l="1"/>
  <c r="F47" i="5" s="1"/>
  <c r="A49" i="5"/>
  <c r="B48" i="5"/>
  <c r="E48" i="5" s="1"/>
  <c r="D48" i="5"/>
  <c r="C46" i="1"/>
  <c r="D46" i="1" s="1"/>
  <c r="B46" i="1"/>
  <c r="A47" i="1"/>
  <c r="A47" i="3"/>
  <c r="B46" i="3"/>
  <c r="D46" i="3" s="1"/>
  <c r="E46" i="3" s="1"/>
  <c r="C46" i="3"/>
  <c r="C48" i="5" l="1"/>
  <c r="F48" i="5" s="1"/>
  <c r="B47" i="1"/>
  <c r="C47" i="1"/>
  <c r="D47" i="1" s="1"/>
  <c r="A48" i="1"/>
  <c r="D49" i="5"/>
  <c r="B49" i="5"/>
  <c r="E49" i="5" s="1"/>
  <c r="C49" i="5"/>
  <c r="F49" i="5" s="1"/>
  <c r="A50" i="5"/>
  <c r="C47" i="3"/>
  <c r="B47" i="3"/>
  <c r="D47" i="3" s="1"/>
  <c r="E47" i="3" s="1"/>
  <c r="A48" i="3"/>
  <c r="B48" i="1" l="1"/>
  <c r="C48" i="1"/>
  <c r="D48" i="1" s="1"/>
  <c r="A49" i="1"/>
  <c r="D50" i="5"/>
  <c r="A51" i="5"/>
  <c r="B50" i="5"/>
  <c r="E50" i="5" s="1"/>
  <c r="B48" i="3"/>
  <c r="D48" i="3" s="1"/>
  <c r="E48" i="3" s="1"/>
  <c r="A49" i="3"/>
  <c r="C48" i="3"/>
  <c r="A52" i="5" l="1"/>
  <c r="B51" i="5"/>
  <c r="E51" i="5" s="1"/>
  <c r="D51" i="5"/>
  <c r="C50" i="5"/>
  <c r="F50" i="5" s="1"/>
  <c r="B49" i="1"/>
  <c r="C49" i="1"/>
  <c r="A50" i="1"/>
  <c r="A50" i="3"/>
  <c r="C49" i="3"/>
  <c r="B49" i="3"/>
  <c r="D49" i="3" s="1"/>
  <c r="E49" i="3" s="1"/>
  <c r="A51" i="1" l="1"/>
  <c r="B50" i="1"/>
  <c r="C50" i="1"/>
  <c r="D50" i="1" s="1"/>
  <c r="C51" i="5"/>
  <c r="F51" i="5" s="1"/>
  <c r="D49" i="1"/>
  <c r="C50" i="3"/>
  <c r="A51" i="3"/>
  <c r="B50" i="3"/>
  <c r="D50" i="3" s="1"/>
  <c r="E50" i="3" s="1"/>
  <c r="D52" i="5"/>
  <c r="A53" i="5"/>
  <c r="B52" i="5"/>
  <c r="E52" i="5" s="1"/>
  <c r="C52" i="5" l="1"/>
  <c r="F52" i="5" s="1"/>
  <c r="B51" i="3"/>
  <c r="D51" i="3" s="1"/>
  <c r="E51" i="3" s="1"/>
  <c r="A52" i="3"/>
  <c r="C51" i="3"/>
  <c r="B53" i="5"/>
  <c r="E53" i="5" s="1"/>
  <c r="D53" i="5"/>
  <c r="A54" i="5"/>
  <c r="A52" i="1"/>
  <c r="B51" i="1"/>
  <c r="C51" i="1"/>
  <c r="D51" i="1" s="1"/>
  <c r="D54" i="5" l="1"/>
  <c r="B54" i="5"/>
  <c r="E54" i="5" s="1"/>
  <c r="A55" i="5"/>
  <c r="C53" i="5"/>
  <c r="F53" i="5" s="1"/>
  <c r="C52" i="3"/>
  <c r="A53" i="3"/>
  <c r="B52" i="3"/>
  <c r="D52" i="3" s="1"/>
  <c r="E52" i="3" s="1"/>
  <c r="B52" i="1"/>
  <c r="A53" i="1"/>
  <c r="C52" i="1"/>
  <c r="D52" i="1" s="1"/>
  <c r="C53" i="3" l="1"/>
  <c r="A54" i="3"/>
  <c r="B53" i="3"/>
  <c r="D53" i="3" s="1"/>
  <c r="E53" i="3" s="1"/>
  <c r="A56" i="5"/>
  <c r="B55" i="5"/>
  <c r="E55" i="5" s="1"/>
  <c r="D55" i="5"/>
  <c r="C54" i="5"/>
  <c r="F54" i="5" s="1"/>
  <c r="C53" i="1"/>
  <c r="B53" i="1"/>
  <c r="A54" i="1"/>
  <c r="D53" i="1" l="1"/>
  <c r="C55" i="5"/>
  <c r="F55" i="5" s="1"/>
  <c r="D56" i="5"/>
  <c r="A57" i="5"/>
  <c r="B56" i="5"/>
  <c r="E56" i="5" s="1"/>
  <c r="C54" i="1"/>
  <c r="B54" i="1"/>
  <c r="A55" i="1"/>
  <c r="A55" i="3"/>
  <c r="B54" i="3"/>
  <c r="D54" i="3" s="1"/>
  <c r="E54" i="3" s="1"/>
  <c r="C54" i="3"/>
  <c r="B57" i="5" l="1"/>
  <c r="E57" i="5" s="1"/>
  <c r="A58" i="5"/>
  <c r="D57" i="5"/>
  <c r="D54" i="1"/>
  <c r="C56" i="5"/>
  <c r="F56" i="5" s="1"/>
  <c r="B55" i="3"/>
  <c r="D55" i="3" s="1"/>
  <c r="E55" i="3" s="1"/>
  <c r="C55" i="3"/>
  <c r="A56" i="3"/>
  <c r="C55" i="1"/>
  <c r="D55" i="1" s="1"/>
  <c r="A56" i="1"/>
  <c r="B55" i="1"/>
  <c r="B56" i="3" l="1"/>
  <c r="D56" i="3" s="1"/>
  <c r="E56" i="3" s="1"/>
  <c r="C56" i="3"/>
  <c r="A57" i="3"/>
  <c r="C57" i="5"/>
  <c r="F57" i="5" s="1"/>
  <c r="B56" i="1"/>
  <c r="C56" i="1"/>
  <c r="A57" i="1"/>
  <c r="A59" i="5"/>
  <c r="B58" i="5"/>
  <c r="E58" i="5" s="1"/>
  <c r="D58" i="5"/>
  <c r="B57" i="1" l="1"/>
  <c r="C57" i="1"/>
  <c r="D57" i="1" s="1"/>
  <c r="A58" i="1"/>
  <c r="C58" i="5"/>
  <c r="F58" i="5" s="1"/>
  <c r="A60" i="5"/>
  <c r="B59" i="5"/>
  <c r="E59" i="5" s="1"/>
  <c r="D59" i="5"/>
  <c r="C59" i="5"/>
  <c r="D56" i="1"/>
  <c r="A58" i="3"/>
  <c r="C57" i="3"/>
  <c r="B57" i="3"/>
  <c r="D57" i="3" s="1"/>
  <c r="E57" i="3" s="1"/>
  <c r="F59" i="5" l="1"/>
  <c r="C58" i="3"/>
  <c r="A59" i="3"/>
  <c r="B58" i="3"/>
  <c r="D58" i="3" s="1"/>
  <c r="E58" i="3" s="1"/>
  <c r="D60" i="5"/>
  <c r="B60" i="5"/>
  <c r="E60" i="5" s="1"/>
  <c r="C60" i="5"/>
  <c r="F60" i="5" s="1"/>
  <c r="A61" i="5"/>
  <c r="A59" i="1"/>
  <c r="B58" i="1"/>
  <c r="C58" i="1"/>
  <c r="A60" i="1" l="1"/>
  <c r="B59" i="1"/>
  <c r="C59" i="1"/>
  <c r="C61" i="5"/>
  <c r="F61" i="5" s="1"/>
  <c r="A62" i="5"/>
  <c r="B61" i="5"/>
  <c r="E61" i="5" s="1"/>
  <c r="D61" i="5"/>
  <c r="D58" i="1"/>
  <c r="B59" i="3"/>
  <c r="D59" i="3" s="1"/>
  <c r="E59" i="3" s="1"/>
  <c r="C59" i="3"/>
  <c r="A60" i="3"/>
  <c r="B60" i="1" l="1"/>
  <c r="C60" i="1"/>
  <c r="A61" i="1"/>
  <c r="D62" i="5"/>
  <c r="A63" i="5"/>
  <c r="B62" i="5"/>
  <c r="E62" i="5" s="1"/>
  <c r="C60" i="3"/>
  <c r="A61" i="3"/>
  <c r="B60" i="3"/>
  <c r="D60" i="3" s="1"/>
  <c r="E60" i="3" s="1"/>
  <c r="D59" i="1"/>
  <c r="D60" i="1" l="1"/>
  <c r="C61" i="3"/>
  <c r="B61" i="3"/>
  <c r="D61" i="3" s="1"/>
  <c r="E61" i="3" s="1"/>
  <c r="A62" i="3"/>
  <c r="A64" i="5"/>
  <c r="B63" i="5"/>
  <c r="E63" i="5" s="1"/>
  <c r="D63" i="5"/>
  <c r="C62" i="5"/>
  <c r="F62" i="5" s="1"/>
  <c r="C61" i="1"/>
  <c r="D61" i="1" s="1"/>
  <c r="B61" i="1"/>
  <c r="A62" i="1"/>
  <c r="C63" i="5" l="1"/>
  <c r="F63" i="5" s="1"/>
  <c r="C62" i="1"/>
  <c r="A63" i="1"/>
  <c r="B62" i="1"/>
  <c r="D64" i="5"/>
  <c r="B64" i="5"/>
  <c r="E64" i="5" s="1"/>
  <c r="A65" i="5"/>
  <c r="A63" i="3"/>
  <c r="B62" i="3"/>
  <c r="D62" i="3" s="1"/>
  <c r="E62" i="3" s="1"/>
  <c r="C62" i="3"/>
  <c r="D62" i="1" l="1"/>
  <c r="C63" i="3"/>
  <c r="B63" i="3"/>
  <c r="D63" i="3" s="1"/>
  <c r="E63" i="3" s="1"/>
  <c r="A64" i="3"/>
  <c r="B65" i="5"/>
  <c r="E65" i="5" s="1"/>
  <c r="D65" i="5"/>
  <c r="A66" i="5"/>
  <c r="C64" i="5"/>
  <c r="F64" i="5" s="1"/>
  <c r="C63" i="1"/>
  <c r="D63" i="1" s="1"/>
  <c r="A64" i="1"/>
  <c r="B63" i="1"/>
  <c r="B66" i="5" l="1"/>
  <c r="E66" i="5" s="1"/>
  <c r="A67" i="5"/>
  <c r="D66" i="5"/>
  <c r="C65" i="5"/>
  <c r="F65" i="5" s="1"/>
  <c r="B64" i="3"/>
  <c r="D64" i="3" s="1"/>
  <c r="E64" i="3" s="1"/>
  <c r="A65" i="3"/>
  <c r="C64" i="3"/>
  <c r="B64" i="1"/>
  <c r="C64" i="1"/>
  <c r="D64" i="1" s="1"/>
  <c r="A65" i="1"/>
  <c r="A66" i="3" l="1"/>
  <c r="C65" i="3"/>
  <c r="B65" i="3"/>
  <c r="D65" i="3" s="1"/>
  <c r="E65" i="3" s="1"/>
  <c r="A68" i="5"/>
  <c r="B67" i="5"/>
  <c r="E67" i="5" s="1"/>
  <c r="D67" i="5"/>
  <c r="C66" i="5"/>
  <c r="F66" i="5" s="1"/>
  <c r="B65" i="1"/>
  <c r="A66" i="1"/>
  <c r="C65" i="1"/>
  <c r="B66" i="3" l="1"/>
  <c r="D66" i="3" s="1"/>
  <c r="E66" i="3" s="1"/>
  <c r="C66" i="3"/>
  <c r="A67" i="3"/>
  <c r="D68" i="5"/>
  <c r="A69" i="5"/>
  <c r="B68" i="5"/>
  <c r="E68" i="5" s="1"/>
  <c r="C67" i="5"/>
  <c r="F67" i="5" s="1"/>
  <c r="D65" i="1"/>
  <c r="A67" i="1"/>
  <c r="B66" i="1"/>
  <c r="C66" i="1"/>
  <c r="D66" i="1" s="1"/>
  <c r="C68" i="5" l="1"/>
  <c r="F68" i="5" s="1"/>
  <c r="C69" i="5"/>
  <c r="F69" i="5" s="1"/>
  <c r="D69" i="5"/>
  <c r="B69" i="5"/>
  <c r="E69" i="5" s="1"/>
  <c r="A70" i="5"/>
  <c r="B67" i="3"/>
  <c r="D67" i="3" s="1"/>
  <c r="E67" i="3" s="1"/>
  <c r="A68" i="3"/>
  <c r="C67" i="3"/>
  <c r="A68" i="1"/>
  <c r="B67" i="1"/>
  <c r="C67" i="1"/>
  <c r="C68" i="3" l="1"/>
  <c r="A69" i="3"/>
  <c r="B68" i="3"/>
  <c r="D68" i="3" s="1"/>
  <c r="E68" i="3" s="1"/>
  <c r="B68" i="1"/>
  <c r="C68" i="1"/>
  <c r="A69" i="1"/>
  <c r="D70" i="5"/>
  <c r="B70" i="5"/>
  <c r="E70" i="5" s="1"/>
  <c r="C70" i="5"/>
  <c r="F70" i="5" s="1"/>
  <c r="A71" i="5"/>
  <c r="D67" i="1"/>
  <c r="A72" i="5" l="1"/>
  <c r="B71" i="5"/>
  <c r="E71" i="5" s="1"/>
  <c r="D71" i="5"/>
  <c r="C69" i="3"/>
  <c r="B69" i="3"/>
  <c r="D69" i="3" s="1"/>
  <c r="E69" i="3" s="1"/>
  <c r="A70" i="3"/>
  <c r="C69" i="1"/>
  <c r="A70" i="1"/>
  <c r="B69" i="1"/>
  <c r="D68" i="1"/>
  <c r="C70" i="1" l="1"/>
  <c r="D70" i="1" s="1"/>
  <c r="A71" i="1"/>
  <c r="B70" i="1"/>
  <c r="D72" i="5"/>
  <c r="B72" i="5"/>
  <c r="E72" i="5" s="1"/>
  <c r="A73" i="5"/>
  <c r="D69" i="1"/>
  <c r="A71" i="3"/>
  <c r="B70" i="3"/>
  <c r="D70" i="3" s="1"/>
  <c r="E70" i="3" s="1"/>
  <c r="C70" i="3"/>
  <c r="C71" i="5"/>
  <c r="F71" i="5" s="1"/>
  <c r="B71" i="1" l="1"/>
  <c r="C71" i="1"/>
  <c r="A72" i="1"/>
  <c r="B73" i="5"/>
  <c r="E73" i="5" s="1"/>
  <c r="D73" i="5"/>
  <c r="A74" i="5"/>
  <c r="C71" i="3"/>
  <c r="A72" i="3"/>
  <c r="B71" i="3"/>
  <c r="D71" i="3" s="1"/>
  <c r="E71" i="3" s="1"/>
  <c r="C72" i="5"/>
  <c r="F72" i="5" s="1"/>
  <c r="A75" i="5" l="1"/>
  <c r="B74" i="5"/>
  <c r="E74" i="5" s="1"/>
  <c r="D74" i="5"/>
  <c r="D71" i="1"/>
  <c r="B72" i="3"/>
  <c r="D72" i="3" s="1"/>
  <c r="E72" i="3" s="1"/>
  <c r="A73" i="3"/>
  <c r="C72" i="3"/>
  <c r="C73" i="5"/>
  <c r="F73" i="5" s="1"/>
  <c r="B72" i="1"/>
  <c r="A73" i="1"/>
  <c r="C72" i="1"/>
  <c r="A74" i="3" l="1"/>
  <c r="C73" i="3"/>
  <c r="B73" i="3"/>
  <c r="D73" i="3" s="1"/>
  <c r="E73" i="3" s="1"/>
  <c r="A76" i="5"/>
  <c r="B75" i="5"/>
  <c r="E75" i="5" s="1"/>
  <c r="D75" i="5"/>
  <c r="D72" i="1"/>
  <c r="B73" i="1"/>
  <c r="C73" i="1"/>
  <c r="D73" i="1" s="1"/>
  <c r="A74" i="1"/>
  <c r="C74" i="5"/>
  <c r="F74" i="5" s="1"/>
  <c r="A75" i="1" l="1"/>
  <c r="B74" i="1"/>
  <c r="C74" i="1"/>
  <c r="D74" i="1" s="1"/>
  <c r="C75" i="5"/>
  <c r="F75" i="5" s="1"/>
  <c r="D76" i="5"/>
  <c r="B76" i="5"/>
  <c r="E76" i="5" s="1"/>
  <c r="C76" i="5"/>
  <c r="F76" i="5" s="1"/>
  <c r="A77" i="5"/>
  <c r="B74" i="3"/>
  <c r="D74" i="3" s="1"/>
  <c r="E74" i="3" s="1"/>
  <c r="C74" i="3"/>
  <c r="A75" i="3"/>
  <c r="B77" i="5" l="1"/>
  <c r="E77" i="5" s="1"/>
  <c r="D77" i="5"/>
  <c r="B75" i="3"/>
  <c r="D75" i="3" s="1"/>
  <c r="E75" i="3" s="1"/>
  <c r="A76" i="3"/>
  <c r="C75" i="3"/>
  <c r="A76" i="1"/>
  <c r="B75" i="1"/>
  <c r="C75" i="1"/>
  <c r="C76" i="3" l="1"/>
  <c r="B76" i="3"/>
  <c r="D76" i="3" s="1"/>
  <c r="E76" i="3" s="1"/>
  <c r="A77" i="3"/>
  <c r="A77" i="1"/>
  <c r="B76" i="1"/>
  <c r="C76" i="1"/>
  <c r="D76" i="1" s="1"/>
  <c r="D75" i="1"/>
  <c r="C77" i="5"/>
  <c r="F77" i="5" s="1"/>
  <c r="C77" i="1" l="1"/>
  <c r="A78" i="1"/>
  <c r="B77" i="1"/>
  <c r="C77" i="3"/>
  <c r="B77" i="3"/>
  <c r="D77" i="3" s="1"/>
  <c r="E77" i="3" s="1"/>
  <c r="A78" i="3"/>
  <c r="A79" i="3" l="1"/>
  <c r="B78" i="3"/>
  <c r="D78" i="3" s="1"/>
  <c r="E78" i="3" s="1"/>
  <c r="C78" i="3"/>
  <c r="C78" i="1"/>
  <c r="B78" i="1"/>
  <c r="A79" i="1"/>
  <c r="D77" i="1"/>
  <c r="B79" i="1" l="1"/>
  <c r="C79" i="1"/>
  <c r="D79" i="1" s="1"/>
  <c r="A80" i="1"/>
  <c r="D78" i="1"/>
  <c r="B79" i="3"/>
  <c r="D79" i="3" s="1"/>
  <c r="E79" i="3" s="1"/>
  <c r="A80" i="3"/>
  <c r="C79" i="3"/>
  <c r="B80" i="3" l="1"/>
  <c r="D80" i="3" s="1"/>
  <c r="E80" i="3" s="1"/>
  <c r="C80" i="3"/>
  <c r="A81" i="3"/>
  <c r="B80" i="1"/>
  <c r="C80" i="1"/>
  <c r="A81" i="1"/>
  <c r="B81" i="1" l="1"/>
  <c r="C81" i="1"/>
  <c r="D81" i="1" s="1"/>
  <c r="A82" i="1"/>
  <c r="D80" i="1"/>
  <c r="A82" i="3"/>
  <c r="C81" i="3"/>
  <c r="B81" i="3"/>
  <c r="D81" i="3" s="1"/>
  <c r="E81" i="3" s="1"/>
  <c r="B82" i="3" l="1"/>
  <c r="D82" i="3" s="1"/>
  <c r="E82" i="3" s="1"/>
  <c r="C82" i="3"/>
  <c r="A83" i="3"/>
  <c r="A83" i="1"/>
  <c r="B82" i="1"/>
  <c r="C82" i="1"/>
  <c r="D82" i="1" l="1"/>
  <c r="A84" i="1"/>
  <c r="B83" i="1"/>
  <c r="C83" i="1"/>
  <c r="D83" i="1" s="1"/>
  <c r="B83" i="3"/>
  <c r="D83" i="3" s="1"/>
  <c r="E83" i="3" s="1"/>
  <c r="C83" i="3"/>
  <c r="A84" i="3"/>
  <c r="C84" i="3" l="1"/>
  <c r="B84" i="3"/>
  <c r="D84" i="3" s="1"/>
  <c r="E84" i="3" s="1"/>
  <c r="A85" i="3"/>
  <c r="B84" i="1"/>
  <c r="A85" i="1"/>
  <c r="C84" i="1"/>
  <c r="D84" i="1" s="1"/>
  <c r="C85" i="1" l="1"/>
  <c r="A86" i="1"/>
  <c r="B85" i="1"/>
  <c r="A86" i="3"/>
  <c r="B85" i="3"/>
  <c r="D85" i="3" s="1"/>
  <c r="E85" i="3" s="1"/>
  <c r="C85" i="3"/>
  <c r="C86" i="1" l="1"/>
  <c r="B86" i="1"/>
  <c r="A87" i="1"/>
  <c r="A87" i="3"/>
  <c r="B86" i="3"/>
  <c r="D86" i="3" s="1"/>
  <c r="E86" i="3" s="1"/>
  <c r="C86" i="3"/>
  <c r="D85" i="1"/>
  <c r="C87" i="3" l="1"/>
  <c r="A88" i="3"/>
  <c r="B87" i="3"/>
  <c r="D87" i="3" s="1"/>
  <c r="E87" i="3" s="1"/>
  <c r="C87" i="1"/>
  <c r="B87" i="1"/>
  <c r="A88" i="1"/>
  <c r="D86" i="1"/>
  <c r="B88" i="1" l="1"/>
  <c r="C88" i="1"/>
  <c r="D88" i="1" s="1"/>
  <c r="A89" i="1"/>
  <c r="D87" i="1"/>
  <c r="A89" i="3"/>
  <c r="B88" i="3"/>
  <c r="D88" i="3" s="1"/>
  <c r="E88" i="3" s="1"/>
  <c r="C88" i="3"/>
  <c r="B89" i="1" l="1"/>
  <c r="C89" i="1"/>
  <c r="D89" i="1" s="1"/>
  <c r="A90" i="1"/>
  <c r="A90" i="3"/>
  <c r="B89" i="3"/>
  <c r="D89" i="3" s="1"/>
  <c r="E89" i="3" s="1"/>
  <c r="C89" i="3"/>
  <c r="A91" i="3" l="1"/>
  <c r="B90" i="3"/>
  <c r="D90" i="3" s="1"/>
  <c r="E90" i="3" s="1"/>
  <c r="C90" i="3"/>
  <c r="A91" i="1"/>
  <c r="B90" i="1"/>
  <c r="C90" i="1"/>
  <c r="D90" i="1" l="1"/>
  <c r="A92" i="1"/>
  <c r="B91" i="1"/>
  <c r="C91" i="1"/>
  <c r="B91" i="3"/>
  <c r="D91" i="3" s="1"/>
  <c r="E91" i="3" s="1"/>
  <c r="A92" i="3"/>
  <c r="C91" i="3"/>
  <c r="C92" i="3" l="1"/>
  <c r="B92" i="3"/>
  <c r="D92" i="3" s="1"/>
  <c r="E92" i="3" s="1"/>
  <c r="A93" i="3"/>
  <c r="D91" i="1"/>
  <c r="B92" i="1"/>
  <c r="A93" i="1"/>
  <c r="C92" i="1"/>
  <c r="D92" i="1" s="1"/>
  <c r="C93" i="1" l="1"/>
  <c r="B93" i="1"/>
  <c r="A94" i="1"/>
  <c r="A94" i="3"/>
  <c r="B93" i="3"/>
  <c r="D93" i="3" s="1"/>
  <c r="E93" i="3" s="1"/>
  <c r="C93" i="3"/>
  <c r="A95" i="3" l="1"/>
  <c r="B94" i="3"/>
  <c r="D94" i="3" s="1"/>
  <c r="E94" i="3" s="1"/>
  <c r="C94" i="3"/>
  <c r="C94" i="1"/>
  <c r="A95" i="1"/>
  <c r="B94" i="1"/>
  <c r="D93" i="1"/>
  <c r="D94" i="1" l="1"/>
  <c r="C95" i="1"/>
  <c r="B95" i="1"/>
  <c r="A96" i="1"/>
  <c r="B95" i="3"/>
  <c r="D95" i="3" s="1"/>
  <c r="E95" i="3" s="1"/>
  <c r="A96" i="3"/>
  <c r="C95" i="3"/>
  <c r="B96" i="3" l="1"/>
  <c r="D96" i="3" s="1"/>
  <c r="E96" i="3" s="1"/>
  <c r="A97" i="3"/>
  <c r="C96" i="3"/>
  <c r="B96" i="1"/>
  <c r="C96" i="1"/>
  <c r="D96" i="1" s="1"/>
  <c r="A97" i="1"/>
  <c r="D95" i="1"/>
  <c r="B97" i="1" l="1"/>
  <c r="C97" i="1"/>
  <c r="D97" i="1" s="1"/>
  <c r="A98" i="3"/>
  <c r="B97" i="3"/>
  <c r="D97" i="3" s="1"/>
  <c r="E97" i="3" s="1"/>
  <c r="C97" i="3"/>
  <c r="B98" i="3" l="1"/>
  <c r="D98" i="3" s="1"/>
  <c r="E98" i="3" s="1"/>
  <c r="C98" i="3"/>
  <c r="A99" i="3"/>
  <c r="B99" i="3" l="1"/>
  <c r="D99" i="3" s="1"/>
  <c r="E99" i="3" s="1"/>
  <c r="A100" i="3"/>
  <c r="C99" i="3"/>
  <c r="C100" i="3" l="1"/>
  <c r="A101" i="3"/>
  <c r="B100" i="3"/>
  <c r="D100" i="3" s="1"/>
  <c r="E100" i="3" s="1"/>
  <c r="C101" i="3" l="1"/>
  <c r="B101" i="3"/>
  <c r="D101" i="3" s="1"/>
  <c r="E101" i="3" s="1"/>
  <c r="A102" i="3"/>
  <c r="B102" i="3" l="1"/>
  <c r="D102" i="3" s="1"/>
  <c r="E102" i="3" s="1"/>
  <c r="A103" i="3"/>
  <c r="C102" i="3"/>
  <c r="A104" i="3" l="1"/>
  <c r="B103" i="3"/>
  <c r="D103" i="3" s="1"/>
  <c r="E103" i="3" s="1"/>
  <c r="C103" i="3"/>
  <c r="B104" i="3" l="1"/>
  <c r="D104" i="3" s="1"/>
  <c r="E104" i="3" s="1"/>
  <c r="C104" i="3"/>
  <c r="A105" i="3"/>
  <c r="A106" i="3" l="1"/>
  <c r="B105" i="3"/>
  <c r="D105" i="3" s="1"/>
  <c r="E105" i="3" s="1"/>
  <c r="C105" i="3"/>
  <c r="B106" i="3" l="1"/>
  <c r="D106" i="3" s="1"/>
  <c r="E106" i="3" s="1"/>
  <c r="C106" i="3"/>
  <c r="A107" i="3"/>
  <c r="B107" i="3" l="1"/>
  <c r="D107" i="3" s="1"/>
  <c r="E107" i="3" s="1"/>
  <c r="A108" i="3"/>
  <c r="C107" i="3"/>
  <c r="C108" i="3" l="1"/>
  <c r="A109" i="3"/>
  <c r="B108" i="3"/>
  <c r="D108" i="3" s="1"/>
  <c r="E108" i="3" s="1"/>
  <c r="C109" i="3" l="1"/>
  <c r="A110" i="3"/>
  <c r="B109" i="3"/>
  <c r="D109" i="3" s="1"/>
  <c r="E109" i="3" s="1"/>
  <c r="C110" i="3" l="1"/>
  <c r="A111" i="3"/>
  <c r="B110" i="3"/>
  <c r="D110" i="3" s="1"/>
  <c r="E110" i="3" s="1"/>
  <c r="C111" i="3" l="1"/>
  <c r="A112" i="3"/>
  <c r="B111" i="3"/>
  <c r="D111" i="3" s="1"/>
  <c r="E111" i="3" s="1"/>
  <c r="C112" i="3" l="1"/>
  <c r="A113" i="3"/>
  <c r="B112" i="3"/>
  <c r="D112" i="3" s="1"/>
  <c r="E112" i="3" s="1"/>
  <c r="A114" i="3" l="1"/>
  <c r="B113" i="3"/>
  <c r="D113" i="3" s="1"/>
  <c r="E113" i="3" s="1"/>
  <c r="C113" i="3"/>
  <c r="B114" i="3" l="1"/>
  <c r="D114" i="3" s="1"/>
  <c r="E114" i="3" s="1"/>
  <c r="A115" i="3"/>
  <c r="C114" i="3"/>
  <c r="B115" i="3" l="1"/>
  <c r="D115" i="3" s="1"/>
  <c r="E115" i="3" s="1"/>
  <c r="A116" i="3"/>
  <c r="C115" i="3"/>
  <c r="C116" i="3" l="1"/>
  <c r="A117" i="3"/>
  <c r="B116" i="3"/>
  <c r="D116" i="3" s="1"/>
  <c r="E116" i="3" s="1"/>
  <c r="A118" i="3" l="1"/>
  <c r="C117" i="3"/>
  <c r="B117" i="3"/>
  <c r="D117" i="3" s="1"/>
  <c r="E117" i="3" s="1"/>
  <c r="A119" i="3" l="1"/>
  <c r="B118" i="3"/>
  <c r="D118" i="3" s="1"/>
  <c r="E118" i="3" s="1"/>
  <c r="C118" i="3"/>
  <c r="C119" i="3" l="1"/>
  <c r="B119" i="3"/>
  <c r="D119" i="3" s="1"/>
  <c r="E119" i="3" s="1"/>
  <c r="A120" i="3"/>
  <c r="B120" i="3" l="1"/>
  <c r="D120" i="3" s="1"/>
  <c r="E120" i="3" s="1"/>
  <c r="C120" i="3"/>
  <c r="A121" i="3"/>
  <c r="A122" i="3" l="1"/>
  <c r="B121" i="3"/>
  <c r="D121" i="3" s="1"/>
  <c r="E121" i="3" s="1"/>
  <c r="C121" i="3"/>
  <c r="A123" i="3" l="1"/>
  <c r="B122" i="3"/>
  <c r="D122" i="3" s="1"/>
  <c r="E122" i="3" s="1"/>
  <c r="C122" i="3"/>
  <c r="B123" i="3" l="1"/>
  <c r="D123" i="3" s="1"/>
  <c r="E123" i="3" s="1"/>
  <c r="A124" i="3"/>
  <c r="C123" i="3"/>
  <c r="C124" i="3" l="1"/>
  <c r="A125" i="3"/>
  <c r="B124" i="3"/>
  <c r="D124" i="3" s="1"/>
  <c r="E124" i="3" s="1"/>
  <c r="A126" i="3" l="1"/>
  <c r="B125" i="3"/>
  <c r="D125" i="3" s="1"/>
  <c r="E125" i="3" s="1"/>
  <c r="C125" i="3"/>
  <c r="A127" i="3" l="1"/>
  <c r="C126" i="3"/>
  <c r="B126" i="3"/>
  <c r="D126" i="3" s="1"/>
  <c r="E126" i="3" s="1"/>
  <c r="C127" i="3" l="1"/>
  <c r="A128" i="3"/>
  <c r="B127" i="3"/>
  <c r="D127" i="3" s="1"/>
  <c r="E127" i="3" s="1"/>
  <c r="B128" i="3" l="1"/>
  <c r="D128" i="3" s="1"/>
  <c r="E128" i="3" s="1"/>
  <c r="A129" i="3"/>
  <c r="C128" i="3"/>
  <c r="A130" i="3" l="1"/>
  <c r="B129" i="3"/>
  <c r="D129" i="3" s="1"/>
  <c r="E129" i="3" s="1"/>
  <c r="C129" i="3"/>
  <c r="B130" i="3" l="1"/>
  <c r="D130" i="3" s="1"/>
  <c r="E130" i="3" s="1"/>
  <c r="A131" i="3"/>
  <c r="C130" i="3"/>
  <c r="B131" i="3" l="1"/>
  <c r="D131" i="3" s="1"/>
  <c r="E131" i="3" s="1"/>
  <c r="A132" i="3"/>
  <c r="C131" i="3"/>
  <c r="A133" i="3" l="1"/>
  <c r="B132" i="3"/>
  <c r="D132" i="3" s="1"/>
  <c r="E132" i="3" s="1"/>
  <c r="C132" i="3"/>
  <c r="B133" i="3" l="1"/>
  <c r="D133" i="3" s="1"/>
  <c r="E133" i="3" s="1"/>
  <c r="A134" i="3"/>
  <c r="C133" i="3"/>
  <c r="C134" i="3" l="1"/>
  <c r="B134" i="3"/>
  <c r="D134" i="3" s="1"/>
  <c r="E134" i="3" s="1"/>
  <c r="A135" i="3"/>
  <c r="C135" i="3" l="1"/>
  <c r="A136" i="3"/>
  <c r="B135" i="3"/>
  <c r="D135" i="3" s="1"/>
  <c r="E135" i="3" s="1"/>
  <c r="B136" i="3" l="1"/>
  <c r="D136" i="3" s="1"/>
  <c r="E136" i="3" s="1"/>
  <c r="C136" i="3"/>
  <c r="A137" i="3"/>
  <c r="B137" i="3" l="1"/>
  <c r="D137" i="3" s="1"/>
  <c r="E137" i="3" s="1"/>
  <c r="A138" i="3"/>
  <c r="C137" i="3"/>
  <c r="C138" i="3" l="1"/>
  <c r="A139" i="3"/>
  <c r="B138" i="3"/>
  <c r="D138" i="3" s="1"/>
  <c r="E138" i="3" s="1"/>
  <c r="A140" i="3" l="1"/>
  <c r="B139" i="3"/>
  <c r="D139" i="3" s="1"/>
  <c r="E139" i="3" s="1"/>
  <c r="C139" i="3"/>
  <c r="A141" i="3" l="1"/>
  <c r="B140" i="3"/>
  <c r="D140" i="3" s="1"/>
  <c r="E140" i="3" s="1"/>
  <c r="C140" i="3"/>
  <c r="B141" i="3" l="1"/>
  <c r="D141" i="3" s="1"/>
  <c r="E141" i="3" s="1"/>
  <c r="A142" i="3"/>
  <c r="C141" i="3"/>
  <c r="C142" i="3" l="1"/>
  <c r="A143" i="3"/>
  <c r="B142" i="3"/>
  <c r="D142" i="3" s="1"/>
  <c r="E142" i="3" s="1"/>
  <c r="A144" i="3" l="1"/>
  <c r="B143" i="3"/>
  <c r="D143" i="3" s="1"/>
  <c r="E143" i="3" s="1"/>
  <c r="C143" i="3"/>
  <c r="C144" i="3" l="1"/>
  <c r="B144" i="3"/>
  <c r="D144" i="3" s="1"/>
  <c r="E144" i="3" s="1"/>
  <c r="A145" i="3"/>
  <c r="A146" i="3" l="1"/>
  <c r="B145" i="3"/>
  <c r="D145" i="3" s="1"/>
  <c r="E145" i="3" s="1"/>
  <c r="C145" i="3"/>
  <c r="A147" i="3" l="1"/>
  <c r="B146" i="3"/>
  <c r="D146" i="3" s="1"/>
  <c r="E146" i="3" s="1"/>
  <c r="C146" i="3"/>
  <c r="A148" i="3" l="1"/>
  <c r="C147" i="3"/>
  <c r="B147" i="3"/>
  <c r="D147" i="3" s="1"/>
  <c r="E147" i="3" s="1"/>
  <c r="B148" i="3" l="1"/>
  <c r="D148" i="3" s="1"/>
  <c r="E148" i="3" s="1"/>
  <c r="A149" i="3"/>
  <c r="C148" i="3"/>
  <c r="B149" i="3" l="1"/>
  <c r="D149" i="3" s="1"/>
  <c r="E149" i="3" s="1"/>
  <c r="C149" i="3"/>
  <c r="A150" i="3"/>
  <c r="C150" i="3" l="1"/>
  <c r="A151" i="3"/>
  <c r="B150" i="3"/>
  <c r="D150" i="3" s="1"/>
  <c r="E150" i="3" s="1"/>
  <c r="A152" i="3" l="1"/>
  <c r="B151" i="3"/>
  <c r="D151" i="3" s="1"/>
  <c r="E151" i="3" s="1"/>
  <c r="C151" i="3"/>
  <c r="B152" i="3" l="1"/>
  <c r="D152" i="3" s="1"/>
  <c r="E152" i="3" s="1"/>
  <c r="C152" i="3"/>
  <c r="A153" i="3"/>
  <c r="C153" i="3" l="1"/>
  <c r="A154" i="3"/>
  <c r="B153" i="3"/>
  <c r="D153" i="3" s="1"/>
  <c r="E153" i="3" s="1"/>
  <c r="A155" i="3" l="1"/>
  <c r="B154" i="3"/>
  <c r="D154" i="3" s="1"/>
  <c r="E154" i="3" s="1"/>
  <c r="C154" i="3"/>
  <c r="A156" i="3" l="1"/>
  <c r="B155" i="3"/>
  <c r="D155" i="3" s="1"/>
  <c r="E155" i="3" s="1"/>
  <c r="C155" i="3"/>
  <c r="A157" i="3" l="1"/>
  <c r="C156" i="3"/>
  <c r="B156" i="3"/>
  <c r="D156" i="3" s="1"/>
  <c r="E156" i="3" s="1"/>
  <c r="B157" i="3" l="1"/>
  <c r="D157" i="3" s="1"/>
  <c r="E157" i="3" s="1"/>
  <c r="C157" i="3"/>
  <c r="A158" i="3"/>
  <c r="C158" i="3" l="1"/>
  <c r="B158" i="3"/>
  <c r="D158" i="3" s="1"/>
  <c r="E158" i="3" s="1"/>
  <c r="A159" i="3"/>
  <c r="A160" i="3" l="1"/>
  <c r="B159" i="3"/>
  <c r="D159" i="3" s="1"/>
  <c r="E159" i="3" s="1"/>
  <c r="C159" i="3"/>
  <c r="A161" i="3" l="1"/>
  <c r="B160" i="3"/>
  <c r="D160" i="3" s="1"/>
  <c r="E160" i="3" s="1"/>
  <c r="C160" i="3"/>
  <c r="A162" i="3" l="1"/>
  <c r="B161" i="3"/>
  <c r="D161" i="3" s="1"/>
  <c r="E161" i="3" s="1"/>
  <c r="C161" i="3"/>
  <c r="B162" i="3" l="1"/>
  <c r="D162" i="3" s="1"/>
  <c r="E162" i="3" s="1"/>
  <c r="C162" i="3"/>
  <c r="A163" i="3"/>
  <c r="A164" i="3" l="1"/>
  <c r="B163" i="3"/>
  <c r="D163" i="3" s="1"/>
  <c r="E163" i="3" s="1"/>
  <c r="C163" i="3"/>
  <c r="A165" i="3" l="1"/>
  <c r="B164" i="3"/>
  <c r="D164" i="3" s="1"/>
  <c r="E164" i="3" s="1"/>
  <c r="C164" i="3"/>
  <c r="B165" i="3" l="1"/>
  <c r="D165" i="3" s="1"/>
  <c r="E165" i="3" s="1"/>
  <c r="A166" i="3"/>
  <c r="C165" i="3"/>
  <c r="C166" i="3" l="1"/>
  <c r="A167" i="3"/>
  <c r="B166" i="3"/>
  <c r="D166" i="3" s="1"/>
  <c r="E166" i="3" s="1"/>
  <c r="C167" i="3" l="1"/>
  <c r="B167" i="3"/>
  <c r="D167" i="3" s="1"/>
  <c r="E167" i="3" s="1"/>
  <c r="A168" i="3"/>
  <c r="B168" i="3" l="1"/>
  <c r="D168" i="3" s="1"/>
  <c r="E168" i="3" s="1"/>
  <c r="C168" i="3"/>
  <c r="A169" i="3"/>
  <c r="B169" i="3" l="1"/>
  <c r="D169" i="3" s="1"/>
  <c r="E169" i="3" s="1"/>
  <c r="A170" i="3"/>
  <c r="C169" i="3"/>
  <c r="C170" i="3" l="1"/>
  <c r="A171" i="3"/>
  <c r="B170" i="3"/>
  <c r="D170" i="3" s="1"/>
  <c r="E170" i="3" s="1"/>
  <c r="A172" i="3" l="1"/>
  <c r="B171" i="3"/>
  <c r="D171" i="3" s="1"/>
  <c r="E171" i="3" s="1"/>
  <c r="C171" i="3"/>
  <c r="A173" i="3" l="1"/>
  <c r="B172" i="3"/>
  <c r="D172" i="3" s="1"/>
  <c r="E172" i="3" s="1"/>
  <c r="C172" i="3"/>
  <c r="B173" i="3" l="1"/>
  <c r="D173" i="3" s="1"/>
  <c r="E173" i="3" s="1"/>
  <c r="C173" i="3"/>
  <c r="A174" i="3"/>
  <c r="C174" i="3" l="1"/>
  <c r="A175" i="3"/>
  <c r="B174" i="3"/>
  <c r="D174" i="3" s="1"/>
  <c r="E174" i="3" s="1"/>
  <c r="A176" i="3" l="1"/>
  <c r="B175" i="3"/>
  <c r="D175" i="3" s="1"/>
  <c r="E175" i="3" s="1"/>
  <c r="C175" i="3"/>
  <c r="C176" i="3" l="1"/>
  <c r="B176" i="3"/>
  <c r="D176" i="3" s="1"/>
  <c r="E176" i="3" s="1"/>
  <c r="A177" i="3"/>
  <c r="A178" i="3" l="1"/>
  <c r="B177" i="3"/>
  <c r="D177" i="3" s="1"/>
  <c r="E177" i="3" s="1"/>
  <c r="C177" i="3"/>
  <c r="B178" i="3" l="1"/>
  <c r="D178" i="3" s="1"/>
  <c r="E178" i="3" s="1"/>
  <c r="C178" i="3"/>
  <c r="A179" i="3"/>
  <c r="A180" i="3" l="1"/>
  <c r="C179" i="3"/>
  <c r="B179" i="3"/>
  <c r="D179" i="3" s="1"/>
  <c r="E179" i="3" s="1"/>
  <c r="B180" i="3" l="1"/>
  <c r="D180" i="3" s="1"/>
  <c r="E180" i="3" s="1"/>
  <c r="A181" i="3"/>
  <c r="C180" i="3"/>
  <c r="B181" i="3" l="1"/>
  <c r="D181" i="3" s="1"/>
  <c r="E181" i="3" s="1"/>
  <c r="C181" i="3"/>
  <c r="A182" i="3"/>
  <c r="C182" i="3" l="1"/>
  <c r="A183" i="3"/>
  <c r="B182" i="3"/>
  <c r="D182" i="3" s="1"/>
  <c r="E182" i="3" s="1"/>
  <c r="A184" i="3" l="1"/>
  <c r="B183" i="3"/>
  <c r="D183" i="3" s="1"/>
  <c r="E183" i="3" s="1"/>
  <c r="C183" i="3"/>
  <c r="B184" i="3" l="1"/>
  <c r="D184" i="3" s="1"/>
  <c r="E184" i="3" s="1"/>
  <c r="A185" i="3"/>
  <c r="C184" i="3"/>
  <c r="C185" i="3" l="1"/>
  <c r="A186" i="3"/>
  <c r="B185" i="3"/>
  <c r="D185" i="3" s="1"/>
  <c r="E185" i="3" s="1"/>
  <c r="C186" i="3" l="1"/>
  <c r="B186" i="3"/>
  <c r="D186" i="3" s="1"/>
  <c r="E186" i="3" s="1"/>
  <c r="A187" i="3"/>
  <c r="A188" i="3" l="1"/>
  <c r="B187" i="3"/>
  <c r="D187" i="3" s="1"/>
  <c r="E187" i="3" s="1"/>
  <c r="C187" i="3"/>
  <c r="A189" i="3" l="1"/>
  <c r="B188" i="3"/>
  <c r="D188" i="3" s="1"/>
  <c r="E188" i="3" s="1"/>
  <c r="C188" i="3"/>
  <c r="B189" i="3" l="1"/>
  <c r="D189" i="3" s="1"/>
  <c r="E189" i="3" s="1"/>
  <c r="A190" i="3"/>
  <c r="C189" i="3"/>
  <c r="A191" i="3" l="1"/>
  <c r="C190" i="3"/>
  <c r="B190" i="3"/>
  <c r="D190" i="3" s="1"/>
  <c r="E190" i="3" s="1"/>
  <c r="A192" i="3" l="1"/>
  <c r="B191" i="3"/>
  <c r="D191" i="3" s="1"/>
  <c r="E191" i="3" s="1"/>
  <c r="C191" i="3"/>
  <c r="B192" i="3" l="1"/>
  <c r="D192" i="3" s="1"/>
  <c r="E192" i="3" s="1"/>
  <c r="A193" i="3"/>
  <c r="C192" i="3"/>
  <c r="C193" i="3" l="1"/>
  <c r="B193" i="3"/>
  <c r="D193" i="3" s="1"/>
  <c r="E193" i="3" s="1"/>
  <c r="A194" i="3"/>
  <c r="C194" i="3" l="1"/>
  <c r="A195" i="3"/>
  <c r="B194" i="3"/>
  <c r="D194" i="3" s="1"/>
  <c r="E194" i="3" s="1"/>
  <c r="A196" i="3" l="1"/>
  <c r="C195" i="3"/>
  <c r="B195" i="3"/>
  <c r="D195" i="3" s="1"/>
  <c r="E195" i="3" s="1"/>
  <c r="B196" i="3" l="1"/>
  <c r="D196" i="3" s="1"/>
  <c r="E196" i="3" s="1"/>
  <c r="C196" i="3"/>
  <c r="A197" i="3"/>
  <c r="B197" i="3" l="1"/>
  <c r="D197" i="3" s="1"/>
  <c r="E197" i="3" s="1"/>
  <c r="C197" i="3"/>
  <c r="A198" i="3"/>
  <c r="A199" i="3" l="1"/>
  <c r="C198" i="3"/>
  <c r="B198" i="3"/>
  <c r="D198" i="3" s="1"/>
  <c r="E198" i="3" s="1"/>
  <c r="C199" i="3" l="1"/>
  <c r="B199" i="3"/>
  <c r="D199" i="3" s="1"/>
  <c r="E199" i="3" s="1"/>
  <c r="A200" i="3"/>
  <c r="B200" i="3" l="1"/>
  <c r="D200" i="3" s="1"/>
  <c r="E200" i="3" s="1"/>
  <c r="C200" i="3"/>
  <c r="A201" i="3"/>
  <c r="C201" i="3" l="1"/>
  <c r="A202" i="3"/>
  <c r="B201" i="3"/>
  <c r="D201" i="3" s="1"/>
  <c r="E201" i="3" s="1"/>
  <c r="B202" i="3" l="1"/>
  <c r="D202" i="3" s="1"/>
  <c r="E202" i="3" s="1"/>
  <c r="A203" i="3"/>
  <c r="C202" i="3"/>
  <c r="A204" i="3" l="1"/>
  <c r="B203" i="3"/>
  <c r="D203" i="3" s="1"/>
  <c r="E203" i="3" s="1"/>
  <c r="C203" i="3"/>
  <c r="A205" i="3" l="1"/>
  <c r="B204" i="3"/>
  <c r="D204" i="3" s="1"/>
  <c r="E204" i="3" s="1"/>
  <c r="C204" i="3"/>
  <c r="B205" i="3" l="1"/>
  <c r="D205" i="3" s="1"/>
  <c r="E205" i="3" s="1"/>
  <c r="C205" i="3"/>
</calcChain>
</file>

<file path=xl/sharedStrings.xml><?xml version="1.0" encoding="utf-8"?>
<sst xmlns="http://schemas.openxmlformats.org/spreadsheetml/2006/main" count="198" uniqueCount="116">
  <si>
    <t>ECONOMIC ORDER QUANTITY</t>
  </si>
  <si>
    <t>Order Size Increment =</t>
  </si>
  <si>
    <t>Order</t>
  </si>
  <si>
    <t xml:space="preserve">Annual </t>
  </si>
  <si>
    <t>Total</t>
  </si>
  <si>
    <t>Size</t>
  </si>
  <si>
    <t>Order Cost</t>
  </si>
  <si>
    <t>Holding Cost</t>
  </si>
  <si>
    <t>Cost</t>
  </si>
  <si>
    <t>Reorder Point Increment =</t>
  </si>
  <si>
    <t xml:space="preserve">Reorder </t>
  </si>
  <si>
    <t xml:space="preserve">Safety </t>
  </si>
  <si>
    <t>Fixed cost per order =</t>
  </si>
  <si>
    <t>per order</t>
  </si>
  <si>
    <t>Monthly demand =</t>
  </si>
  <si>
    <t>Holding percentage =</t>
  </si>
  <si>
    <t>%</t>
  </si>
  <si>
    <t>Pricing:</t>
  </si>
  <si>
    <t>Quantity</t>
  </si>
  <si>
    <t xml:space="preserve">Price per sq. ft. </t>
  </si>
  <si>
    <t>&lt;5,000</t>
  </si>
  <si>
    <t>5,000-10,000</t>
  </si>
  <si>
    <t>&gt;10,000</t>
  </si>
  <si>
    <t>Average</t>
  </si>
  <si>
    <t>Annual</t>
  </si>
  <si>
    <t xml:space="preserve">Total </t>
  </si>
  <si>
    <t>Unit Cost</t>
  </si>
  <si>
    <t>Material Cost</t>
  </si>
  <si>
    <t>Annual Cost</t>
  </si>
  <si>
    <t>Min Quantity</t>
  </si>
  <si>
    <t>Initial Order Quantity =</t>
  </si>
  <si>
    <t>Increment in Order Quantity =</t>
  </si>
  <si>
    <r>
      <t xml:space="preserve">Demand, </t>
    </r>
    <r>
      <rPr>
        <i/>
        <sz val="11"/>
        <rFont val="Times New Roman"/>
        <family val="1"/>
      </rPr>
      <t>R</t>
    </r>
    <r>
      <rPr>
        <sz val="11"/>
        <rFont val="Times New Roman"/>
        <family val="1"/>
      </rPr>
      <t xml:space="preserve"> =</t>
    </r>
  </si>
  <si>
    <r>
      <t xml:space="preserve">Fixed cost per order, </t>
    </r>
    <r>
      <rPr>
        <i/>
        <sz val="11"/>
        <rFont val="Times New Roman"/>
        <family val="1"/>
      </rPr>
      <t>S</t>
    </r>
    <r>
      <rPr>
        <sz val="11"/>
        <rFont val="Times New Roman"/>
        <family val="1"/>
      </rPr>
      <t>=</t>
    </r>
  </si>
  <si>
    <r>
      <t xml:space="preserve">Holding cost, </t>
    </r>
    <r>
      <rPr>
        <i/>
        <sz val="11"/>
        <rFont val="Times New Roman"/>
        <family val="1"/>
      </rPr>
      <t>h</t>
    </r>
    <r>
      <rPr>
        <sz val="11"/>
        <rFont val="Times New Roman"/>
        <family val="1"/>
      </rPr>
      <t>=</t>
    </r>
  </si>
  <si>
    <t>EOQ =</t>
  </si>
  <si>
    <t>Lot Sizing with Multiple Products</t>
  </si>
  <si>
    <t>per year</t>
  </si>
  <si>
    <r>
      <t xml:space="preserve">Unit Cost, </t>
    </r>
    <r>
      <rPr>
        <i/>
        <sz val="11"/>
        <rFont val="Times New Roman"/>
        <family val="1"/>
      </rPr>
      <t>C</t>
    </r>
    <r>
      <rPr>
        <i/>
        <vertAlign val="subscript"/>
        <sz val="11"/>
        <rFont val="Times New Roman"/>
        <family val="1"/>
      </rPr>
      <t>A</t>
    </r>
    <r>
      <rPr>
        <sz val="11"/>
        <rFont val="Times New Roman"/>
        <family val="1"/>
      </rPr>
      <t xml:space="preserve"> =</t>
    </r>
  </si>
  <si>
    <r>
      <t xml:space="preserve">Unit Cost, </t>
    </r>
    <r>
      <rPr>
        <i/>
        <sz val="11"/>
        <rFont val="Times New Roman"/>
        <family val="1"/>
      </rPr>
      <t>C</t>
    </r>
    <r>
      <rPr>
        <i/>
        <vertAlign val="subscript"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=</t>
    </r>
  </si>
  <si>
    <r>
      <t xml:space="preserve">Unit Cost, </t>
    </r>
    <r>
      <rPr>
        <i/>
        <sz val="11"/>
        <rFont val="Times New Roman"/>
        <family val="1"/>
      </rPr>
      <t>C</t>
    </r>
    <r>
      <rPr>
        <i/>
        <vertAlign val="subscript"/>
        <sz val="11"/>
        <rFont val="Times New Roman"/>
        <family val="1"/>
      </rPr>
      <t>C</t>
    </r>
    <r>
      <rPr>
        <sz val="11"/>
        <rFont val="Times New Roman"/>
        <family val="1"/>
      </rPr>
      <t xml:space="preserve"> =</t>
    </r>
  </si>
  <si>
    <r>
      <t xml:space="preserve">Common order cost, </t>
    </r>
    <r>
      <rPr>
        <i/>
        <sz val="11"/>
        <rFont val="Times New Roman"/>
        <family val="1"/>
      </rPr>
      <t>S</t>
    </r>
    <r>
      <rPr>
        <sz val="11"/>
        <rFont val="Times New Roman"/>
        <family val="1"/>
      </rPr>
      <t xml:space="preserve"> = </t>
    </r>
  </si>
  <si>
    <r>
      <t xml:space="preserve">Holding cost, </t>
    </r>
    <r>
      <rPr>
        <i/>
        <sz val="11"/>
        <rFont val="Times New Roman"/>
        <family val="1"/>
      </rPr>
      <t>h</t>
    </r>
    <r>
      <rPr>
        <sz val="11"/>
        <rFont val="Times New Roman"/>
        <family val="1"/>
      </rPr>
      <t xml:space="preserve"> =</t>
    </r>
  </si>
  <si>
    <t>A</t>
  </si>
  <si>
    <t>B</t>
  </si>
  <si>
    <t>C</t>
  </si>
  <si>
    <t># orders/year</t>
  </si>
  <si>
    <t>Order Size</t>
  </si>
  <si>
    <t>Total cost</t>
  </si>
  <si>
    <t>Frequency multiple</t>
  </si>
  <si>
    <t>NA</t>
  </si>
  <si>
    <t>Supplier</t>
  </si>
  <si>
    <t>Purchase Price</t>
  </si>
  <si>
    <t>Sale Price</t>
  </si>
  <si>
    <t>Demand</t>
  </si>
  <si>
    <t>Profit</t>
  </si>
  <si>
    <t>Total Profit =</t>
  </si>
  <si>
    <t>Two Stage Supply Chain</t>
  </si>
  <si>
    <t>Annual Fee</t>
  </si>
  <si>
    <t>Retailer</t>
  </si>
  <si>
    <t>Minimum Retailer Profit Required =</t>
  </si>
  <si>
    <r>
      <t>V</t>
    </r>
    <r>
      <rPr>
        <i/>
        <vertAlign val="subscript"/>
        <sz val="22"/>
        <rFont val="Times New Roman"/>
        <family val="1"/>
      </rPr>
      <t>1</t>
    </r>
  </si>
  <si>
    <r>
      <t>C</t>
    </r>
    <r>
      <rPr>
        <i/>
        <vertAlign val="subscript"/>
        <sz val="22"/>
        <rFont val="Times New Roman"/>
        <family val="1"/>
      </rPr>
      <t>0</t>
    </r>
  </si>
  <si>
    <r>
      <t>C</t>
    </r>
    <r>
      <rPr>
        <i/>
        <vertAlign val="subscript"/>
        <sz val="22"/>
        <rFont val="Times New Roman"/>
        <family val="1"/>
      </rPr>
      <t>1</t>
    </r>
  </si>
  <si>
    <t xml:space="preserve">Cycle Service </t>
  </si>
  <si>
    <r>
      <t>Level (</t>
    </r>
    <r>
      <rPr>
        <i/>
        <sz val="11"/>
        <rFont val="Times New Roman"/>
        <family val="1"/>
      </rPr>
      <t>CSL</t>
    </r>
    <r>
      <rPr>
        <sz val="11"/>
        <rFont val="Times New Roman"/>
        <family val="1"/>
      </rPr>
      <t>)</t>
    </r>
  </si>
  <si>
    <r>
      <t xml:space="preserve">Average demand per unit time </t>
    </r>
    <r>
      <rPr>
        <i/>
        <sz val="11"/>
        <rFont val="Times New Roman"/>
        <family val="1"/>
      </rPr>
      <t>R</t>
    </r>
    <r>
      <rPr>
        <sz val="11"/>
        <rFont val="Times New Roman"/>
        <family val="1"/>
      </rPr>
      <t xml:space="preserve"> =</t>
    </r>
  </si>
  <si>
    <r>
      <t xml:space="preserve">Lead time, </t>
    </r>
    <r>
      <rPr>
        <i/>
        <sz val="11"/>
        <rFont val="Times New Roman"/>
        <family val="1"/>
      </rPr>
      <t>L</t>
    </r>
    <r>
      <rPr>
        <sz val="11"/>
        <rFont val="Times New Roman"/>
        <family val="1"/>
      </rPr>
      <t xml:space="preserve"> =</t>
    </r>
  </si>
  <si>
    <r>
      <t xml:space="preserve">SD of demand per unit time </t>
    </r>
    <r>
      <rPr>
        <sz val="11"/>
        <rFont val="Symbol"/>
        <family val="1"/>
        <charset val="2"/>
      </rPr>
      <t>s</t>
    </r>
    <r>
      <rPr>
        <vertAlign val="subscript"/>
        <sz val="11"/>
        <rFont val="Times New Roman"/>
        <family val="1"/>
      </rPr>
      <t>R</t>
    </r>
    <r>
      <rPr>
        <sz val="11"/>
        <rFont val="Times New Roman"/>
        <family val="1"/>
      </rPr>
      <t xml:space="preserve"> =</t>
    </r>
  </si>
  <si>
    <t>Inputs</t>
  </si>
  <si>
    <t>Inventory</t>
  </si>
  <si>
    <r>
      <t xml:space="preserve">SD of demand during lead time </t>
    </r>
    <r>
      <rPr>
        <sz val="11"/>
        <rFont val="Symbol"/>
        <family val="1"/>
        <charset val="2"/>
      </rPr>
      <t>s</t>
    </r>
    <r>
      <rPr>
        <vertAlign val="subscript"/>
        <sz val="11"/>
        <rFont val="Times New Roman"/>
        <family val="1"/>
      </rPr>
      <t>L</t>
    </r>
    <r>
      <rPr>
        <sz val="11"/>
        <rFont val="Times New Roman"/>
        <family val="1"/>
      </rPr>
      <t xml:space="preserve"> =</t>
    </r>
  </si>
  <si>
    <t>Intermediate calculation</t>
  </si>
  <si>
    <r>
      <t xml:space="preserve">Mean demand during lead time </t>
    </r>
    <r>
      <rPr>
        <i/>
        <sz val="11"/>
        <rFont val="Times New Roman"/>
        <family val="1"/>
      </rPr>
      <t>R</t>
    </r>
    <r>
      <rPr>
        <i/>
        <vertAlign val="subscript"/>
        <sz val="11"/>
        <rFont val="Times New Roman"/>
        <family val="1"/>
      </rPr>
      <t>L</t>
    </r>
    <r>
      <rPr>
        <sz val="11"/>
        <rFont val="Times New Roman"/>
        <family val="1"/>
      </rPr>
      <t xml:space="preserve"> =</t>
    </r>
  </si>
  <si>
    <r>
      <t xml:space="preserve">Inventory </t>
    </r>
    <r>
      <rPr>
        <i/>
        <sz val="11"/>
        <rFont val="Times New Roman"/>
        <family val="1"/>
      </rPr>
      <t>ss</t>
    </r>
  </si>
  <si>
    <r>
      <t xml:space="preserve">Point </t>
    </r>
    <r>
      <rPr>
        <i/>
        <sz val="11"/>
        <rFont val="Times New Roman"/>
        <family val="1"/>
      </rPr>
      <t>ROP</t>
    </r>
  </si>
  <si>
    <r>
      <t xml:space="preserve">Lot size </t>
    </r>
    <r>
      <rPr>
        <i/>
        <sz val="11"/>
        <rFont val="Times New Roman"/>
        <family val="1"/>
      </rPr>
      <t>Q</t>
    </r>
    <r>
      <rPr>
        <sz val="11"/>
        <rFont val="Times New Roman"/>
        <family val="1"/>
      </rPr>
      <t xml:space="preserve"> =</t>
    </r>
  </si>
  <si>
    <t>Flow Time</t>
  </si>
  <si>
    <t>ESC</t>
  </si>
  <si>
    <t>Fill Rate</t>
  </si>
  <si>
    <t>fr</t>
  </si>
  <si>
    <t>Input</t>
  </si>
  <si>
    <t>Result</t>
  </si>
  <si>
    <t>Example 7.1:</t>
  </si>
  <si>
    <r>
      <t xml:space="preserve">Cost per unit, </t>
    </r>
    <r>
      <rPr>
        <i/>
        <sz val="11"/>
        <rFont val="Times New Roman"/>
        <family val="1"/>
      </rPr>
      <t>C</t>
    </r>
    <r>
      <rPr>
        <sz val="11"/>
        <rFont val="Times New Roman"/>
        <family val="1"/>
      </rPr>
      <t xml:space="preserve"> =</t>
    </r>
  </si>
  <si>
    <r>
      <t xml:space="preserve">Demand for Litepro, </t>
    </r>
    <r>
      <rPr>
        <i/>
        <sz val="11"/>
        <rFont val="Times New Roman"/>
        <family val="1"/>
      </rPr>
      <t>R</t>
    </r>
    <r>
      <rPr>
        <i/>
        <vertAlign val="subscript"/>
        <sz val="11"/>
        <rFont val="Times New Roman"/>
        <family val="1"/>
      </rPr>
      <t>L</t>
    </r>
    <r>
      <rPr>
        <sz val="11"/>
        <rFont val="Times New Roman"/>
        <family val="1"/>
      </rPr>
      <t xml:space="preserve"> =</t>
    </r>
  </si>
  <si>
    <r>
      <t xml:space="preserve">Demand for Medpro, </t>
    </r>
    <r>
      <rPr>
        <i/>
        <sz val="11"/>
        <rFont val="Times New Roman"/>
        <family val="1"/>
      </rPr>
      <t>R</t>
    </r>
    <r>
      <rPr>
        <i/>
        <vertAlign val="subscript"/>
        <sz val="11"/>
        <rFont val="Times New Roman"/>
        <family val="1"/>
      </rPr>
      <t>M</t>
    </r>
    <r>
      <rPr>
        <sz val="11"/>
        <rFont val="Times New Roman"/>
        <family val="1"/>
      </rPr>
      <t xml:space="preserve"> =</t>
    </r>
  </si>
  <si>
    <r>
      <t xml:space="preserve">Demand for Heavypro, </t>
    </r>
    <r>
      <rPr>
        <i/>
        <sz val="11"/>
        <rFont val="Times New Roman"/>
        <family val="1"/>
      </rPr>
      <t>R</t>
    </r>
    <r>
      <rPr>
        <i/>
        <vertAlign val="subscript"/>
        <sz val="11"/>
        <rFont val="Times New Roman"/>
        <family val="1"/>
      </rPr>
      <t>H</t>
    </r>
    <r>
      <rPr>
        <sz val="11"/>
        <rFont val="Times New Roman"/>
        <family val="1"/>
      </rPr>
      <t xml:space="preserve"> =</t>
    </r>
  </si>
  <si>
    <r>
      <t>Product specific ordering cost, s</t>
    </r>
    <r>
      <rPr>
        <i/>
        <vertAlign val="subscript"/>
        <sz val="11"/>
        <rFont val="Times New Roman"/>
        <family val="1"/>
      </rPr>
      <t>L</t>
    </r>
    <r>
      <rPr>
        <sz val="11"/>
        <rFont val="Times New Roman"/>
        <family val="1"/>
      </rPr>
      <t xml:space="preserve"> =</t>
    </r>
  </si>
  <si>
    <r>
      <t>Product specific ordering cost, s</t>
    </r>
    <r>
      <rPr>
        <i/>
        <vertAlign val="subscript"/>
        <sz val="11"/>
        <rFont val="Times New Roman"/>
        <family val="1"/>
      </rPr>
      <t>M</t>
    </r>
    <r>
      <rPr>
        <sz val="11"/>
        <rFont val="Times New Roman"/>
        <family val="1"/>
      </rPr>
      <t xml:space="preserve"> =</t>
    </r>
  </si>
  <si>
    <r>
      <t>Product specific ordering cost, s</t>
    </r>
    <r>
      <rPr>
        <i/>
        <vertAlign val="subscript"/>
        <sz val="11"/>
        <rFont val="Times New Roman"/>
        <family val="1"/>
      </rPr>
      <t>H</t>
    </r>
    <r>
      <rPr>
        <sz val="11"/>
        <rFont val="Times New Roman"/>
        <family val="1"/>
      </rPr>
      <t xml:space="preserve"> =</t>
    </r>
  </si>
  <si>
    <t>Order each product independently (Example 7.3)</t>
  </si>
  <si>
    <t>Order all products simultaneously (Example 7.4)</t>
  </si>
  <si>
    <t>Order selected subsets in each lot (Example 7.5)</t>
  </si>
  <si>
    <t>All Unit Discount (Example 7.6)</t>
  </si>
  <si>
    <t>bottles</t>
  </si>
  <si>
    <t>Marginal Unit Quantity Discount (Example 7.7)</t>
  </si>
  <si>
    <t>Two Stage Supply Chain (With Market Power)</t>
  </si>
  <si>
    <t xml:space="preserve">Assign one student the role of supplier and the other the rolw of retailer and have them quote prices to maximize their profit. They should </t>
  </si>
  <si>
    <t>settle on $4 for the supplier and $5 for the retailer. Now show them that this solution does not maximize total profits.</t>
  </si>
  <si>
    <t>This can be used to demonstrate how a 2-part tariff coordinates the supply chain.</t>
  </si>
  <si>
    <t>This can be used to demonstrate how volume discounts can coordinate the supply chain.</t>
  </si>
  <si>
    <t>Evaluating Service Level Given Safety Inventory(Examples 8.1-8.3)</t>
  </si>
  <si>
    <t>Evaluating Safety Inventory Given Cycle Service Level (Example 8.4)</t>
  </si>
  <si>
    <r>
      <t xml:space="preserve">Demand per period (week), </t>
    </r>
    <r>
      <rPr>
        <i/>
        <sz val="11"/>
        <rFont val="Times New Roman"/>
        <family val="1"/>
      </rPr>
      <t>R =</t>
    </r>
  </si>
  <si>
    <r>
      <t xml:space="preserve">Standard deviation of demand, </t>
    </r>
    <r>
      <rPr>
        <sz val="11"/>
        <rFont val="Symbol"/>
        <family val="1"/>
        <charset val="2"/>
      </rPr>
      <t>s</t>
    </r>
    <r>
      <rPr>
        <vertAlign val="subscript"/>
        <sz val="11"/>
        <rFont val="Times New Roman"/>
        <family val="1"/>
      </rPr>
      <t>R</t>
    </r>
    <r>
      <rPr>
        <sz val="11"/>
        <rFont val="Times New Roman"/>
        <family val="1"/>
      </rPr>
      <t xml:space="preserve"> =</t>
    </r>
  </si>
  <si>
    <t>Desired cycle service level =</t>
  </si>
  <si>
    <r>
      <t xml:space="preserve">Replenishment lead time, </t>
    </r>
    <r>
      <rPr>
        <i/>
        <sz val="11"/>
        <rFont val="Times New Roman"/>
        <family val="1"/>
      </rPr>
      <t>L =</t>
    </r>
  </si>
  <si>
    <t>weeks</t>
  </si>
  <si>
    <t>Desired safety inventory =</t>
  </si>
  <si>
    <t>boxes</t>
  </si>
  <si>
    <t>Variable</t>
  </si>
  <si>
    <r>
      <t>s</t>
    </r>
    <r>
      <rPr>
        <i/>
        <vertAlign val="subscript"/>
        <sz val="11"/>
        <rFont val="Times New Roman"/>
        <family val="1"/>
      </rPr>
      <t>L</t>
    </r>
  </si>
  <si>
    <t>Q</t>
  </si>
  <si>
    <t>ss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</si>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</sst>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2" formatCode="_(&quot;$&quot;* #,##0_);_(&quot;$&quot;* \(#,##0\);_(&quot;$&quot;* &quot;-&quot;??_);_(@_)"/>
    <numFmt numFmtId="173" formatCode="_(* #,##0.0_);_(* \(#,##0.0\);_(* &quot;-&quot;??_);_(@_)"/>
    <numFmt numFmtId="174" formatCode="_(* #,##0_);_(* \(#,##0\);_(* &quot;-&quot;??_);_(@_)"/>
    <numFmt numFmtId="176" formatCode="&quot;$&quot;#,##0.00"/>
    <numFmt numFmtId="177" formatCode="_(* #,##0.000_);_(* \(#,##0.000\);_(* &quot;-&quot;??_);_(@_)"/>
    <numFmt numFmtId="179" formatCode="0.0000"/>
  </numFmts>
  <fonts count="22" x14ac:knownFonts="1">
    <font>
      <sz val="11"/>
      <name val="Times New Roman"/>
      <family val="1"/>
    </font>
    <font>
      <sz val="10"/>
      <name val="Arial"/>
    </font>
    <font>
      <sz val="11"/>
      <color indexed="12"/>
      <name val="Times New Roman"/>
      <family val="1"/>
    </font>
    <font>
      <b/>
      <i/>
      <sz val="11"/>
      <name val="Times New Roman"/>
    </font>
    <font>
      <b/>
      <i/>
      <u/>
      <sz val="11"/>
      <name val="Times New Roman"/>
      <family val="1"/>
    </font>
    <font>
      <i/>
      <sz val="11"/>
      <name val="Times New Roman"/>
      <family val="1"/>
    </font>
    <font>
      <b/>
      <i/>
      <sz val="11"/>
      <name val="Times New Roman"/>
      <family val="1"/>
    </font>
    <font>
      <i/>
      <vertAlign val="subscript"/>
      <sz val="11"/>
      <name val="Times New Roman"/>
      <family val="1"/>
    </font>
    <font>
      <b/>
      <i/>
      <u/>
      <sz val="14"/>
      <name val="Times New Roman"/>
      <family val="1"/>
    </font>
    <font>
      <b/>
      <i/>
      <u/>
      <sz val="14"/>
      <color indexed="1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sz val="24"/>
      <name val="Times New Roman"/>
      <family val="1"/>
    </font>
    <font>
      <b/>
      <i/>
      <sz val="24"/>
      <name val="Times New Roman"/>
      <family val="1"/>
    </font>
    <font>
      <b/>
      <i/>
      <u/>
      <sz val="26"/>
      <name val="Times New Roman"/>
      <family val="1"/>
    </font>
    <font>
      <sz val="20"/>
      <name val="Times New Roman"/>
      <family val="1"/>
    </font>
    <font>
      <sz val="22"/>
      <name val="Times New Roman"/>
      <family val="1"/>
    </font>
    <font>
      <b/>
      <i/>
      <sz val="22"/>
      <name val="Times New Roman"/>
      <family val="1"/>
    </font>
    <font>
      <i/>
      <sz val="22"/>
      <name val="Times New Roman"/>
      <family val="1"/>
    </font>
    <font>
      <i/>
      <vertAlign val="subscript"/>
      <sz val="22"/>
      <name val="Times New Roman"/>
      <family val="1"/>
    </font>
    <font>
      <sz val="11"/>
      <name val="Symbol"/>
      <family val="1"/>
      <charset val="2"/>
    </font>
    <font>
      <vertAlign val="subscript"/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9">
    <xf numFmtId="164" fontId="0" fillId="0" borderId="0" xfId="0"/>
    <xf numFmtId="164" fontId="0" fillId="0" borderId="0" xfId="0" applyAlignment="1" applyProtection="1">
      <alignment horizontal="left"/>
    </xf>
    <xf numFmtId="164" fontId="0" fillId="0" borderId="0" xfId="0" applyAlignment="1" applyProtection="1">
      <alignment horizontal="fill"/>
    </xf>
    <xf numFmtId="164" fontId="0" fillId="0" borderId="1" xfId="0" applyBorder="1" applyAlignment="1" applyProtection="1">
      <alignment horizontal="center"/>
    </xf>
    <xf numFmtId="164" fontId="0" fillId="0" borderId="2" xfId="0" applyBorder="1" applyAlignment="1" applyProtection="1">
      <alignment horizontal="center"/>
    </xf>
    <xf numFmtId="164" fontId="0" fillId="0" borderId="3" xfId="0" applyBorder="1" applyAlignment="1" applyProtection="1">
      <alignment horizontal="center"/>
    </xf>
    <xf numFmtId="164" fontId="0" fillId="0" borderId="4" xfId="0" applyBorder="1" applyAlignment="1" applyProtection="1">
      <alignment horizontal="center"/>
    </xf>
    <xf numFmtId="164" fontId="0" fillId="0" borderId="0" xfId="0" applyAlignment="1">
      <alignment horizontal="center"/>
    </xf>
    <xf numFmtId="164" fontId="0" fillId="2" borderId="0" xfId="0" applyFill="1" applyBorder="1" applyProtection="1">
      <protection locked="0"/>
    </xf>
    <xf numFmtId="164" fontId="0" fillId="2" borderId="5" xfId="0" applyFill="1" applyBorder="1" applyAlignment="1" applyProtection="1">
      <alignment horizontal="left"/>
    </xf>
    <xf numFmtId="164" fontId="0" fillId="2" borderId="6" xfId="0" applyFill="1" applyBorder="1" applyProtection="1">
      <protection locked="0"/>
    </xf>
    <xf numFmtId="164" fontId="0" fillId="2" borderId="4" xfId="0" applyFill="1" applyBorder="1" applyAlignment="1" applyProtection="1">
      <alignment horizontal="left"/>
    </xf>
    <xf numFmtId="164" fontId="0" fillId="0" borderId="7" xfId="0" applyBorder="1"/>
    <xf numFmtId="164" fontId="0" fillId="0" borderId="8" xfId="0" applyBorder="1" applyAlignment="1" applyProtection="1">
      <alignment horizontal="left"/>
    </xf>
    <xf numFmtId="164" fontId="0" fillId="0" borderId="0" xfId="0" applyBorder="1"/>
    <xf numFmtId="164" fontId="0" fillId="0" borderId="3" xfId="0" applyBorder="1" applyAlignment="1" applyProtection="1">
      <alignment horizontal="left"/>
    </xf>
    <xf numFmtId="164" fontId="0" fillId="0" borderId="6" xfId="0" applyBorder="1"/>
    <xf numFmtId="164" fontId="2" fillId="0" borderId="2" xfId="0" applyFont="1" applyBorder="1" applyAlignment="1" applyProtection="1">
      <alignment horizontal="center"/>
    </xf>
    <xf numFmtId="164" fontId="2" fillId="0" borderId="4" xfId="0" applyFont="1" applyBorder="1" applyAlignment="1" applyProtection="1">
      <alignment horizontal="center"/>
    </xf>
    <xf numFmtId="164" fontId="0" fillId="2" borderId="9" xfId="0" applyFill="1" applyBorder="1" applyAlignment="1" applyProtection="1">
      <alignment horizontal="center"/>
    </xf>
    <xf numFmtId="44" fontId="0" fillId="2" borderId="10" xfId="2" applyFont="1" applyFill="1" applyBorder="1" applyAlignment="1" applyProtection="1">
      <alignment horizontal="center"/>
      <protection locked="0"/>
    </xf>
    <xf numFmtId="164" fontId="0" fillId="2" borderId="11" xfId="0" applyFill="1" applyBorder="1" applyAlignment="1" applyProtection="1">
      <alignment horizontal="center"/>
    </xf>
    <xf numFmtId="44" fontId="0" fillId="2" borderId="12" xfId="2" applyFont="1" applyFill="1" applyBorder="1" applyAlignment="1" applyProtection="1">
      <alignment horizontal="center"/>
      <protection locked="0"/>
    </xf>
    <xf numFmtId="164" fontId="2" fillId="2" borderId="13" xfId="0" applyFont="1" applyFill="1" applyBorder="1" applyAlignment="1" applyProtection="1">
      <alignment horizontal="center"/>
    </xf>
    <xf numFmtId="164" fontId="2" fillId="2" borderId="14" xfId="0" applyFont="1" applyFill="1" applyBorder="1" applyAlignment="1" applyProtection="1">
      <alignment horizontal="center"/>
    </xf>
    <xf numFmtId="164" fontId="2" fillId="0" borderId="15" xfId="0" applyFont="1" applyBorder="1" applyAlignment="1" applyProtection="1">
      <alignment horizontal="center"/>
    </xf>
    <xf numFmtId="164" fontId="2" fillId="0" borderId="16" xfId="0" applyFont="1" applyBorder="1" applyAlignment="1" applyProtection="1">
      <alignment horizontal="center"/>
    </xf>
    <xf numFmtId="164" fontId="2" fillId="0" borderId="16" xfId="0" applyFont="1" applyBorder="1" applyAlignment="1">
      <alignment horizontal="center"/>
    </xf>
    <xf numFmtId="164" fontId="2" fillId="0" borderId="17" xfId="0" applyFont="1" applyBorder="1" applyAlignment="1" applyProtection="1">
      <alignment horizontal="center"/>
    </xf>
    <xf numFmtId="164" fontId="2" fillId="0" borderId="18" xfId="0" applyFont="1" applyBorder="1" applyAlignment="1" applyProtection="1">
      <alignment horizontal="center"/>
    </xf>
    <xf numFmtId="164" fontId="2" fillId="0" borderId="18" xfId="0" applyFont="1" applyBorder="1" applyAlignment="1">
      <alignment horizontal="center"/>
    </xf>
    <xf numFmtId="164" fontId="0" fillId="0" borderId="15" xfId="0" applyBorder="1" applyAlignment="1" applyProtection="1">
      <alignment horizontal="center"/>
    </xf>
    <xf numFmtId="164" fontId="0" fillId="0" borderId="19" xfId="0" applyBorder="1" applyAlignment="1" applyProtection="1">
      <alignment horizontal="center"/>
    </xf>
    <xf numFmtId="164" fontId="0" fillId="0" borderId="17" xfId="0" applyBorder="1" applyAlignment="1" applyProtection="1">
      <alignment horizontal="center"/>
    </xf>
    <xf numFmtId="164" fontId="0" fillId="0" borderId="1" xfId="0" applyBorder="1"/>
    <xf numFmtId="44" fontId="0" fillId="2" borderId="7" xfId="2" applyFont="1" applyFill="1" applyBorder="1" applyProtection="1">
      <protection locked="0"/>
    </xf>
    <xf numFmtId="164" fontId="0" fillId="2" borderId="2" xfId="0" applyFill="1" applyBorder="1"/>
    <xf numFmtId="164" fontId="0" fillId="2" borderId="2" xfId="0" applyFill="1" applyBorder="1" applyProtection="1">
      <protection locked="0"/>
    </xf>
    <xf numFmtId="164" fontId="0" fillId="0" borderId="3" xfId="0" applyBorder="1"/>
    <xf numFmtId="164" fontId="0" fillId="2" borderId="4" xfId="0" applyFill="1" applyBorder="1" applyProtection="1">
      <protection locked="0"/>
    </xf>
    <xf numFmtId="164" fontId="4" fillId="0" borderId="0" xfId="0" applyFont="1"/>
    <xf numFmtId="164" fontId="0" fillId="0" borderId="2" xfId="0" applyBorder="1"/>
    <xf numFmtId="164" fontId="0" fillId="0" borderId="5" xfId="0" applyBorder="1"/>
    <xf numFmtId="164" fontId="0" fillId="0" borderId="4" xfId="0" applyBorder="1"/>
    <xf numFmtId="164" fontId="0" fillId="0" borderId="8" xfId="0" applyBorder="1"/>
    <xf numFmtId="164" fontId="0" fillId="3" borderId="1" xfId="0" applyFill="1" applyBorder="1"/>
    <xf numFmtId="164" fontId="0" fillId="3" borderId="2" xfId="0" applyFill="1" applyBorder="1"/>
    <xf numFmtId="164" fontId="0" fillId="3" borderId="4" xfId="0" applyFill="1" applyBorder="1"/>
    <xf numFmtId="164" fontId="0" fillId="4" borderId="1" xfId="0" applyFill="1" applyBorder="1"/>
    <xf numFmtId="164" fontId="0" fillId="4" borderId="7" xfId="0" applyFill="1" applyBorder="1"/>
    <xf numFmtId="164" fontId="0" fillId="4" borderId="2" xfId="0" applyFill="1" applyBorder="1"/>
    <xf numFmtId="164" fontId="0" fillId="4" borderId="8" xfId="0" applyFill="1" applyBorder="1"/>
    <xf numFmtId="164" fontId="0" fillId="4" borderId="0" xfId="0" applyFill="1" applyBorder="1"/>
    <xf numFmtId="164" fontId="0" fillId="4" borderId="5" xfId="0" applyFill="1" applyBorder="1"/>
    <xf numFmtId="164" fontId="0" fillId="4" borderId="3" xfId="0" applyFill="1" applyBorder="1"/>
    <xf numFmtId="164" fontId="0" fillId="4" borderId="6" xfId="0" applyFill="1" applyBorder="1"/>
    <xf numFmtId="164" fontId="0" fillId="3" borderId="7" xfId="0" applyFill="1" applyBorder="1"/>
    <xf numFmtId="164" fontId="0" fillId="3" borderId="6" xfId="0" applyFill="1" applyBorder="1"/>
    <xf numFmtId="164" fontId="0" fillId="0" borderId="0" xfId="0" applyFill="1" applyBorder="1"/>
    <xf numFmtId="9" fontId="0" fillId="4" borderId="4" xfId="3" applyFont="1" applyFill="1" applyBorder="1"/>
    <xf numFmtId="172" fontId="0" fillId="4" borderId="5" xfId="2" applyNumberFormat="1" applyFont="1" applyFill="1" applyBorder="1"/>
    <xf numFmtId="164" fontId="0" fillId="5" borderId="20" xfId="0" applyFill="1" applyBorder="1"/>
    <xf numFmtId="164" fontId="6" fillId="0" borderId="0" xfId="0" applyFont="1"/>
    <xf numFmtId="174" fontId="0" fillId="3" borderId="7" xfId="1" applyNumberFormat="1" applyFont="1" applyFill="1" applyBorder="1"/>
    <xf numFmtId="164" fontId="0" fillId="3" borderId="0" xfId="0" applyFill="1" applyBorder="1"/>
    <xf numFmtId="174" fontId="0" fillId="3" borderId="0" xfId="1" applyNumberFormat="1" applyFont="1" applyFill="1" applyBorder="1"/>
    <xf numFmtId="164" fontId="0" fillId="3" borderId="5" xfId="0" applyFill="1" applyBorder="1"/>
    <xf numFmtId="49" fontId="0" fillId="3" borderId="8" xfId="2" applyNumberFormat="1" applyFont="1" applyFill="1" applyBorder="1"/>
    <xf numFmtId="172" fontId="0" fillId="3" borderId="0" xfId="2" applyNumberFormat="1" applyFont="1" applyFill="1" applyBorder="1"/>
    <xf numFmtId="49" fontId="0" fillId="3" borderId="3" xfId="2" applyNumberFormat="1" applyFont="1" applyFill="1" applyBorder="1"/>
    <xf numFmtId="9" fontId="0" fillId="3" borderId="6" xfId="3" applyFont="1" applyFill="1" applyBorder="1"/>
    <xf numFmtId="44" fontId="0" fillId="3" borderId="0" xfId="2" applyFont="1" applyFill="1" applyBorder="1"/>
    <xf numFmtId="164" fontId="0" fillId="3" borderId="8" xfId="0" applyFill="1" applyBorder="1"/>
    <xf numFmtId="44" fontId="0" fillId="3" borderId="6" xfId="2" applyFont="1" applyFill="1" applyBorder="1"/>
    <xf numFmtId="164" fontId="6" fillId="0" borderId="8" xfId="0" applyFont="1" applyBorder="1" applyAlignment="1">
      <alignment horizontal="center"/>
    </xf>
    <xf numFmtId="164" fontId="6" fillId="0" borderId="3" xfId="0" applyFont="1" applyBorder="1" applyAlignment="1">
      <alignment horizontal="center"/>
    </xf>
    <xf numFmtId="164" fontId="0" fillId="0" borderId="20" xfId="0" applyBorder="1"/>
    <xf numFmtId="164" fontId="6" fillId="0" borderId="21" xfId="0" applyFont="1" applyBorder="1" applyAlignment="1">
      <alignment horizontal="center"/>
    </xf>
    <xf numFmtId="164" fontId="6" fillId="0" borderId="22" xfId="0" applyFont="1" applyBorder="1" applyAlignment="1">
      <alignment horizontal="center"/>
    </xf>
    <xf numFmtId="172" fontId="0" fillId="0" borderId="0" xfId="2" applyNumberFormat="1" applyFont="1" applyBorder="1" applyAlignment="1">
      <alignment horizontal="center"/>
    </xf>
    <xf numFmtId="172" fontId="0" fillId="0" borderId="5" xfId="2" applyNumberFormat="1" applyFont="1" applyBorder="1" applyAlignment="1">
      <alignment horizontal="center"/>
    </xf>
    <xf numFmtId="172" fontId="0" fillId="0" borderId="6" xfId="2" applyNumberFormat="1" applyFont="1" applyBorder="1" applyAlignment="1">
      <alignment horizontal="center"/>
    </xf>
    <xf numFmtId="172" fontId="0" fillId="0" borderId="4" xfId="2" applyNumberFormat="1" applyFont="1" applyBorder="1" applyAlignment="1">
      <alignment horizontal="center"/>
    </xf>
    <xf numFmtId="172" fontId="0" fillId="0" borderId="0" xfId="0" applyNumberFormat="1" applyAlignment="1">
      <alignment horizontal="center"/>
    </xf>
    <xf numFmtId="172" fontId="0" fillId="0" borderId="23" xfId="2" applyNumberFormat="1" applyFont="1" applyBorder="1" applyAlignment="1">
      <alignment horizontal="center"/>
    </xf>
    <xf numFmtId="174" fontId="0" fillId="0" borderId="0" xfId="1" applyNumberFormat="1" applyFont="1" applyBorder="1" applyAlignment="1"/>
    <xf numFmtId="174" fontId="0" fillId="0" borderId="6" xfId="1" applyNumberFormat="1" applyFont="1" applyBorder="1" applyAlignment="1"/>
    <xf numFmtId="172" fontId="0" fillId="0" borderId="24" xfId="2" applyNumberFormat="1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74" fontId="0" fillId="0" borderId="7" xfId="1" applyNumberFormat="1" applyFont="1" applyBorder="1" applyAlignment="1"/>
    <xf numFmtId="172" fontId="0" fillId="0" borderId="7" xfId="2" applyNumberFormat="1" applyFont="1" applyBorder="1" applyAlignment="1">
      <alignment horizontal="center"/>
    </xf>
    <xf numFmtId="172" fontId="0" fillId="0" borderId="2" xfId="2" applyNumberFormat="1" applyFont="1" applyBorder="1" applyAlignment="1">
      <alignment horizontal="center"/>
    </xf>
    <xf numFmtId="164" fontId="0" fillId="0" borderId="7" xfId="0" applyBorder="1" applyAlignment="1">
      <alignment horizontal="center"/>
    </xf>
    <xf numFmtId="2" fontId="0" fillId="6" borderId="7" xfId="0" applyNumberFormat="1" applyFill="1" applyBorder="1" applyAlignment="1" applyProtection="1">
      <alignment horizontal="center"/>
      <protection locked="0"/>
    </xf>
    <xf numFmtId="2" fontId="0" fillId="0" borderId="0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43" fontId="0" fillId="6" borderId="0" xfId="1" applyFont="1" applyFill="1" applyBorder="1" applyAlignment="1" applyProtection="1">
      <alignment horizontal="center"/>
      <protection locked="0"/>
    </xf>
    <xf numFmtId="43" fontId="0" fillId="6" borderId="6" xfId="1" applyFont="1" applyFill="1" applyBorder="1" applyAlignment="1" applyProtection="1">
      <alignment horizontal="center"/>
      <protection locked="0"/>
    </xf>
    <xf numFmtId="172" fontId="0" fillId="3" borderId="2" xfId="2" applyNumberFormat="1" applyFont="1" applyFill="1" applyBorder="1" applyProtection="1">
      <protection locked="0"/>
    </xf>
    <xf numFmtId="172" fontId="0" fillId="3" borderId="5" xfId="2" applyNumberFormat="1" applyFont="1" applyFill="1" applyBorder="1" applyProtection="1">
      <protection locked="0"/>
    </xf>
    <xf numFmtId="164" fontId="8" fillId="0" borderId="0" xfId="0" applyFont="1"/>
    <xf numFmtId="164" fontId="9" fillId="0" borderId="0" xfId="0" applyFont="1" applyAlignment="1" applyProtection="1">
      <alignment horizontal="left"/>
    </xf>
    <xf numFmtId="172" fontId="0" fillId="2" borderId="7" xfId="2" applyNumberFormat="1" applyFont="1" applyFill="1" applyBorder="1" applyProtection="1">
      <protection locked="0"/>
    </xf>
    <xf numFmtId="9" fontId="0" fillId="2" borderId="0" xfId="3" applyFont="1" applyFill="1" applyBorder="1" applyProtection="1">
      <protection locked="0"/>
    </xf>
    <xf numFmtId="44" fontId="0" fillId="0" borderId="16" xfId="2" applyFont="1" applyBorder="1" applyAlignment="1" applyProtection="1">
      <alignment horizontal="center"/>
    </xf>
    <xf numFmtId="44" fontId="0" fillId="0" borderId="25" xfId="2" applyFont="1" applyBorder="1" applyAlignment="1" applyProtection="1">
      <alignment horizontal="center"/>
    </xf>
    <xf numFmtId="44" fontId="0" fillId="0" borderId="18" xfId="2" applyFont="1" applyBorder="1" applyAlignment="1" applyProtection="1">
      <alignment horizontal="center"/>
    </xf>
    <xf numFmtId="172" fontId="0" fillId="0" borderId="16" xfId="2" applyNumberFormat="1" applyFont="1" applyBorder="1" applyAlignment="1" applyProtection="1">
      <alignment horizontal="center"/>
    </xf>
    <xf numFmtId="172" fontId="0" fillId="0" borderId="16" xfId="2" applyNumberFormat="1" applyFont="1" applyBorder="1" applyAlignment="1">
      <alignment horizontal="center"/>
    </xf>
    <xf numFmtId="172" fontId="0" fillId="0" borderId="2" xfId="2" applyNumberFormat="1" applyFont="1" applyBorder="1" applyAlignment="1" applyProtection="1">
      <alignment horizontal="center"/>
    </xf>
    <xf numFmtId="172" fontId="0" fillId="0" borderId="25" xfId="2" applyNumberFormat="1" applyFont="1" applyBorder="1" applyAlignment="1" applyProtection="1">
      <alignment horizontal="center"/>
    </xf>
    <xf numFmtId="172" fontId="0" fillId="0" borderId="25" xfId="2" applyNumberFormat="1" applyFont="1" applyBorder="1" applyAlignment="1">
      <alignment horizontal="center"/>
    </xf>
    <xf numFmtId="172" fontId="0" fillId="0" borderId="5" xfId="2" applyNumberFormat="1" applyFont="1" applyBorder="1" applyAlignment="1" applyProtection="1">
      <alignment horizontal="center"/>
    </xf>
    <xf numFmtId="172" fontId="0" fillId="0" borderId="18" xfId="2" applyNumberFormat="1" applyFont="1" applyBorder="1" applyAlignment="1" applyProtection="1">
      <alignment horizontal="center"/>
    </xf>
    <xf numFmtId="172" fontId="0" fillId="0" borderId="18" xfId="2" applyNumberFormat="1" applyFont="1" applyBorder="1" applyAlignment="1">
      <alignment horizontal="center"/>
    </xf>
    <xf numFmtId="172" fontId="0" fillId="0" borderId="4" xfId="2" applyNumberFormat="1" applyFont="1" applyBorder="1" applyAlignment="1" applyProtection="1">
      <alignment horizontal="center"/>
    </xf>
    <xf numFmtId="174" fontId="0" fillId="2" borderId="0" xfId="1" applyNumberFormat="1" applyFont="1" applyFill="1" applyBorder="1" applyProtection="1">
      <protection locked="0"/>
    </xf>
    <xf numFmtId="164" fontId="11" fillId="0" borderId="0" xfId="0" applyFont="1" applyAlignment="1" applyProtection="1">
      <alignment horizontal="left"/>
    </xf>
    <xf numFmtId="164" fontId="12" fillId="0" borderId="0" xfId="0" applyFont="1"/>
    <xf numFmtId="164" fontId="14" fillId="0" borderId="0" xfId="0" applyFont="1"/>
    <xf numFmtId="164" fontId="12" fillId="0" borderId="8" xfId="0" applyFont="1" applyBorder="1"/>
    <xf numFmtId="44" fontId="12" fillId="0" borderId="0" xfId="2" applyFont="1" applyBorder="1"/>
    <xf numFmtId="164" fontId="12" fillId="0" borderId="0" xfId="0" applyFont="1" applyBorder="1"/>
    <xf numFmtId="44" fontId="12" fillId="0" borderId="5" xfId="2" applyFont="1" applyBorder="1"/>
    <xf numFmtId="176" fontId="12" fillId="0" borderId="0" xfId="0" applyNumberFormat="1" applyFont="1" applyBorder="1"/>
    <xf numFmtId="164" fontId="12" fillId="0" borderId="3" xfId="0" applyFont="1" applyBorder="1"/>
    <xf numFmtId="164" fontId="12" fillId="0" borderId="6" xfId="0" applyFont="1" applyBorder="1"/>
    <xf numFmtId="164" fontId="12" fillId="0" borderId="20" xfId="0" applyFont="1" applyBorder="1"/>
    <xf numFmtId="164" fontId="13" fillId="0" borderId="21" xfId="0" applyFont="1" applyBorder="1"/>
    <xf numFmtId="164" fontId="12" fillId="0" borderId="21" xfId="0" applyFont="1" applyBorder="1"/>
    <xf numFmtId="164" fontId="13" fillId="0" borderId="22" xfId="0" applyFont="1" applyBorder="1"/>
    <xf numFmtId="174" fontId="12" fillId="0" borderId="0" xfId="1" applyNumberFormat="1" applyFont="1" applyBorder="1"/>
    <xf numFmtId="174" fontId="12" fillId="0" borderId="5" xfId="1" applyNumberFormat="1" applyFont="1" applyBorder="1"/>
    <xf numFmtId="172" fontId="12" fillId="0" borderId="4" xfId="2" applyNumberFormat="1" applyFont="1" applyBorder="1"/>
    <xf numFmtId="172" fontId="12" fillId="0" borderId="6" xfId="2" applyNumberFormat="1" applyFont="1" applyBorder="1"/>
    <xf numFmtId="172" fontId="12" fillId="0" borderId="0" xfId="2" applyNumberFormat="1" applyFont="1"/>
    <xf numFmtId="44" fontId="12" fillId="6" borderId="0" xfId="2" applyFont="1" applyFill="1" applyBorder="1"/>
    <xf numFmtId="44" fontId="12" fillId="6" borderId="5" xfId="2" applyFont="1" applyFill="1" applyBorder="1"/>
    <xf numFmtId="164" fontId="15" fillId="0" borderId="0" xfId="0" applyFont="1"/>
    <xf numFmtId="172" fontId="15" fillId="0" borderId="0" xfId="2" applyNumberFormat="1" applyFont="1"/>
    <xf numFmtId="164" fontId="16" fillId="0" borderId="20" xfId="0" applyFont="1" applyBorder="1"/>
    <xf numFmtId="164" fontId="17" fillId="0" borderId="21" xfId="0" applyFont="1" applyBorder="1"/>
    <xf numFmtId="164" fontId="16" fillId="0" borderId="21" xfId="0" applyFont="1" applyBorder="1"/>
    <xf numFmtId="164" fontId="17" fillId="0" borderId="22" xfId="0" applyFont="1" applyBorder="1"/>
    <xf numFmtId="164" fontId="16" fillId="0" borderId="8" xfId="0" applyFont="1" applyBorder="1"/>
    <xf numFmtId="44" fontId="16" fillId="0" borderId="0" xfId="2" applyFont="1" applyBorder="1"/>
    <xf numFmtId="164" fontId="16" fillId="0" borderId="0" xfId="0" applyFont="1" applyBorder="1"/>
    <xf numFmtId="44" fontId="16" fillId="6" borderId="5" xfId="2" applyFont="1" applyFill="1" applyBorder="1"/>
    <xf numFmtId="44" fontId="16" fillId="6" borderId="0" xfId="2" applyFont="1" applyFill="1" applyBorder="1"/>
    <xf numFmtId="176" fontId="16" fillId="0" borderId="0" xfId="0" applyNumberFormat="1" applyFont="1" applyBorder="1"/>
    <xf numFmtId="44" fontId="16" fillId="0" borderId="5" xfId="2" applyFont="1" applyBorder="1"/>
    <xf numFmtId="172" fontId="16" fillId="6" borderId="0" xfId="2" applyNumberFormat="1" applyFont="1" applyFill="1" applyBorder="1"/>
    <xf numFmtId="174" fontId="16" fillId="0" borderId="0" xfId="1" applyNumberFormat="1" applyFont="1" applyBorder="1"/>
    <xf numFmtId="174" fontId="16" fillId="0" borderId="5" xfId="1" applyNumberFormat="1" applyFont="1" applyBorder="1"/>
    <xf numFmtId="164" fontId="16" fillId="0" borderId="3" xfId="0" applyFont="1" applyBorder="1"/>
    <xf numFmtId="172" fontId="16" fillId="0" borderId="6" xfId="2" applyNumberFormat="1" applyFont="1" applyBorder="1"/>
    <xf numFmtId="164" fontId="16" fillId="0" borderId="6" xfId="0" applyFont="1" applyBorder="1"/>
    <xf numFmtId="172" fontId="16" fillId="0" borderId="4" xfId="2" applyNumberFormat="1" applyFont="1" applyBorder="1"/>
    <xf numFmtId="164" fontId="16" fillId="0" borderId="0" xfId="0" applyFont="1"/>
    <xf numFmtId="172" fontId="16" fillId="0" borderId="0" xfId="2" applyNumberFormat="1" applyFont="1"/>
    <xf numFmtId="44" fontId="16" fillId="0" borderId="5" xfId="2" applyFont="1" applyFill="1" applyBorder="1"/>
    <xf numFmtId="44" fontId="16" fillId="0" borderId="0" xfId="2" applyFont="1" applyFill="1" applyBorder="1"/>
    <xf numFmtId="164" fontId="18" fillId="0" borderId="15" xfId="0" applyFont="1" applyFill="1" applyBorder="1"/>
    <xf numFmtId="164" fontId="18" fillId="0" borderId="19" xfId="0" applyFont="1" applyFill="1" applyBorder="1"/>
    <xf numFmtId="164" fontId="18" fillId="0" borderId="17" xfId="0" applyFont="1" applyFill="1" applyBorder="1"/>
    <xf numFmtId="174" fontId="16" fillId="6" borderId="26" xfId="1" applyNumberFormat="1" applyFont="1" applyFill="1" applyBorder="1"/>
    <xf numFmtId="44" fontId="16" fillId="6" borderId="10" xfId="2" applyFont="1" applyFill="1" applyBorder="1"/>
    <xf numFmtId="44" fontId="16" fillId="6" borderId="4" xfId="2" applyFont="1" applyFill="1" applyBorder="1"/>
    <xf numFmtId="164" fontId="3" fillId="2" borderId="1" xfId="0" applyFont="1" applyFill="1" applyBorder="1" applyAlignment="1">
      <alignment horizontal="center"/>
    </xf>
    <xf numFmtId="164" fontId="3" fillId="2" borderId="7" xfId="0" applyFont="1" applyFill="1" applyBorder="1" applyAlignment="1">
      <alignment horizontal="center"/>
    </xf>
    <xf numFmtId="164" fontId="3" fillId="2" borderId="2" xfId="0" applyFont="1" applyFill="1" applyBorder="1" applyAlignment="1">
      <alignment horizontal="center"/>
    </xf>
    <xf numFmtId="164" fontId="3" fillId="2" borderId="3" xfId="0" applyFont="1" applyFill="1" applyBorder="1" applyAlignment="1">
      <alignment horizontal="center"/>
    </xf>
    <xf numFmtId="164" fontId="3" fillId="2" borderId="6" xfId="0" applyFont="1" applyFill="1" applyBorder="1" applyAlignment="1">
      <alignment horizontal="center"/>
    </xf>
    <xf numFmtId="164" fontId="3" fillId="2" borderId="4" xfId="0" applyFont="1" applyFill="1" applyBorder="1" applyAlignment="1">
      <alignment horizontal="center"/>
    </xf>
    <xf numFmtId="164" fontId="0" fillId="0" borderId="1" xfId="0" applyBorder="1" applyAlignment="1">
      <alignment horizontal="center"/>
    </xf>
    <xf numFmtId="164" fontId="0" fillId="0" borderId="8" xfId="0" applyBorder="1" applyAlignment="1">
      <alignment horizontal="center"/>
    </xf>
    <xf numFmtId="164" fontId="0" fillId="0" borderId="0" xfId="0" applyBorder="1" applyAlignment="1">
      <alignment horizontal="center"/>
    </xf>
    <xf numFmtId="164" fontId="0" fillId="0" borderId="3" xfId="0" applyBorder="1" applyAlignment="1">
      <alignment horizontal="center"/>
    </xf>
    <xf numFmtId="164" fontId="0" fillId="0" borderId="6" xfId="0" applyBorder="1" applyAlignment="1">
      <alignment horizontal="center"/>
    </xf>
    <xf numFmtId="164" fontId="0" fillId="7" borderId="3" xfId="0" applyFill="1" applyBorder="1"/>
    <xf numFmtId="164" fontId="0" fillId="7" borderId="6" xfId="0" applyFill="1" applyBorder="1"/>
    <xf numFmtId="174" fontId="0" fillId="7" borderId="4" xfId="1" applyNumberFormat="1" applyFont="1" applyFill="1" applyBorder="1"/>
    <xf numFmtId="164" fontId="0" fillId="7" borderId="1" xfId="0" applyFill="1" applyBorder="1"/>
    <xf numFmtId="164" fontId="0" fillId="7" borderId="7" xfId="0" applyFill="1" applyBorder="1"/>
    <xf numFmtId="164" fontId="0" fillId="7" borderId="2" xfId="0" applyFill="1" applyBorder="1"/>
    <xf numFmtId="174" fontId="0" fillId="4" borderId="2" xfId="1" applyNumberFormat="1" applyFont="1" applyFill="1" applyBorder="1"/>
    <xf numFmtId="174" fontId="0" fillId="4" borderId="4" xfId="1" applyNumberFormat="1" applyFont="1" applyFill="1" applyBorder="1"/>
    <xf numFmtId="177" fontId="0" fillId="0" borderId="0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64" fontId="0" fillId="3" borderId="1" xfId="0" applyFill="1" applyBorder="1" applyAlignment="1">
      <alignment horizontal="center"/>
    </xf>
    <xf numFmtId="164" fontId="0" fillId="3" borderId="2" xfId="0" applyFill="1" applyBorder="1" applyAlignment="1">
      <alignment horizontal="center"/>
    </xf>
    <xf numFmtId="164" fontId="5" fillId="3" borderId="3" xfId="0" applyFont="1" applyFill="1" applyBorder="1" applyAlignment="1">
      <alignment horizontal="center"/>
    </xf>
    <xf numFmtId="164" fontId="5" fillId="3" borderId="4" xfId="0" applyFont="1" applyFill="1" applyBorder="1" applyAlignment="1">
      <alignment horizontal="center"/>
    </xf>
    <xf numFmtId="2" fontId="0" fillId="0" borderId="1" xfId="0" applyNumberFormat="1" applyBorder="1"/>
    <xf numFmtId="2" fontId="0" fillId="0" borderId="8" xfId="0" applyNumberFormat="1" applyBorder="1"/>
    <xf numFmtId="2" fontId="0" fillId="0" borderId="3" xfId="0" applyNumberFormat="1" applyBorder="1"/>
    <xf numFmtId="172" fontId="0" fillId="0" borderId="7" xfId="2" applyNumberFormat="1" applyFont="1" applyBorder="1"/>
    <xf numFmtId="172" fontId="0" fillId="0" borderId="2" xfId="2" applyNumberFormat="1" applyFont="1" applyBorder="1"/>
    <xf numFmtId="172" fontId="0" fillId="0" borderId="0" xfId="2" applyNumberFormat="1" applyFont="1" applyBorder="1"/>
    <xf numFmtId="172" fontId="0" fillId="0" borderId="5" xfId="2" applyNumberFormat="1" applyFont="1" applyBorder="1"/>
    <xf numFmtId="172" fontId="0" fillId="0" borderId="6" xfId="2" applyNumberFormat="1" applyFont="1" applyBorder="1"/>
    <xf numFmtId="172" fontId="0" fillId="0" borderId="4" xfId="2" applyNumberFormat="1" applyFont="1" applyBorder="1"/>
    <xf numFmtId="164" fontId="0" fillId="8" borderId="8" xfId="0" applyFill="1" applyBorder="1"/>
    <xf numFmtId="172" fontId="0" fillId="8" borderId="0" xfId="2" applyNumberFormat="1" applyFont="1" applyFill="1" applyBorder="1"/>
    <xf numFmtId="172" fontId="0" fillId="8" borderId="5" xfId="2" applyNumberFormat="1" applyFont="1" applyFill="1" applyBorder="1"/>
    <xf numFmtId="164" fontId="0" fillId="0" borderId="8" xfId="0" applyFill="1" applyBorder="1"/>
    <xf numFmtId="172" fontId="0" fillId="0" borderId="0" xfId="2" applyNumberFormat="1" applyFont="1" applyFill="1" applyBorder="1"/>
    <xf numFmtId="172" fontId="0" fillId="0" borderId="5" xfId="2" applyNumberFormat="1" applyFont="1" applyFill="1" applyBorder="1"/>
    <xf numFmtId="1" fontId="0" fillId="5" borderId="22" xfId="0" applyNumberFormat="1" applyFill="1" applyBorder="1"/>
    <xf numFmtId="2" fontId="0" fillId="6" borderId="0" xfId="0" applyNumberFormat="1" applyFill="1" applyBorder="1" applyAlignment="1" applyProtection="1">
      <alignment horizontal="center"/>
      <protection locked="0"/>
    </xf>
    <xf numFmtId="2" fontId="0" fillId="6" borderId="6" xfId="0" applyNumberFormat="1" applyFill="1" applyBorder="1" applyAlignment="1" applyProtection="1">
      <alignment horizontal="center"/>
      <protection locked="0"/>
    </xf>
    <xf numFmtId="173" fontId="0" fillId="0" borderId="6" xfId="1" applyNumberFormat="1" applyFont="1" applyBorder="1" applyAlignment="1"/>
    <xf numFmtId="44" fontId="0" fillId="0" borderId="27" xfId="2" applyFont="1" applyBorder="1" applyAlignment="1" applyProtection="1">
      <alignment horizontal="center"/>
    </xf>
    <xf numFmtId="44" fontId="0" fillId="0" borderId="28" xfId="2" applyFont="1" applyBorder="1" applyAlignment="1" applyProtection="1">
      <alignment horizontal="center"/>
    </xf>
    <xf numFmtId="172" fontId="0" fillId="0" borderId="27" xfId="2" applyNumberFormat="1" applyFont="1" applyBorder="1" applyAlignment="1" applyProtection="1">
      <alignment horizontal="center"/>
    </xf>
    <xf numFmtId="172" fontId="0" fillId="0" borderId="28" xfId="2" applyNumberFormat="1" applyFont="1" applyBorder="1" applyAlignment="1" applyProtection="1">
      <alignment horizontal="center"/>
    </xf>
    <xf numFmtId="172" fontId="0" fillId="0" borderId="27" xfId="2" applyNumberFormat="1" applyFont="1" applyBorder="1" applyAlignment="1">
      <alignment horizontal="center"/>
    </xf>
    <xf numFmtId="172" fontId="0" fillId="0" borderId="28" xfId="2" applyNumberFormat="1" applyFont="1" applyBorder="1" applyAlignment="1">
      <alignment horizontal="center"/>
    </xf>
    <xf numFmtId="164" fontId="10" fillId="0" borderId="0" xfId="0" applyFont="1" applyFill="1" applyBorder="1"/>
    <xf numFmtId="164" fontId="10" fillId="0" borderId="0" xfId="0" applyFont="1"/>
    <xf numFmtId="179" fontId="0" fillId="0" borderId="2" xfId="0" applyNumberFormat="1" applyBorder="1"/>
    <xf numFmtId="179" fontId="0" fillId="0" borderId="5" xfId="0" applyNumberFormat="1" applyBorder="1"/>
    <xf numFmtId="179" fontId="0" fillId="0" borderId="4" xfId="0" applyNumberFormat="1" applyBorder="1"/>
    <xf numFmtId="164" fontId="0" fillId="3" borderId="3" xfId="0" applyFill="1" applyBorder="1"/>
    <xf numFmtId="164" fontId="0" fillId="6" borderId="20" xfId="0" applyFill="1" applyBorder="1"/>
    <xf numFmtId="164" fontId="0" fillId="6" borderId="21" xfId="0" applyFill="1" applyBorder="1"/>
    <xf numFmtId="1" fontId="0" fillId="6" borderId="22" xfId="0" applyNumberFormat="1" applyFill="1" applyBorder="1"/>
    <xf numFmtId="174" fontId="0" fillId="0" borderId="0" xfId="1" applyNumberFormat="1" applyFont="1" applyFill="1" applyBorder="1"/>
    <xf numFmtId="164" fontId="4" fillId="0" borderId="29" xfId="0" applyFont="1" applyBorder="1"/>
    <xf numFmtId="164" fontId="0" fillId="0" borderId="29" xfId="0" applyBorder="1"/>
    <xf numFmtId="164" fontId="5" fillId="0" borderId="29" xfId="0" applyFont="1" applyFill="1" applyBorder="1" applyAlignment="1">
      <alignment horizontal="center"/>
    </xf>
    <xf numFmtId="164" fontId="20" fillId="0" borderId="29" xfId="0" applyFont="1" applyFill="1" applyBorder="1" applyAlignment="1">
      <alignment horizontal="center"/>
    </xf>
    <xf numFmtId="174" fontId="5" fillId="0" borderId="29" xfId="1" applyNumberFormat="1" applyFont="1" applyFill="1" applyBorder="1" applyAlignment="1">
      <alignment horizontal="center"/>
    </xf>
    <xf numFmtId="164" fontId="0" fillId="0" borderId="29" xfId="0" applyFill="1" applyBorder="1"/>
    <xf numFmtId="164" fontId="4" fillId="0" borderId="29" xfId="0" applyFont="1" applyFill="1" applyBorder="1"/>
    <xf numFmtId="174" fontId="0" fillId="0" borderId="29" xfId="1" applyNumberFormat="1" applyFont="1" applyFill="1" applyBorder="1"/>
    <xf numFmtId="164" fontId="0" fillId="0" borderId="29" xfId="0" applyFill="1" applyBorder="1" applyAlignment="1">
      <alignment horizontal="center"/>
    </xf>
    <xf numFmtId="1" fontId="0" fillId="0" borderId="29" xfId="0" applyNumberForma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9.xml"/><Relationship Id="rId17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8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7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vs. Order Quantity</a:t>
            </a:r>
          </a:p>
        </c:rich>
      </c:tx>
      <c:layout>
        <c:manualLayout>
          <c:xMode val="edge"/>
          <c:yMode val="edge"/>
          <c:x val="0.3923487544483984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89323843416367"/>
          <c:y val="0.13350785340314136"/>
          <c:w val="0.66014234875444833"/>
          <c:h val="0.72513089005235598"/>
        </c:manualLayout>
      </c:layout>
      <c:lineChart>
        <c:grouping val="standard"/>
        <c:varyColors val="0"/>
        <c:ser>
          <c:idx val="0"/>
          <c:order val="0"/>
          <c:tx>
            <c:strRef>
              <c:f>'Ex. 7.1'!$B$11:$B$12</c:f>
              <c:strCache>
                <c:ptCount val="2"/>
                <c:pt idx="0">
                  <c:v>Annual </c:v>
                </c:pt>
                <c:pt idx="1">
                  <c:v>Order Cost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'Ex. 7.1'!$A$13:$A$97</c:f>
              <c:numCache>
                <c:formatCode>General_)</c:formatCode>
                <c:ptCount val="85"/>
                <c:pt idx="0">
                  <c:v>400</c:v>
                </c:pt>
                <c:pt idx="1">
                  <c:v>420</c:v>
                </c:pt>
                <c:pt idx="2">
                  <c:v>440</c:v>
                </c:pt>
                <c:pt idx="3">
                  <c:v>460</c:v>
                </c:pt>
                <c:pt idx="4">
                  <c:v>480</c:v>
                </c:pt>
                <c:pt idx="5">
                  <c:v>500</c:v>
                </c:pt>
                <c:pt idx="6">
                  <c:v>520</c:v>
                </c:pt>
                <c:pt idx="7">
                  <c:v>540</c:v>
                </c:pt>
                <c:pt idx="8">
                  <c:v>560</c:v>
                </c:pt>
                <c:pt idx="9">
                  <c:v>580</c:v>
                </c:pt>
                <c:pt idx="10">
                  <c:v>600</c:v>
                </c:pt>
                <c:pt idx="11">
                  <c:v>620</c:v>
                </c:pt>
                <c:pt idx="12">
                  <c:v>640</c:v>
                </c:pt>
                <c:pt idx="13">
                  <c:v>660</c:v>
                </c:pt>
                <c:pt idx="14">
                  <c:v>680</c:v>
                </c:pt>
                <c:pt idx="15">
                  <c:v>700</c:v>
                </c:pt>
                <c:pt idx="16">
                  <c:v>720</c:v>
                </c:pt>
                <c:pt idx="17">
                  <c:v>740</c:v>
                </c:pt>
                <c:pt idx="18">
                  <c:v>760</c:v>
                </c:pt>
                <c:pt idx="19">
                  <c:v>780</c:v>
                </c:pt>
                <c:pt idx="20">
                  <c:v>800</c:v>
                </c:pt>
                <c:pt idx="21">
                  <c:v>820</c:v>
                </c:pt>
                <c:pt idx="22">
                  <c:v>840</c:v>
                </c:pt>
                <c:pt idx="23">
                  <c:v>860</c:v>
                </c:pt>
                <c:pt idx="24">
                  <c:v>880</c:v>
                </c:pt>
                <c:pt idx="25">
                  <c:v>900</c:v>
                </c:pt>
                <c:pt idx="26">
                  <c:v>920</c:v>
                </c:pt>
                <c:pt idx="27">
                  <c:v>940</c:v>
                </c:pt>
                <c:pt idx="28">
                  <c:v>960</c:v>
                </c:pt>
                <c:pt idx="29">
                  <c:v>980</c:v>
                </c:pt>
                <c:pt idx="30">
                  <c:v>1000</c:v>
                </c:pt>
                <c:pt idx="31">
                  <c:v>1020</c:v>
                </c:pt>
                <c:pt idx="32">
                  <c:v>1040</c:v>
                </c:pt>
                <c:pt idx="33">
                  <c:v>1060</c:v>
                </c:pt>
                <c:pt idx="34">
                  <c:v>1080</c:v>
                </c:pt>
                <c:pt idx="35">
                  <c:v>1100</c:v>
                </c:pt>
                <c:pt idx="36">
                  <c:v>1120</c:v>
                </c:pt>
                <c:pt idx="37">
                  <c:v>1140</c:v>
                </c:pt>
                <c:pt idx="38">
                  <c:v>1160</c:v>
                </c:pt>
                <c:pt idx="39">
                  <c:v>1180</c:v>
                </c:pt>
                <c:pt idx="40">
                  <c:v>1200</c:v>
                </c:pt>
                <c:pt idx="41">
                  <c:v>1220</c:v>
                </c:pt>
                <c:pt idx="42">
                  <c:v>1240</c:v>
                </c:pt>
                <c:pt idx="43">
                  <c:v>1260</c:v>
                </c:pt>
                <c:pt idx="44">
                  <c:v>1280</c:v>
                </c:pt>
                <c:pt idx="45">
                  <c:v>1300</c:v>
                </c:pt>
                <c:pt idx="46">
                  <c:v>1320</c:v>
                </c:pt>
                <c:pt idx="47">
                  <c:v>1340</c:v>
                </c:pt>
                <c:pt idx="48">
                  <c:v>1360</c:v>
                </c:pt>
                <c:pt idx="49">
                  <c:v>1380</c:v>
                </c:pt>
                <c:pt idx="50">
                  <c:v>1400</c:v>
                </c:pt>
                <c:pt idx="51">
                  <c:v>1420</c:v>
                </c:pt>
                <c:pt idx="52">
                  <c:v>1440</c:v>
                </c:pt>
                <c:pt idx="53">
                  <c:v>1460</c:v>
                </c:pt>
                <c:pt idx="54">
                  <c:v>1480</c:v>
                </c:pt>
                <c:pt idx="55">
                  <c:v>1500</c:v>
                </c:pt>
                <c:pt idx="56">
                  <c:v>1520</c:v>
                </c:pt>
                <c:pt idx="57">
                  <c:v>1540</c:v>
                </c:pt>
                <c:pt idx="58">
                  <c:v>1560</c:v>
                </c:pt>
                <c:pt idx="59">
                  <c:v>1580</c:v>
                </c:pt>
                <c:pt idx="60">
                  <c:v>1600</c:v>
                </c:pt>
                <c:pt idx="61">
                  <c:v>1620</c:v>
                </c:pt>
                <c:pt idx="62">
                  <c:v>1640</c:v>
                </c:pt>
                <c:pt idx="63">
                  <c:v>1660</c:v>
                </c:pt>
                <c:pt idx="64">
                  <c:v>1680</c:v>
                </c:pt>
                <c:pt idx="65">
                  <c:v>1700</c:v>
                </c:pt>
                <c:pt idx="66">
                  <c:v>1720</c:v>
                </c:pt>
                <c:pt idx="67">
                  <c:v>1740</c:v>
                </c:pt>
                <c:pt idx="68">
                  <c:v>1760</c:v>
                </c:pt>
                <c:pt idx="69">
                  <c:v>1780</c:v>
                </c:pt>
                <c:pt idx="70">
                  <c:v>1800</c:v>
                </c:pt>
                <c:pt idx="71">
                  <c:v>1820</c:v>
                </c:pt>
                <c:pt idx="72">
                  <c:v>1840</c:v>
                </c:pt>
                <c:pt idx="73">
                  <c:v>1860</c:v>
                </c:pt>
                <c:pt idx="74">
                  <c:v>1880</c:v>
                </c:pt>
                <c:pt idx="75">
                  <c:v>1900</c:v>
                </c:pt>
                <c:pt idx="76">
                  <c:v>1920</c:v>
                </c:pt>
                <c:pt idx="77">
                  <c:v>1940</c:v>
                </c:pt>
                <c:pt idx="78">
                  <c:v>1960</c:v>
                </c:pt>
                <c:pt idx="79">
                  <c:v>1980</c:v>
                </c:pt>
                <c:pt idx="80">
                  <c:v>2000</c:v>
                </c:pt>
                <c:pt idx="81">
                  <c:v>2020</c:v>
                </c:pt>
                <c:pt idx="82">
                  <c:v>2040</c:v>
                </c:pt>
                <c:pt idx="83">
                  <c:v>2060</c:v>
                </c:pt>
                <c:pt idx="84">
                  <c:v>2080</c:v>
                </c:pt>
              </c:numCache>
            </c:numRef>
          </c:cat>
          <c:val>
            <c:numRef>
              <c:f>'Ex. 7.1'!$B$13:$B$97</c:f>
              <c:numCache>
                <c:formatCode>_("$"* #,##0_);_("$"* \(#,##0\);_("$"* "-"??_);_(@_)</c:formatCode>
                <c:ptCount val="85"/>
                <c:pt idx="0">
                  <c:v>120000</c:v>
                </c:pt>
                <c:pt idx="1">
                  <c:v>114285.71428571429</c:v>
                </c:pt>
                <c:pt idx="2">
                  <c:v>109090.90909090909</c:v>
                </c:pt>
                <c:pt idx="3">
                  <c:v>104347.82608695651</c:v>
                </c:pt>
                <c:pt idx="4">
                  <c:v>100000</c:v>
                </c:pt>
                <c:pt idx="5">
                  <c:v>96000</c:v>
                </c:pt>
                <c:pt idx="6">
                  <c:v>92307.692307692312</c:v>
                </c:pt>
                <c:pt idx="7">
                  <c:v>88888.888888888891</c:v>
                </c:pt>
                <c:pt idx="8">
                  <c:v>85714.28571428571</c:v>
                </c:pt>
                <c:pt idx="9">
                  <c:v>82758.620689655174</c:v>
                </c:pt>
                <c:pt idx="10">
                  <c:v>80000</c:v>
                </c:pt>
                <c:pt idx="11">
                  <c:v>77419.354838709682</c:v>
                </c:pt>
                <c:pt idx="12">
                  <c:v>75000</c:v>
                </c:pt>
                <c:pt idx="13">
                  <c:v>72727.272727272735</c:v>
                </c:pt>
                <c:pt idx="14">
                  <c:v>70588.23529411765</c:v>
                </c:pt>
                <c:pt idx="15">
                  <c:v>68571.428571428565</c:v>
                </c:pt>
                <c:pt idx="16">
                  <c:v>66666.666666666672</c:v>
                </c:pt>
                <c:pt idx="17">
                  <c:v>64864.864864864867</c:v>
                </c:pt>
                <c:pt idx="18">
                  <c:v>63157.8947368421</c:v>
                </c:pt>
                <c:pt idx="19">
                  <c:v>61538.461538461539</c:v>
                </c:pt>
                <c:pt idx="20">
                  <c:v>60000</c:v>
                </c:pt>
                <c:pt idx="21">
                  <c:v>58536.585365853658</c:v>
                </c:pt>
                <c:pt idx="22">
                  <c:v>57142.857142857145</c:v>
                </c:pt>
                <c:pt idx="23">
                  <c:v>55813.953488372092</c:v>
                </c:pt>
                <c:pt idx="24">
                  <c:v>54545.454545454544</c:v>
                </c:pt>
                <c:pt idx="25">
                  <c:v>53333.333333333336</c:v>
                </c:pt>
                <c:pt idx="26">
                  <c:v>52173.913043478256</c:v>
                </c:pt>
                <c:pt idx="27">
                  <c:v>51063.829787234041</c:v>
                </c:pt>
                <c:pt idx="28">
                  <c:v>50000</c:v>
                </c:pt>
                <c:pt idx="29">
                  <c:v>48979.591836734689</c:v>
                </c:pt>
                <c:pt idx="30">
                  <c:v>48000</c:v>
                </c:pt>
                <c:pt idx="31">
                  <c:v>47058.823529411769</c:v>
                </c:pt>
                <c:pt idx="32">
                  <c:v>46153.846153846156</c:v>
                </c:pt>
                <c:pt idx="33">
                  <c:v>45283.018867924526</c:v>
                </c:pt>
                <c:pt idx="34">
                  <c:v>44444.444444444445</c:v>
                </c:pt>
                <c:pt idx="35">
                  <c:v>43636.363636363632</c:v>
                </c:pt>
                <c:pt idx="36">
                  <c:v>42857.142857142855</c:v>
                </c:pt>
                <c:pt idx="37">
                  <c:v>42105.26315789474</c:v>
                </c:pt>
                <c:pt idx="38">
                  <c:v>41379.310344827587</c:v>
                </c:pt>
                <c:pt idx="39">
                  <c:v>40677.96610169491</c:v>
                </c:pt>
                <c:pt idx="40">
                  <c:v>40000</c:v>
                </c:pt>
                <c:pt idx="41">
                  <c:v>39344.262295081971</c:v>
                </c:pt>
                <c:pt idx="42">
                  <c:v>38709.677419354841</c:v>
                </c:pt>
                <c:pt idx="43">
                  <c:v>38095.238095238092</c:v>
                </c:pt>
                <c:pt idx="44">
                  <c:v>37500</c:v>
                </c:pt>
                <c:pt idx="45">
                  <c:v>36923.076923076922</c:v>
                </c:pt>
                <c:pt idx="46">
                  <c:v>36363.636363636368</c:v>
                </c:pt>
                <c:pt idx="47">
                  <c:v>35820.895522388055</c:v>
                </c:pt>
                <c:pt idx="48">
                  <c:v>35294.117647058825</c:v>
                </c:pt>
                <c:pt idx="49">
                  <c:v>34782.608695652169</c:v>
                </c:pt>
                <c:pt idx="50">
                  <c:v>34285.714285714283</c:v>
                </c:pt>
                <c:pt idx="51">
                  <c:v>33802.816901408449</c:v>
                </c:pt>
                <c:pt idx="52">
                  <c:v>33333.333333333336</c:v>
                </c:pt>
                <c:pt idx="53">
                  <c:v>32876.712328767127</c:v>
                </c:pt>
                <c:pt idx="54">
                  <c:v>32432.432432432433</c:v>
                </c:pt>
                <c:pt idx="55">
                  <c:v>32000</c:v>
                </c:pt>
                <c:pt idx="56">
                  <c:v>31578.94736842105</c:v>
                </c:pt>
                <c:pt idx="57">
                  <c:v>31168.83116883117</c:v>
                </c:pt>
                <c:pt idx="58">
                  <c:v>30769.23076923077</c:v>
                </c:pt>
                <c:pt idx="59">
                  <c:v>30379.746835443035</c:v>
                </c:pt>
                <c:pt idx="60">
                  <c:v>30000</c:v>
                </c:pt>
                <c:pt idx="61">
                  <c:v>29629.629629629631</c:v>
                </c:pt>
                <c:pt idx="62">
                  <c:v>29268.292682926829</c:v>
                </c:pt>
                <c:pt idx="63">
                  <c:v>28915.662650602411</c:v>
                </c:pt>
                <c:pt idx="64">
                  <c:v>28571.428571428572</c:v>
                </c:pt>
                <c:pt idx="65">
                  <c:v>28235.294117647059</c:v>
                </c:pt>
                <c:pt idx="66">
                  <c:v>27906.976744186046</c:v>
                </c:pt>
                <c:pt idx="67">
                  <c:v>27586.206896551721</c:v>
                </c:pt>
                <c:pt idx="68">
                  <c:v>27272.727272727272</c:v>
                </c:pt>
                <c:pt idx="69">
                  <c:v>26966.292134831459</c:v>
                </c:pt>
                <c:pt idx="70">
                  <c:v>26666.666666666668</c:v>
                </c:pt>
                <c:pt idx="71">
                  <c:v>26373.626373626372</c:v>
                </c:pt>
                <c:pt idx="72">
                  <c:v>26086.956521739128</c:v>
                </c:pt>
                <c:pt idx="73">
                  <c:v>25806.451612903224</c:v>
                </c:pt>
                <c:pt idx="74">
                  <c:v>25531.91489361702</c:v>
                </c:pt>
                <c:pt idx="75">
                  <c:v>25263.157894736843</c:v>
                </c:pt>
                <c:pt idx="76">
                  <c:v>25000</c:v>
                </c:pt>
                <c:pt idx="77">
                  <c:v>24742.268041237116</c:v>
                </c:pt>
                <c:pt idx="78">
                  <c:v>24489.795918367345</c:v>
                </c:pt>
                <c:pt idx="79">
                  <c:v>24242.424242424244</c:v>
                </c:pt>
                <c:pt idx="80">
                  <c:v>24000</c:v>
                </c:pt>
                <c:pt idx="81">
                  <c:v>23762.376237623761</c:v>
                </c:pt>
                <c:pt idx="82">
                  <c:v>23529.411764705885</c:v>
                </c:pt>
                <c:pt idx="83">
                  <c:v>23300.970873786409</c:v>
                </c:pt>
                <c:pt idx="84">
                  <c:v>23076.923076923078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B-4582-88A6-35F09FB860B0}"/>
            </c:ext>
          </c:extLst>
        </c:ser>
        <c:ser>
          <c:idx val="1"/>
          <c:order val="1"/>
          <c:tx>
            <c:strRef>
              <c:f>'Ex. 7.1'!$C$11:$C$12</c:f>
              <c:strCache>
                <c:ptCount val="2"/>
                <c:pt idx="0">
                  <c:v>Annual </c:v>
                </c:pt>
                <c:pt idx="1">
                  <c:v>Holding Cost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'Ex. 7.1'!$A$13:$A$97</c:f>
              <c:numCache>
                <c:formatCode>General_)</c:formatCode>
                <c:ptCount val="85"/>
                <c:pt idx="0">
                  <c:v>400</c:v>
                </c:pt>
                <c:pt idx="1">
                  <c:v>420</c:v>
                </c:pt>
                <c:pt idx="2">
                  <c:v>440</c:v>
                </c:pt>
                <c:pt idx="3">
                  <c:v>460</c:v>
                </c:pt>
                <c:pt idx="4">
                  <c:v>480</c:v>
                </c:pt>
                <c:pt idx="5">
                  <c:v>500</c:v>
                </c:pt>
                <c:pt idx="6">
                  <c:v>520</c:v>
                </c:pt>
                <c:pt idx="7">
                  <c:v>540</c:v>
                </c:pt>
                <c:pt idx="8">
                  <c:v>560</c:v>
                </c:pt>
                <c:pt idx="9">
                  <c:v>580</c:v>
                </c:pt>
                <c:pt idx="10">
                  <c:v>600</c:v>
                </c:pt>
                <c:pt idx="11">
                  <c:v>620</c:v>
                </c:pt>
                <c:pt idx="12">
                  <c:v>640</c:v>
                </c:pt>
                <c:pt idx="13">
                  <c:v>660</c:v>
                </c:pt>
                <c:pt idx="14">
                  <c:v>680</c:v>
                </c:pt>
                <c:pt idx="15">
                  <c:v>700</c:v>
                </c:pt>
                <c:pt idx="16">
                  <c:v>720</c:v>
                </c:pt>
                <c:pt idx="17">
                  <c:v>740</c:v>
                </c:pt>
                <c:pt idx="18">
                  <c:v>760</c:v>
                </c:pt>
                <c:pt idx="19">
                  <c:v>780</c:v>
                </c:pt>
                <c:pt idx="20">
                  <c:v>800</c:v>
                </c:pt>
                <c:pt idx="21">
                  <c:v>820</c:v>
                </c:pt>
                <c:pt idx="22">
                  <c:v>840</c:v>
                </c:pt>
                <c:pt idx="23">
                  <c:v>860</c:v>
                </c:pt>
                <c:pt idx="24">
                  <c:v>880</c:v>
                </c:pt>
                <c:pt idx="25">
                  <c:v>900</c:v>
                </c:pt>
                <c:pt idx="26">
                  <c:v>920</c:v>
                </c:pt>
                <c:pt idx="27">
                  <c:v>940</c:v>
                </c:pt>
                <c:pt idx="28">
                  <c:v>960</c:v>
                </c:pt>
                <c:pt idx="29">
                  <c:v>980</c:v>
                </c:pt>
                <c:pt idx="30">
                  <c:v>1000</c:v>
                </c:pt>
                <c:pt idx="31">
                  <c:v>1020</c:v>
                </c:pt>
                <c:pt idx="32">
                  <c:v>1040</c:v>
                </c:pt>
                <c:pt idx="33">
                  <c:v>1060</c:v>
                </c:pt>
                <c:pt idx="34">
                  <c:v>1080</c:v>
                </c:pt>
                <c:pt idx="35">
                  <c:v>1100</c:v>
                </c:pt>
                <c:pt idx="36">
                  <c:v>1120</c:v>
                </c:pt>
                <c:pt idx="37">
                  <c:v>1140</c:v>
                </c:pt>
                <c:pt idx="38">
                  <c:v>1160</c:v>
                </c:pt>
                <c:pt idx="39">
                  <c:v>1180</c:v>
                </c:pt>
                <c:pt idx="40">
                  <c:v>1200</c:v>
                </c:pt>
                <c:pt idx="41">
                  <c:v>1220</c:v>
                </c:pt>
                <c:pt idx="42">
                  <c:v>1240</c:v>
                </c:pt>
                <c:pt idx="43">
                  <c:v>1260</c:v>
                </c:pt>
                <c:pt idx="44">
                  <c:v>1280</c:v>
                </c:pt>
                <c:pt idx="45">
                  <c:v>1300</c:v>
                </c:pt>
                <c:pt idx="46">
                  <c:v>1320</c:v>
                </c:pt>
                <c:pt idx="47">
                  <c:v>1340</c:v>
                </c:pt>
                <c:pt idx="48">
                  <c:v>1360</c:v>
                </c:pt>
                <c:pt idx="49">
                  <c:v>1380</c:v>
                </c:pt>
                <c:pt idx="50">
                  <c:v>1400</c:v>
                </c:pt>
                <c:pt idx="51">
                  <c:v>1420</c:v>
                </c:pt>
                <c:pt idx="52">
                  <c:v>1440</c:v>
                </c:pt>
                <c:pt idx="53">
                  <c:v>1460</c:v>
                </c:pt>
                <c:pt idx="54">
                  <c:v>1480</c:v>
                </c:pt>
                <c:pt idx="55">
                  <c:v>1500</c:v>
                </c:pt>
                <c:pt idx="56">
                  <c:v>1520</c:v>
                </c:pt>
                <c:pt idx="57">
                  <c:v>1540</c:v>
                </c:pt>
                <c:pt idx="58">
                  <c:v>1560</c:v>
                </c:pt>
                <c:pt idx="59">
                  <c:v>1580</c:v>
                </c:pt>
                <c:pt idx="60">
                  <c:v>1600</c:v>
                </c:pt>
                <c:pt idx="61">
                  <c:v>1620</c:v>
                </c:pt>
                <c:pt idx="62">
                  <c:v>1640</c:v>
                </c:pt>
                <c:pt idx="63">
                  <c:v>1660</c:v>
                </c:pt>
                <c:pt idx="64">
                  <c:v>1680</c:v>
                </c:pt>
                <c:pt idx="65">
                  <c:v>1700</c:v>
                </c:pt>
                <c:pt idx="66">
                  <c:v>1720</c:v>
                </c:pt>
                <c:pt idx="67">
                  <c:v>1740</c:v>
                </c:pt>
                <c:pt idx="68">
                  <c:v>1760</c:v>
                </c:pt>
                <c:pt idx="69">
                  <c:v>1780</c:v>
                </c:pt>
                <c:pt idx="70">
                  <c:v>1800</c:v>
                </c:pt>
                <c:pt idx="71">
                  <c:v>1820</c:v>
                </c:pt>
                <c:pt idx="72">
                  <c:v>1840</c:v>
                </c:pt>
                <c:pt idx="73">
                  <c:v>1860</c:v>
                </c:pt>
                <c:pt idx="74">
                  <c:v>1880</c:v>
                </c:pt>
                <c:pt idx="75">
                  <c:v>1900</c:v>
                </c:pt>
                <c:pt idx="76">
                  <c:v>1920</c:v>
                </c:pt>
                <c:pt idx="77">
                  <c:v>1940</c:v>
                </c:pt>
                <c:pt idx="78">
                  <c:v>1960</c:v>
                </c:pt>
                <c:pt idx="79">
                  <c:v>1980</c:v>
                </c:pt>
                <c:pt idx="80">
                  <c:v>2000</c:v>
                </c:pt>
                <c:pt idx="81">
                  <c:v>2020</c:v>
                </c:pt>
                <c:pt idx="82">
                  <c:v>2040</c:v>
                </c:pt>
                <c:pt idx="83">
                  <c:v>2060</c:v>
                </c:pt>
                <c:pt idx="84">
                  <c:v>2080</c:v>
                </c:pt>
              </c:numCache>
            </c:numRef>
          </c:cat>
          <c:val>
            <c:numRef>
              <c:f>'Ex. 7.1'!$C$13:$C$97</c:f>
              <c:numCache>
                <c:formatCode>_("$"* #,##0_);_("$"* \(#,##0\);_("$"* "-"??_);_(@_)</c:formatCode>
                <c:ptCount val="85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27000</c:v>
                </c:pt>
                <c:pt idx="8">
                  <c:v>28000</c:v>
                </c:pt>
                <c:pt idx="9">
                  <c:v>29000</c:v>
                </c:pt>
                <c:pt idx="10">
                  <c:v>30000</c:v>
                </c:pt>
                <c:pt idx="11">
                  <c:v>31000</c:v>
                </c:pt>
                <c:pt idx="12">
                  <c:v>32000</c:v>
                </c:pt>
                <c:pt idx="13">
                  <c:v>33000</c:v>
                </c:pt>
                <c:pt idx="14">
                  <c:v>34000</c:v>
                </c:pt>
                <c:pt idx="15">
                  <c:v>35000</c:v>
                </c:pt>
                <c:pt idx="16">
                  <c:v>36000</c:v>
                </c:pt>
                <c:pt idx="17">
                  <c:v>37000</c:v>
                </c:pt>
                <c:pt idx="18">
                  <c:v>38000</c:v>
                </c:pt>
                <c:pt idx="19">
                  <c:v>39000</c:v>
                </c:pt>
                <c:pt idx="20">
                  <c:v>40000</c:v>
                </c:pt>
                <c:pt idx="21">
                  <c:v>41000</c:v>
                </c:pt>
                <c:pt idx="22">
                  <c:v>42000</c:v>
                </c:pt>
                <c:pt idx="23">
                  <c:v>43000</c:v>
                </c:pt>
                <c:pt idx="24">
                  <c:v>44000</c:v>
                </c:pt>
                <c:pt idx="25">
                  <c:v>45000</c:v>
                </c:pt>
                <c:pt idx="26">
                  <c:v>46000</c:v>
                </c:pt>
                <c:pt idx="27">
                  <c:v>47000</c:v>
                </c:pt>
                <c:pt idx="28">
                  <c:v>48000</c:v>
                </c:pt>
                <c:pt idx="29">
                  <c:v>49000</c:v>
                </c:pt>
                <c:pt idx="30">
                  <c:v>50000</c:v>
                </c:pt>
                <c:pt idx="31">
                  <c:v>51000</c:v>
                </c:pt>
                <c:pt idx="32">
                  <c:v>52000</c:v>
                </c:pt>
                <c:pt idx="33">
                  <c:v>53000</c:v>
                </c:pt>
                <c:pt idx="34">
                  <c:v>54000</c:v>
                </c:pt>
                <c:pt idx="35">
                  <c:v>55000</c:v>
                </c:pt>
                <c:pt idx="36">
                  <c:v>56000</c:v>
                </c:pt>
                <c:pt idx="37">
                  <c:v>57000</c:v>
                </c:pt>
                <c:pt idx="38">
                  <c:v>58000</c:v>
                </c:pt>
                <c:pt idx="39">
                  <c:v>59000</c:v>
                </c:pt>
                <c:pt idx="40">
                  <c:v>60000</c:v>
                </c:pt>
                <c:pt idx="41">
                  <c:v>61000</c:v>
                </c:pt>
                <c:pt idx="42">
                  <c:v>62000</c:v>
                </c:pt>
                <c:pt idx="43">
                  <c:v>63000</c:v>
                </c:pt>
                <c:pt idx="44">
                  <c:v>64000</c:v>
                </c:pt>
                <c:pt idx="45">
                  <c:v>65000</c:v>
                </c:pt>
                <c:pt idx="46">
                  <c:v>66000</c:v>
                </c:pt>
                <c:pt idx="47">
                  <c:v>67000</c:v>
                </c:pt>
                <c:pt idx="48">
                  <c:v>68000</c:v>
                </c:pt>
                <c:pt idx="49">
                  <c:v>69000</c:v>
                </c:pt>
                <c:pt idx="50">
                  <c:v>70000</c:v>
                </c:pt>
                <c:pt idx="51">
                  <c:v>71000</c:v>
                </c:pt>
                <c:pt idx="52">
                  <c:v>72000</c:v>
                </c:pt>
                <c:pt idx="53">
                  <c:v>73000</c:v>
                </c:pt>
                <c:pt idx="54">
                  <c:v>74000</c:v>
                </c:pt>
                <c:pt idx="55">
                  <c:v>75000</c:v>
                </c:pt>
                <c:pt idx="56">
                  <c:v>76000</c:v>
                </c:pt>
                <c:pt idx="57">
                  <c:v>77000</c:v>
                </c:pt>
                <c:pt idx="58">
                  <c:v>78000</c:v>
                </c:pt>
                <c:pt idx="59">
                  <c:v>79000</c:v>
                </c:pt>
                <c:pt idx="60">
                  <c:v>80000</c:v>
                </c:pt>
                <c:pt idx="61">
                  <c:v>81000</c:v>
                </c:pt>
                <c:pt idx="62">
                  <c:v>82000</c:v>
                </c:pt>
                <c:pt idx="63">
                  <c:v>83000</c:v>
                </c:pt>
                <c:pt idx="64">
                  <c:v>84000</c:v>
                </c:pt>
                <c:pt idx="65">
                  <c:v>85000</c:v>
                </c:pt>
                <c:pt idx="66">
                  <c:v>86000</c:v>
                </c:pt>
                <c:pt idx="67">
                  <c:v>87000</c:v>
                </c:pt>
                <c:pt idx="68">
                  <c:v>88000</c:v>
                </c:pt>
                <c:pt idx="69">
                  <c:v>89000</c:v>
                </c:pt>
                <c:pt idx="70">
                  <c:v>90000</c:v>
                </c:pt>
                <c:pt idx="71">
                  <c:v>91000</c:v>
                </c:pt>
                <c:pt idx="72">
                  <c:v>92000</c:v>
                </c:pt>
                <c:pt idx="73">
                  <c:v>93000</c:v>
                </c:pt>
                <c:pt idx="74">
                  <c:v>94000</c:v>
                </c:pt>
                <c:pt idx="75">
                  <c:v>95000</c:v>
                </c:pt>
                <c:pt idx="76">
                  <c:v>96000</c:v>
                </c:pt>
                <c:pt idx="77">
                  <c:v>97000</c:v>
                </c:pt>
                <c:pt idx="78">
                  <c:v>98000</c:v>
                </c:pt>
                <c:pt idx="79">
                  <c:v>99000</c:v>
                </c:pt>
                <c:pt idx="80">
                  <c:v>100000</c:v>
                </c:pt>
                <c:pt idx="81">
                  <c:v>101000</c:v>
                </c:pt>
                <c:pt idx="82">
                  <c:v>102000</c:v>
                </c:pt>
                <c:pt idx="83">
                  <c:v>103000</c:v>
                </c:pt>
                <c:pt idx="84">
                  <c:v>104000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B-4582-88A6-35F09FB860B0}"/>
            </c:ext>
          </c:extLst>
        </c:ser>
        <c:ser>
          <c:idx val="2"/>
          <c:order val="2"/>
          <c:tx>
            <c:strRef>
              <c:f>'Ex. 7.1'!$D$11:$D$12</c:f>
              <c:strCache>
                <c:ptCount val="2"/>
                <c:pt idx="0">
                  <c:v>Total</c:v>
                </c:pt>
                <c:pt idx="1">
                  <c:v>Cost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'Ex. 7.1'!$A$13:$A$97</c:f>
              <c:numCache>
                <c:formatCode>General_)</c:formatCode>
                <c:ptCount val="85"/>
                <c:pt idx="0">
                  <c:v>400</c:v>
                </c:pt>
                <c:pt idx="1">
                  <c:v>420</c:v>
                </c:pt>
                <c:pt idx="2">
                  <c:v>440</c:v>
                </c:pt>
                <c:pt idx="3">
                  <c:v>460</c:v>
                </c:pt>
                <c:pt idx="4">
                  <c:v>480</c:v>
                </c:pt>
                <c:pt idx="5">
                  <c:v>500</c:v>
                </c:pt>
                <c:pt idx="6">
                  <c:v>520</c:v>
                </c:pt>
                <c:pt idx="7">
                  <c:v>540</c:v>
                </c:pt>
                <c:pt idx="8">
                  <c:v>560</c:v>
                </c:pt>
                <c:pt idx="9">
                  <c:v>580</c:v>
                </c:pt>
                <c:pt idx="10">
                  <c:v>600</c:v>
                </c:pt>
                <c:pt idx="11">
                  <c:v>620</c:v>
                </c:pt>
                <c:pt idx="12">
                  <c:v>640</c:v>
                </c:pt>
                <c:pt idx="13">
                  <c:v>660</c:v>
                </c:pt>
                <c:pt idx="14">
                  <c:v>680</c:v>
                </c:pt>
                <c:pt idx="15">
                  <c:v>700</c:v>
                </c:pt>
                <c:pt idx="16">
                  <c:v>720</c:v>
                </c:pt>
                <c:pt idx="17">
                  <c:v>740</c:v>
                </c:pt>
                <c:pt idx="18">
                  <c:v>760</c:v>
                </c:pt>
                <c:pt idx="19">
                  <c:v>780</c:v>
                </c:pt>
                <c:pt idx="20">
                  <c:v>800</c:v>
                </c:pt>
                <c:pt idx="21">
                  <c:v>820</c:v>
                </c:pt>
                <c:pt idx="22">
                  <c:v>840</c:v>
                </c:pt>
                <c:pt idx="23">
                  <c:v>860</c:v>
                </c:pt>
                <c:pt idx="24">
                  <c:v>880</c:v>
                </c:pt>
                <c:pt idx="25">
                  <c:v>900</c:v>
                </c:pt>
                <c:pt idx="26">
                  <c:v>920</c:v>
                </c:pt>
                <c:pt idx="27">
                  <c:v>940</c:v>
                </c:pt>
                <c:pt idx="28">
                  <c:v>960</c:v>
                </c:pt>
                <c:pt idx="29">
                  <c:v>980</c:v>
                </c:pt>
                <c:pt idx="30">
                  <c:v>1000</c:v>
                </c:pt>
                <c:pt idx="31">
                  <c:v>1020</c:v>
                </c:pt>
                <c:pt idx="32">
                  <c:v>1040</c:v>
                </c:pt>
                <c:pt idx="33">
                  <c:v>1060</c:v>
                </c:pt>
                <c:pt idx="34">
                  <c:v>1080</c:v>
                </c:pt>
                <c:pt idx="35">
                  <c:v>1100</c:v>
                </c:pt>
                <c:pt idx="36">
                  <c:v>1120</c:v>
                </c:pt>
                <c:pt idx="37">
                  <c:v>1140</c:v>
                </c:pt>
                <c:pt idx="38">
                  <c:v>1160</c:v>
                </c:pt>
                <c:pt idx="39">
                  <c:v>1180</c:v>
                </c:pt>
                <c:pt idx="40">
                  <c:v>1200</c:v>
                </c:pt>
                <c:pt idx="41">
                  <c:v>1220</c:v>
                </c:pt>
                <c:pt idx="42">
                  <c:v>1240</c:v>
                </c:pt>
                <c:pt idx="43">
                  <c:v>1260</c:v>
                </c:pt>
                <c:pt idx="44">
                  <c:v>1280</c:v>
                </c:pt>
                <c:pt idx="45">
                  <c:v>1300</c:v>
                </c:pt>
                <c:pt idx="46">
                  <c:v>1320</c:v>
                </c:pt>
                <c:pt idx="47">
                  <c:v>1340</c:v>
                </c:pt>
                <c:pt idx="48">
                  <c:v>1360</c:v>
                </c:pt>
                <c:pt idx="49">
                  <c:v>1380</c:v>
                </c:pt>
                <c:pt idx="50">
                  <c:v>1400</c:v>
                </c:pt>
                <c:pt idx="51">
                  <c:v>1420</c:v>
                </c:pt>
                <c:pt idx="52">
                  <c:v>1440</c:v>
                </c:pt>
                <c:pt idx="53">
                  <c:v>1460</c:v>
                </c:pt>
                <c:pt idx="54">
                  <c:v>1480</c:v>
                </c:pt>
                <c:pt idx="55">
                  <c:v>1500</c:v>
                </c:pt>
                <c:pt idx="56">
                  <c:v>1520</c:v>
                </c:pt>
                <c:pt idx="57">
                  <c:v>1540</c:v>
                </c:pt>
                <c:pt idx="58">
                  <c:v>1560</c:v>
                </c:pt>
                <c:pt idx="59">
                  <c:v>1580</c:v>
                </c:pt>
                <c:pt idx="60">
                  <c:v>1600</c:v>
                </c:pt>
                <c:pt idx="61">
                  <c:v>1620</c:v>
                </c:pt>
                <c:pt idx="62">
                  <c:v>1640</c:v>
                </c:pt>
                <c:pt idx="63">
                  <c:v>1660</c:v>
                </c:pt>
                <c:pt idx="64">
                  <c:v>1680</c:v>
                </c:pt>
                <c:pt idx="65">
                  <c:v>1700</c:v>
                </c:pt>
                <c:pt idx="66">
                  <c:v>1720</c:v>
                </c:pt>
                <c:pt idx="67">
                  <c:v>1740</c:v>
                </c:pt>
                <c:pt idx="68">
                  <c:v>1760</c:v>
                </c:pt>
                <c:pt idx="69">
                  <c:v>1780</c:v>
                </c:pt>
                <c:pt idx="70">
                  <c:v>1800</c:v>
                </c:pt>
                <c:pt idx="71">
                  <c:v>1820</c:v>
                </c:pt>
                <c:pt idx="72">
                  <c:v>1840</c:v>
                </c:pt>
                <c:pt idx="73">
                  <c:v>1860</c:v>
                </c:pt>
                <c:pt idx="74">
                  <c:v>1880</c:v>
                </c:pt>
                <c:pt idx="75">
                  <c:v>1900</c:v>
                </c:pt>
                <c:pt idx="76">
                  <c:v>1920</c:v>
                </c:pt>
                <c:pt idx="77">
                  <c:v>1940</c:v>
                </c:pt>
                <c:pt idx="78">
                  <c:v>1960</c:v>
                </c:pt>
                <c:pt idx="79">
                  <c:v>1980</c:v>
                </c:pt>
                <c:pt idx="80">
                  <c:v>2000</c:v>
                </c:pt>
                <c:pt idx="81">
                  <c:v>2020</c:v>
                </c:pt>
                <c:pt idx="82">
                  <c:v>2040</c:v>
                </c:pt>
                <c:pt idx="83">
                  <c:v>2060</c:v>
                </c:pt>
                <c:pt idx="84">
                  <c:v>2080</c:v>
                </c:pt>
              </c:numCache>
            </c:numRef>
          </c:cat>
          <c:val>
            <c:numRef>
              <c:f>'Ex. 7.1'!$D$13:$D$97</c:f>
              <c:numCache>
                <c:formatCode>_("$"* #,##0_);_("$"* \(#,##0\);_("$"* "-"??_);_(@_)</c:formatCode>
                <c:ptCount val="85"/>
                <c:pt idx="0">
                  <c:v>140000</c:v>
                </c:pt>
                <c:pt idx="1">
                  <c:v>135285.71428571429</c:v>
                </c:pt>
                <c:pt idx="2">
                  <c:v>131090.90909090909</c:v>
                </c:pt>
                <c:pt idx="3">
                  <c:v>127347.82608695651</c:v>
                </c:pt>
                <c:pt idx="4">
                  <c:v>124000</c:v>
                </c:pt>
                <c:pt idx="5">
                  <c:v>121000</c:v>
                </c:pt>
                <c:pt idx="6">
                  <c:v>118307.69230769231</c:v>
                </c:pt>
                <c:pt idx="7">
                  <c:v>115888.88888888889</c:v>
                </c:pt>
                <c:pt idx="8">
                  <c:v>113714.28571428571</c:v>
                </c:pt>
                <c:pt idx="9">
                  <c:v>111758.62068965517</c:v>
                </c:pt>
                <c:pt idx="10">
                  <c:v>110000</c:v>
                </c:pt>
                <c:pt idx="11">
                  <c:v>108419.35483870968</c:v>
                </c:pt>
                <c:pt idx="12">
                  <c:v>107000</c:v>
                </c:pt>
                <c:pt idx="13">
                  <c:v>105727.27272727274</c:v>
                </c:pt>
                <c:pt idx="14">
                  <c:v>104588.23529411765</c:v>
                </c:pt>
                <c:pt idx="15">
                  <c:v>103571.42857142857</c:v>
                </c:pt>
                <c:pt idx="16">
                  <c:v>102666.66666666667</c:v>
                </c:pt>
                <c:pt idx="17">
                  <c:v>101864.86486486487</c:v>
                </c:pt>
                <c:pt idx="18">
                  <c:v>101157.89473684211</c:v>
                </c:pt>
                <c:pt idx="19">
                  <c:v>100538.46153846153</c:v>
                </c:pt>
                <c:pt idx="20">
                  <c:v>100000</c:v>
                </c:pt>
                <c:pt idx="21">
                  <c:v>99536.585365853651</c:v>
                </c:pt>
                <c:pt idx="22">
                  <c:v>99142.857142857145</c:v>
                </c:pt>
                <c:pt idx="23">
                  <c:v>98813.953488372092</c:v>
                </c:pt>
                <c:pt idx="24">
                  <c:v>98545.454545454544</c:v>
                </c:pt>
                <c:pt idx="25">
                  <c:v>98333.333333333343</c:v>
                </c:pt>
                <c:pt idx="26">
                  <c:v>98173.913043478256</c:v>
                </c:pt>
                <c:pt idx="27">
                  <c:v>98063.829787234048</c:v>
                </c:pt>
                <c:pt idx="28">
                  <c:v>98000</c:v>
                </c:pt>
                <c:pt idx="29">
                  <c:v>97979.591836734689</c:v>
                </c:pt>
                <c:pt idx="30">
                  <c:v>98000</c:v>
                </c:pt>
                <c:pt idx="31">
                  <c:v>98058.823529411777</c:v>
                </c:pt>
                <c:pt idx="32">
                  <c:v>98153.846153846156</c:v>
                </c:pt>
                <c:pt idx="33">
                  <c:v>98283.018867924518</c:v>
                </c:pt>
                <c:pt idx="34">
                  <c:v>98444.444444444438</c:v>
                </c:pt>
                <c:pt idx="35">
                  <c:v>98636.363636363632</c:v>
                </c:pt>
                <c:pt idx="36">
                  <c:v>98857.142857142855</c:v>
                </c:pt>
                <c:pt idx="37">
                  <c:v>99105.263157894748</c:v>
                </c:pt>
                <c:pt idx="38">
                  <c:v>99379.310344827594</c:v>
                </c:pt>
                <c:pt idx="39">
                  <c:v>99677.96610169491</c:v>
                </c:pt>
                <c:pt idx="40">
                  <c:v>100000</c:v>
                </c:pt>
                <c:pt idx="41">
                  <c:v>100344.26229508198</c:v>
                </c:pt>
                <c:pt idx="42">
                  <c:v>100709.67741935485</c:v>
                </c:pt>
                <c:pt idx="43">
                  <c:v>101095.23809523809</c:v>
                </c:pt>
                <c:pt idx="44">
                  <c:v>101500</c:v>
                </c:pt>
                <c:pt idx="45">
                  <c:v>101923.07692307692</c:v>
                </c:pt>
                <c:pt idx="46">
                  <c:v>102363.63636363637</c:v>
                </c:pt>
                <c:pt idx="47">
                  <c:v>102820.89552238805</c:v>
                </c:pt>
                <c:pt idx="48">
                  <c:v>103294.11764705883</c:v>
                </c:pt>
                <c:pt idx="49">
                  <c:v>103782.60869565216</c:v>
                </c:pt>
                <c:pt idx="50">
                  <c:v>104285.71428571429</c:v>
                </c:pt>
                <c:pt idx="51">
                  <c:v>104802.81690140846</c:v>
                </c:pt>
                <c:pt idx="52">
                  <c:v>105333.33333333334</c:v>
                </c:pt>
                <c:pt idx="53">
                  <c:v>105876.71232876713</c:v>
                </c:pt>
                <c:pt idx="54">
                  <c:v>106432.43243243243</c:v>
                </c:pt>
                <c:pt idx="55">
                  <c:v>107000</c:v>
                </c:pt>
                <c:pt idx="56">
                  <c:v>107578.94736842105</c:v>
                </c:pt>
                <c:pt idx="57">
                  <c:v>108168.83116883117</c:v>
                </c:pt>
                <c:pt idx="58">
                  <c:v>108769.23076923077</c:v>
                </c:pt>
                <c:pt idx="59">
                  <c:v>109379.74683544303</c:v>
                </c:pt>
                <c:pt idx="60">
                  <c:v>110000</c:v>
                </c:pt>
                <c:pt idx="61">
                  <c:v>110629.62962962964</c:v>
                </c:pt>
                <c:pt idx="62">
                  <c:v>111268.29268292683</c:v>
                </c:pt>
                <c:pt idx="63">
                  <c:v>111915.6626506024</c:v>
                </c:pt>
                <c:pt idx="64">
                  <c:v>112571.42857142858</c:v>
                </c:pt>
                <c:pt idx="65">
                  <c:v>113235.29411764706</c:v>
                </c:pt>
                <c:pt idx="66">
                  <c:v>113906.97674418605</c:v>
                </c:pt>
                <c:pt idx="67">
                  <c:v>114586.20689655172</c:v>
                </c:pt>
                <c:pt idx="68">
                  <c:v>115272.72727272726</c:v>
                </c:pt>
                <c:pt idx="69">
                  <c:v>115966.29213483146</c:v>
                </c:pt>
                <c:pt idx="70">
                  <c:v>116666.66666666667</c:v>
                </c:pt>
                <c:pt idx="71">
                  <c:v>117373.62637362638</c:v>
                </c:pt>
                <c:pt idx="72">
                  <c:v>118086.95652173914</c:v>
                </c:pt>
                <c:pt idx="73">
                  <c:v>118806.45161290323</c:v>
                </c:pt>
                <c:pt idx="74">
                  <c:v>119531.91489361702</c:v>
                </c:pt>
                <c:pt idx="75">
                  <c:v>120263.15789473684</c:v>
                </c:pt>
                <c:pt idx="76">
                  <c:v>121000</c:v>
                </c:pt>
                <c:pt idx="77">
                  <c:v>121742.26804123711</c:v>
                </c:pt>
                <c:pt idx="78">
                  <c:v>122489.79591836734</c:v>
                </c:pt>
                <c:pt idx="79">
                  <c:v>123242.42424242424</c:v>
                </c:pt>
                <c:pt idx="80">
                  <c:v>124000</c:v>
                </c:pt>
                <c:pt idx="81">
                  <c:v>124762.37623762376</c:v>
                </c:pt>
                <c:pt idx="82">
                  <c:v>125529.41176470589</c:v>
                </c:pt>
                <c:pt idx="83">
                  <c:v>126300.97087378641</c:v>
                </c:pt>
                <c:pt idx="84">
                  <c:v>127076.92307692308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B-4582-88A6-35F09FB86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625808"/>
        <c:axId val="1"/>
      </c:lineChart>
      <c:catAx>
        <c:axId val="176262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Order Quantity</a:t>
                </a:r>
              </a:p>
            </c:rich>
          </c:tx>
          <c:layout>
            <c:manualLayout>
              <c:xMode val="edge"/>
              <c:yMode val="edge"/>
              <c:x val="0.4048042704626334"/>
              <c:y val="0.935863874345549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1.779359430604982E-2"/>
              <c:y val="0.468586387434555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26258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94661921708178"/>
          <c:y val="0.44764397905759168"/>
          <c:w val="0.17882562277580069"/>
          <c:h val="9.9476439790575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annual cost versus order size</a:t>
            </a:r>
          </a:p>
        </c:rich>
      </c:tx>
      <c:layout>
        <c:manualLayout>
          <c:xMode val="edge"/>
          <c:yMode val="edge"/>
          <c:x val="0.3487544483985764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20996441281138"/>
          <c:y val="0.13219895287958117"/>
          <c:w val="0.75355871886120995"/>
          <c:h val="0.7526178010471205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'ex. 7.6'!$I$18:$I$61</c:f>
              <c:numCache>
                <c:formatCode>General_)</c:formatCode>
                <c:ptCount val="44"/>
                <c:pt idx="0">
                  <c:v>1500</c:v>
                </c:pt>
                <c:pt idx="1">
                  <c:v>1750</c:v>
                </c:pt>
                <c:pt idx="2">
                  <c:v>2000</c:v>
                </c:pt>
                <c:pt idx="3">
                  <c:v>2250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3250</c:v>
                </c:pt>
                <c:pt idx="8">
                  <c:v>3500</c:v>
                </c:pt>
                <c:pt idx="9">
                  <c:v>3750</c:v>
                </c:pt>
                <c:pt idx="10">
                  <c:v>4000</c:v>
                </c:pt>
                <c:pt idx="11">
                  <c:v>4250</c:v>
                </c:pt>
                <c:pt idx="12">
                  <c:v>4500</c:v>
                </c:pt>
                <c:pt idx="13">
                  <c:v>4750</c:v>
                </c:pt>
                <c:pt idx="14">
                  <c:v>5000</c:v>
                </c:pt>
                <c:pt idx="15">
                  <c:v>5250</c:v>
                </c:pt>
                <c:pt idx="16">
                  <c:v>5500</c:v>
                </c:pt>
                <c:pt idx="17">
                  <c:v>5750</c:v>
                </c:pt>
                <c:pt idx="18">
                  <c:v>6000</c:v>
                </c:pt>
                <c:pt idx="19">
                  <c:v>6250</c:v>
                </c:pt>
                <c:pt idx="20">
                  <c:v>6500</c:v>
                </c:pt>
                <c:pt idx="21">
                  <c:v>6750</c:v>
                </c:pt>
                <c:pt idx="22">
                  <c:v>7000</c:v>
                </c:pt>
                <c:pt idx="23">
                  <c:v>7250</c:v>
                </c:pt>
                <c:pt idx="24">
                  <c:v>7500</c:v>
                </c:pt>
                <c:pt idx="25">
                  <c:v>7750</c:v>
                </c:pt>
                <c:pt idx="26">
                  <c:v>8000</c:v>
                </c:pt>
                <c:pt idx="27">
                  <c:v>8250</c:v>
                </c:pt>
                <c:pt idx="28">
                  <c:v>8500</c:v>
                </c:pt>
                <c:pt idx="29">
                  <c:v>8750</c:v>
                </c:pt>
                <c:pt idx="30">
                  <c:v>9000</c:v>
                </c:pt>
                <c:pt idx="31">
                  <c:v>9250</c:v>
                </c:pt>
                <c:pt idx="32">
                  <c:v>9500</c:v>
                </c:pt>
                <c:pt idx="33">
                  <c:v>9750</c:v>
                </c:pt>
                <c:pt idx="34">
                  <c:v>10000</c:v>
                </c:pt>
                <c:pt idx="35">
                  <c:v>10250</c:v>
                </c:pt>
                <c:pt idx="36">
                  <c:v>10500</c:v>
                </c:pt>
                <c:pt idx="37">
                  <c:v>10750</c:v>
                </c:pt>
                <c:pt idx="38">
                  <c:v>11000</c:v>
                </c:pt>
                <c:pt idx="39">
                  <c:v>11250</c:v>
                </c:pt>
                <c:pt idx="40">
                  <c:v>11500</c:v>
                </c:pt>
                <c:pt idx="41">
                  <c:v>11750</c:v>
                </c:pt>
                <c:pt idx="42">
                  <c:v>12000</c:v>
                </c:pt>
                <c:pt idx="43">
                  <c:v>12250</c:v>
                </c:pt>
              </c:numCache>
            </c:numRef>
          </c:xVal>
          <c:yVal>
            <c:numRef>
              <c:f>'ex. 7.6'!$J$18:$J$61</c:f>
              <c:numCache>
                <c:formatCode>General_)</c:formatCode>
                <c:ptCount val="44"/>
                <c:pt idx="0">
                  <c:v>368450</c:v>
                </c:pt>
                <c:pt idx="1">
                  <c:v>367382.14285714284</c:v>
                </c:pt>
                <c:pt idx="2">
                  <c:v>366600</c:v>
                </c:pt>
                <c:pt idx="3">
                  <c:v>366008.33333333331</c:v>
                </c:pt>
                <c:pt idx="4">
                  <c:v>365550</c:v>
                </c:pt>
                <c:pt idx="5">
                  <c:v>365188.63636363635</c:v>
                </c:pt>
                <c:pt idx="6">
                  <c:v>364900</c:v>
                </c:pt>
                <c:pt idx="7">
                  <c:v>364667.30769230769</c:v>
                </c:pt>
                <c:pt idx="8">
                  <c:v>364478.57142857142</c:v>
                </c:pt>
                <c:pt idx="9">
                  <c:v>364325</c:v>
                </c:pt>
                <c:pt idx="10">
                  <c:v>364200</c:v>
                </c:pt>
                <c:pt idx="11">
                  <c:v>364098.5294117647</c:v>
                </c:pt>
                <c:pt idx="12">
                  <c:v>364016.66666666669</c:v>
                </c:pt>
                <c:pt idx="13">
                  <c:v>363951.31578947371</c:v>
                </c:pt>
                <c:pt idx="14">
                  <c:v>359080</c:v>
                </c:pt>
                <c:pt idx="15">
                  <c:v>359039.71428571426</c:v>
                </c:pt>
                <c:pt idx="16">
                  <c:v>359009.81818181818</c:v>
                </c:pt>
                <c:pt idx="17">
                  <c:v>358988.95652173914</c:v>
                </c:pt>
                <c:pt idx="18">
                  <c:v>358976</c:v>
                </c:pt>
                <c:pt idx="19">
                  <c:v>358970</c:v>
                </c:pt>
                <c:pt idx="20">
                  <c:v>358970.15384615387</c:v>
                </c:pt>
                <c:pt idx="21">
                  <c:v>358975.77777777775</c:v>
                </c:pt>
                <c:pt idx="22">
                  <c:v>358986.28571428574</c:v>
                </c:pt>
                <c:pt idx="23">
                  <c:v>359001.1724137931</c:v>
                </c:pt>
                <c:pt idx="24">
                  <c:v>359020</c:v>
                </c:pt>
                <c:pt idx="25">
                  <c:v>359042.38709677418</c:v>
                </c:pt>
                <c:pt idx="26">
                  <c:v>359068</c:v>
                </c:pt>
                <c:pt idx="27">
                  <c:v>359096.54545454547</c:v>
                </c:pt>
                <c:pt idx="28">
                  <c:v>359127.76470588235</c:v>
                </c:pt>
                <c:pt idx="29">
                  <c:v>359161.42857142858</c:v>
                </c:pt>
                <c:pt idx="30">
                  <c:v>359197.33333333331</c:v>
                </c:pt>
                <c:pt idx="31">
                  <c:v>359235.29729729728</c:v>
                </c:pt>
                <c:pt idx="32">
                  <c:v>359275.15789473685</c:v>
                </c:pt>
                <c:pt idx="33">
                  <c:v>359316.76923076925</c:v>
                </c:pt>
                <c:pt idx="34">
                  <c:v>354520</c:v>
                </c:pt>
                <c:pt idx="35">
                  <c:v>354563.73170731706</c:v>
                </c:pt>
                <c:pt idx="36">
                  <c:v>354608.85714285716</c:v>
                </c:pt>
                <c:pt idx="37">
                  <c:v>354655.27906976745</c:v>
                </c:pt>
                <c:pt idx="38">
                  <c:v>354702.90909090912</c:v>
                </c:pt>
                <c:pt idx="39">
                  <c:v>354751.66666666669</c:v>
                </c:pt>
                <c:pt idx="40">
                  <c:v>354801.47826086957</c:v>
                </c:pt>
                <c:pt idx="41">
                  <c:v>354852.27659574465</c:v>
                </c:pt>
                <c:pt idx="42">
                  <c:v>354904</c:v>
                </c:pt>
                <c:pt idx="43">
                  <c:v>354956.59183673467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9-4981-9C51-8C05281A5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465440"/>
        <c:axId val="1"/>
      </c:scatterChart>
      <c:valAx>
        <c:axId val="176346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Order Size</a:t>
                </a:r>
              </a:p>
            </c:rich>
          </c:tx>
          <c:layout>
            <c:manualLayout>
              <c:xMode val="edge"/>
              <c:yMode val="edge"/>
              <c:x val="0.44750889679715289"/>
              <c:y val="0.937172774869109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Cost</a:t>
                </a:r>
              </a:p>
            </c:rich>
          </c:tx>
          <c:layout>
            <c:manualLayout>
              <c:xMode val="edge"/>
              <c:yMode val="edge"/>
              <c:x val="1.6903914590747325E-2"/>
              <c:y val="0.441099476439790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3465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13523131672579"/>
          <c:y val="0.48952879581151837"/>
          <c:w val="9.3416370106761557E-2"/>
          <c:h val="3.40314136125654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Cost With Varying Order Size</a:t>
            </a:r>
          </a:p>
        </c:rich>
      </c:tx>
      <c:layout>
        <c:manualLayout>
          <c:xMode val="edge"/>
          <c:yMode val="edge"/>
          <c:x val="0.3505338078291814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88612099644125"/>
          <c:y val="0.13219895287958117"/>
          <c:w val="0.75711743772241991"/>
          <c:h val="0.7290575916230366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'ex. 7.7'!$A$16:$A$77</c:f>
              <c:numCache>
                <c:formatCode>General_)</c:formatCode>
                <c:ptCount val="62"/>
                <c:pt idx="0">
                  <c:v>3000</c:v>
                </c:pt>
                <c:pt idx="1">
                  <c:v>3250</c:v>
                </c:pt>
                <c:pt idx="2">
                  <c:v>3500</c:v>
                </c:pt>
                <c:pt idx="3">
                  <c:v>3750</c:v>
                </c:pt>
                <c:pt idx="4">
                  <c:v>4000</c:v>
                </c:pt>
                <c:pt idx="5">
                  <c:v>4250</c:v>
                </c:pt>
                <c:pt idx="6">
                  <c:v>4500</c:v>
                </c:pt>
                <c:pt idx="7">
                  <c:v>4750</c:v>
                </c:pt>
                <c:pt idx="8">
                  <c:v>5000</c:v>
                </c:pt>
                <c:pt idx="9">
                  <c:v>5250</c:v>
                </c:pt>
                <c:pt idx="10">
                  <c:v>5500</c:v>
                </c:pt>
                <c:pt idx="11">
                  <c:v>5750</c:v>
                </c:pt>
                <c:pt idx="12">
                  <c:v>6000</c:v>
                </c:pt>
                <c:pt idx="13">
                  <c:v>6250</c:v>
                </c:pt>
                <c:pt idx="14">
                  <c:v>6500</c:v>
                </c:pt>
                <c:pt idx="15">
                  <c:v>6750</c:v>
                </c:pt>
                <c:pt idx="16">
                  <c:v>7000</c:v>
                </c:pt>
                <c:pt idx="17">
                  <c:v>7250</c:v>
                </c:pt>
                <c:pt idx="18">
                  <c:v>7500</c:v>
                </c:pt>
                <c:pt idx="19">
                  <c:v>7750</c:v>
                </c:pt>
                <c:pt idx="20">
                  <c:v>8000</c:v>
                </c:pt>
                <c:pt idx="21">
                  <c:v>8250</c:v>
                </c:pt>
                <c:pt idx="22">
                  <c:v>8500</c:v>
                </c:pt>
                <c:pt idx="23">
                  <c:v>8750</c:v>
                </c:pt>
                <c:pt idx="24">
                  <c:v>9000</c:v>
                </c:pt>
                <c:pt idx="25">
                  <c:v>9250</c:v>
                </c:pt>
                <c:pt idx="26">
                  <c:v>9500</c:v>
                </c:pt>
                <c:pt idx="27">
                  <c:v>9750</c:v>
                </c:pt>
                <c:pt idx="28">
                  <c:v>10000</c:v>
                </c:pt>
                <c:pt idx="29">
                  <c:v>10250</c:v>
                </c:pt>
                <c:pt idx="30">
                  <c:v>10500</c:v>
                </c:pt>
                <c:pt idx="31">
                  <c:v>10750</c:v>
                </c:pt>
                <c:pt idx="32">
                  <c:v>11000</c:v>
                </c:pt>
                <c:pt idx="33">
                  <c:v>11250</c:v>
                </c:pt>
                <c:pt idx="34">
                  <c:v>11500</c:v>
                </c:pt>
                <c:pt idx="35">
                  <c:v>11750</c:v>
                </c:pt>
                <c:pt idx="36">
                  <c:v>12000</c:v>
                </c:pt>
                <c:pt idx="37">
                  <c:v>12250</c:v>
                </c:pt>
                <c:pt idx="38">
                  <c:v>12500</c:v>
                </c:pt>
                <c:pt idx="39">
                  <c:v>12750</c:v>
                </c:pt>
                <c:pt idx="40">
                  <c:v>13000</c:v>
                </c:pt>
                <c:pt idx="41">
                  <c:v>13250</c:v>
                </c:pt>
                <c:pt idx="42">
                  <c:v>13500</c:v>
                </c:pt>
                <c:pt idx="43">
                  <c:v>13750</c:v>
                </c:pt>
                <c:pt idx="44">
                  <c:v>14000</c:v>
                </c:pt>
                <c:pt idx="45">
                  <c:v>14250</c:v>
                </c:pt>
                <c:pt idx="46">
                  <c:v>14500</c:v>
                </c:pt>
                <c:pt idx="47">
                  <c:v>14750</c:v>
                </c:pt>
                <c:pt idx="48">
                  <c:v>15000</c:v>
                </c:pt>
                <c:pt idx="49">
                  <c:v>15250</c:v>
                </c:pt>
                <c:pt idx="50">
                  <c:v>15500</c:v>
                </c:pt>
                <c:pt idx="51">
                  <c:v>15750</c:v>
                </c:pt>
                <c:pt idx="52">
                  <c:v>16000</c:v>
                </c:pt>
                <c:pt idx="53">
                  <c:v>16250</c:v>
                </c:pt>
                <c:pt idx="54">
                  <c:v>16500</c:v>
                </c:pt>
                <c:pt idx="55">
                  <c:v>16750</c:v>
                </c:pt>
                <c:pt idx="56">
                  <c:v>17000</c:v>
                </c:pt>
                <c:pt idx="57">
                  <c:v>17250</c:v>
                </c:pt>
                <c:pt idx="58">
                  <c:v>17500</c:v>
                </c:pt>
                <c:pt idx="59">
                  <c:v>17750</c:v>
                </c:pt>
                <c:pt idx="60">
                  <c:v>18000</c:v>
                </c:pt>
                <c:pt idx="61">
                  <c:v>18250</c:v>
                </c:pt>
              </c:numCache>
            </c:numRef>
          </c:cat>
          <c:val>
            <c:numRef>
              <c:f>'ex. 7.7'!$F$16:$F$77</c:f>
              <c:numCache>
                <c:formatCode>_("$"* #,##0_);_("$"* \(#,##0\);_("$"* "-"??_);_(@_)</c:formatCode>
                <c:ptCount val="62"/>
                <c:pt idx="0">
                  <c:v>364900</c:v>
                </c:pt>
                <c:pt idx="1">
                  <c:v>364667.30769230769</c:v>
                </c:pt>
                <c:pt idx="2">
                  <c:v>364478.57142857142</c:v>
                </c:pt>
                <c:pt idx="3">
                  <c:v>364325</c:v>
                </c:pt>
                <c:pt idx="4">
                  <c:v>364200</c:v>
                </c:pt>
                <c:pt idx="5">
                  <c:v>364098.5294117647</c:v>
                </c:pt>
                <c:pt idx="6">
                  <c:v>364016.66666666669</c:v>
                </c:pt>
                <c:pt idx="7">
                  <c:v>363951.31578947371</c:v>
                </c:pt>
                <c:pt idx="8">
                  <c:v>363900</c:v>
                </c:pt>
                <c:pt idx="9">
                  <c:v>363631.14285714284</c:v>
                </c:pt>
                <c:pt idx="10">
                  <c:v>363393.45454545459</c:v>
                </c:pt>
                <c:pt idx="11">
                  <c:v>363182.86956521741</c:v>
                </c:pt>
                <c:pt idx="12">
                  <c:v>362996</c:v>
                </c:pt>
                <c:pt idx="13">
                  <c:v>362830</c:v>
                </c:pt>
                <c:pt idx="14">
                  <c:v>362682.46153846156</c:v>
                </c:pt>
                <c:pt idx="15">
                  <c:v>362551.33333333331</c:v>
                </c:pt>
                <c:pt idx="16">
                  <c:v>362434.85714285716</c:v>
                </c:pt>
                <c:pt idx="17">
                  <c:v>362331.5172413793</c:v>
                </c:pt>
                <c:pt idx="18">
                  <c:v>362240</c:v>
                </c:pt>
                <c:pt idx="19">
                  <c:v>362159.16129032255</c:v>
                </c:pt>
                <c:pt idx="20">
                  <c:v>362088</c:v>
                </c:pt>
                <c:pt idx="21">
                  <c:v>362025.63636363641</c:v>
                </c:pt>
                <c:pt idx="22">
                  <c:v>361971.29411764705</c:v>
                </c:pt>
                <c:pt idx="23">
                  <c:v>361924.28571428568</c:v>
                </c:pt>
                <c:pt idx="24">
                  <c:v>361883.99999999994</c:v>
                </c:pt>
                <c:pt idx="25">
                  <c:v>361849.89189189189</c:v>
                </c:pt>
                <c:pt idx="26">
                  <c:v>361821.47368421056</c:v>
                </c:pt>
                <c:pt idx="27">
                  <c:v>361798.30769230769</c:v>
                </c:pt>
                <c:pt idx="28">
                  <c:v>361780</c:v>
                </c:pt>
                <c:pt idx="29">
                  <c:v>361648.12195121951</c:v>
                </c:pt>
                <c:pt idx="30">
                  <c:v>361526.00000000006</c:v>
                </c:pt>
                <c:pt idx="31">
                  <c:v>361412.95348837215</c:v>
                </c:pt>
                <c:pt idx="32">
                  <c:v>361308.36363636365</c:v>
                </c:pt>
                <c:pt idx="33">
                  <c:v>361211.66666666669</c:v>
                </c:pt>
                <c:pt idx="34">
                  <c:v>361122.34782608697</c:v>
                </c:pt>
                <c:pt idx="35">
                  <c:v>361039.93617021275</c:v>
                </c:pt>
                <c:pt idx="36">
                  <c:v>360964</c:v>
                </c:pt>
                <c:pt idx="37">
                  <c:v>360894.14285714284</c:v>
                </c:pt>
                <c:pt idx="38">
                  <c:v>360830</c:v>
                </c:pt>
                <c:pt idx="39">
                  <c:v>360771.23529411771</c:v>
                </c:pt>
                <c:pt idx="40">
                  <c:v>360717.5384615385</c:v>
                </c:pt>
                <c:pt idx="41">
                  <c:v>360668.6226415094</c:v>
                </c:pt>
                <c:pt idx="42">
                  <c:v>360624.22222222225</c:v>
                </c:pt>
                <c:pt idx="43">
                  <c:v>360584.09090909094</c:v>
                </c:pt>
                <c:pt idx="44">
                  <c:v>360548</c:v>
                </c:pt>
                <c:pt idx="45">
                  <c:v>360515.73684210528</c:v>
                </c:pt>
                <c:pt idx="46">
                  <c:v>360487.10344827588</c:v>
                </c:pt>
                <c:pt idx="47">
                  <c:v>360461.9152542373</c:v>
                </c:pt>
                <c:pt idx="48">
                  <c:v>360440</c:v>
                </c:pt>
                <c:pt idx="49">
                  <c:v>360421.19672131148</c:v>
                </c:pt>
                <c:pt idx="50">
                  <c:v>360405.35483870964</c:v>
                </c:pt>
                <c:pt idx="51">
                  <c:v>360392.33333333326</c:v>
                </c:pt>
                <c:pt idx="52">
                  <c:v>360382</c:v>
                </c:pt>
                <c:pt idx="53">
                  <c:v>360374.23076923081</c:v>
                </c:pt>
                <c:pt idx="54">
                  <c:v>360368.90909090912</c:v>
                </c:pt>
                <c:pt idx="55">
                  <c:v>360365.92537313432</c:v>
                </c:pt>
                <c:pt idx="56">
                  <c:v>360365.17647058825</c:v>
                </c:pt>
                <c:pt idx="57">
                  <c:v>360366.5652173913</c:v>
                </c:pt>
                <c:pt idx="58">
                  <c:v>360369.99999999994</c:v>
                </c:pt>
                <c:pt idx="59">
                  <c:v>360375.39436619717</c:v>
                </c:pt>
                <c:pt idx="60">
                  <c:v>360382.66666666669</c:v>
                </c:pt>
                <c:pt idx="61">
                  <c:v>360391.73972602736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D-41DD-95F4-D70E17A39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999568"/>
        <c:axId val="1"/>
      </c:lineChart>
      <c:catAx>
        <c:axId val="176199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Order Size ('000)</a:t>
                </a:r>
              </a:p>
            </c:rich>
          </c:tx>
          <c:layout>
            <c:manualLayout>
              <c:xMode val="edge"/>
              <c:yMode val="edge"/>
              <c:x val="0.43861209964412806"/>
              <c:y val="0.946335078534031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Cost</a:t>
                </a:r>
              </a:p>
            </c:rich>
          </c:tx>
          <c:layout>
            <c:manualLayout>
              <c:xMode val="edge"/>
              <c:yMode val="edge"/>
              <c:x val="9.7864768683274001E-3"/>
              <c:y val="0.42931937172774876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9995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857651245551584"/>
          <c:y val="0.4659685863874346"/>
          <c:w val="9.3416370106761557E-2"/>
          <c:h val="3.40314136125654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Service Level vs. Safety  Inventory</a:t>
            </a:r>
          </a:p>
        </c:rich>
      </c:tx>
      <c:layout>
        <c:manualLayout>
          <c:xMode val="edge"/>
          <c:yMode val="edge"/>
          <c:x val="0.352313167259786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98220640569393"/>
          <c:y val="0.13481675392670156"/>
          <c:w val="0.64857651245551595"/>
          <c:h val="0.72643979057591623"/>
        </c:manualLayout>
      </c:layout>
      <c:lineChart>
        <c:grouping val="standard"/>
        <c:varyColors val="0"/>
        <c:ser>
          <c:idx val="0"/>
          <c:order val="0"/>
          <c:tx>
            <c:strRef>
              <c:f>'safety inventory'!$C$14:$C$15</c:f>
              <c:strCache>
                <c:ptCount val="2"/>
                <c:pt idx="0">
                  <c:v>Cycle Service </c:v>
                </c:pt>
                <c:pt idx="1">
                  <c:v>Level (CSL)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'safety inventory'!$B$16:$B$205</c:f>
              <c:numCache>
                <c:formatCode>General_)</c:formatCode>
                <c:ptCount val="19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</c:numCache>
            </c:numRef>
          </c:cat>
          <c:val>
            <c:numRef>
              <c:f>'safety inventory'!$C$16:$C$205</c:f>
              <c:numCache>
                <c:formatCode>_(* #,##0.000_);_(* \(#,##0.000\);_(* "-"??_);_(@_)</c:formatCode>
                <c:ptCount val="190"/>
                <c:pt idx="0">
                  <c:v>0.5</c:v>
                </c:pt>
                <c:pt idx="1">
                  <c:v>0.50564170777792483</c:v>
                </c:pt>
                <c:pt idx="2">
                  <c:v>0.5112822873459224</c:v>
                </c:pt>
                <c:pt idx="3">
                  <c:v>0.51692061117086774</c:v>
                </c:pt>
                <c:pt idx="4">
                  <c:v>0.52255555307256241</c:v>
                </c:pt>
                <c:pt idx="5">
                  <c:v>0.52818598889850832</c:v>
                </c:pt>
                <c:pt idx="6">
                  <c:v>0.53381079719665414</c:v>
                </c:pt>
                <c:pt idx="7">
                  <c:v>0.53942885988544531</c:v>
                </c:pt>
                <c:pt idx="8">
                  <c:v>0.54503906292050908</c:v>
                </c:pt>
                <c:pt idx="9">
                  <c:v>0.55064029695731342</c:v>
                </c:pt>
                <c:pt idx="10">
                  <c:v>0.55623145800914253</c:v>
                </c:pt>
                <c:pt idx="11">
                  <c:v>0.56181144809973715</c:v>
                </c:pt>
                <c:pt idx="12">
                  <c:v>0.56737917590996001</c:v>
                </c:pt>
                <c:pt idx="13">
                  <c:v>0.57293355741784791</c:v>
                </c:pt>
                <c:pt idx="14">
                  <c:v>0.57847351653142787</c:v>
                </c:pt>
                <c:pt idx="15">
                  <c:v>0.58399798571368178</c:v>
                </c:pt>
                <c:pt idx="16">
                  <c:v>0.58950590659905289</c:v>
                </c:pt>
                <c:pt idx="17">
                  <c:v>0.59499623060090445</c:v>
                </c:pt>
                <c:pt idx="18">
                  <c:v>0.60046791950934786</c:v>
                </c:pt>
                <c:pt idx="19">
                  <c:v>0.60591994607887489</c:v>
                </c:pt>
                <c:pt idx="20">
                  <c:v>0.61135129460523929</c:v>
                </c:pt>
                <c:pt idx="21">
                  <c:v>0.61676096149105186</c:v>
                </c:pt>
                <c:pt idx="22">
                  <c:v>0.62214795579956439</c:v>
                </c:pt>
                <c:pt idx="23">
                  <c:v>0.62751129979613662</c:v>
                </c:pt>
                <c:pt idx="24">
                  <c:v>0.63285002947689595</c:v>
                </c:pt>
                <c:pt idx="25">
                  <c:v>0.63816319508411845</c:v>
                </c:pt>
                <c:pt idx="26">
                  <c:v>0.64344986160787465</c:v>
                </c:pt>
                <c:pt idx="27">
                  <c:v>0.64870910927350645</c:v>
                </c:pt>
                <c:pt idx="28">
                  <c:v>0.65394003401451706</c:v>
                </c:pt>
                <c:pt idx="29">
                  <c:v>0.6591417479304762</c:v>
                </c:pt>
                <c:pt idx="30">
                  <c:v>0.66431337972956372</c:v>
                </c:pt>
                <c:pt idx="31">
                  <c:v>0.66945407515539512</c:v>
                </c:pt>
                <c:pt idx="32">
                  <c:v>0.67456299739779135</c:v>
                </c:pt>
                <c:pt idx="33">
                  <c:v>0.67963932748717948</c:v>
                </c:pt>
                <c:pt idx="34">
                  <c:v>0.68468226467232929</c:v>
                </c:pt>
                <c:pt idx="35">
                  <c:v>0.68969102678115513</c:v>
                </c:pt>
                <c:pt idx="36">
                  <c:v>0.69466485056433203</c:v>
                </c:pt>
                <c:pt idx="37">
                  <c:v>0.69960299202149967</c:v>
                </c:pt>
                <c:pt idx="38">
                  <c:v>0.70450472670984698</c:v>
                </c:pt>
                <c:pt idx="39">
                  <c:v>0.70936935003489809</c:v>
                </c:pt>
                <c:pt idx="40">
                  <c:v>0.7141961775233342</c:v>
                </c:pt>
                <c:pt idx="41">
                  <c:v>0.71898454507771981</c:v>
                </c:pt>
                <c:pt idx="42">
                  <c:v>0.72373380921301278</c:v>
                </c:pt>
                <c:pt idx="43">
                  <c:v>0.72844334727477011</c:v>
                </c:pt>
                <c:pt idx="44">
                  <c:v>0.73311255763897887</c:v>
                </c:pt>
                <c:pt idx="45">
                  <c:v>0.73774085989346183</c:v>
                </c:pt>
                <c:pt idx="46">
                  <c:v>0.74232769500083995</c:v>
                </c:pt>
                <c:pt idx="47">
                  <c:v>0.74687252544304106</c:v>
                </c:pt>
                <c:pt idx="48">
                  <c:v>0.75137483534738247</c:v>
                </c:pt>
                <c:pt idx="49">
                  <c:v>0.75583413059426163</c:v>
                </c:pt>
                <c:pt idx="50">
                  <c:v>0.76024993890652326</c:v>
                </c:pt>
                <c:pt idx="51">
                  <c:v>0.76462180992058526</c:v>
                </c:pt>
                <c:pt idx="52">
                  <c:v>0.76894931523942722</c:v>
                </c:pt>
                <c:pt idx="53">
                  <c:v>0.77323204846757088</c:v>
                </c:pt>
                <c:pt idx="54">
                  <c:v>0.77746962522819518</c:v>
                </c:pt>
                <c:pt idx="55">
                  <c:v>0.78166168316255447</c:v>
                </c:pt>
                <c:pt idx="56">
                  <c:v>0.78580788191188422</c:v>
                </c:pt>
                <c:pt idx="57">
                  <c:v>0.78990790308199799</c:v>
                </c:pt>
                <c:pt idx="58">
                  <c:v>0.79396145019080033</c:v>
                </c:pt>
                <c:pt idx="59">
                  <c:v>0.79796824859895421</c:v>
                </c:pt>
                <c:pt idx="60">
                  <c:v>0.80192804542396301</c:v>
                </c:pt>
                <c:pt idx="61">
                  <c:v>0.80584060943794011</c:v>
                </c:pt>
                <c:pt idx="62">
                  <c:v>0.80970573094936071</c:v>
                </c:pt>
                <c:pt idx="63">
                  <c:v>0.81352322166909785</c:v>
                </c:pt>
                <c:pt idx="64">
                  <c:v>0.81729291456107067</c:v>
                </c:pt>
                <c:pt idx="65">
                  <c:v>0.82101466367783593</c:v>
                </c:pt>
                <c:pt idx="66">
                  <c:v>0.82468834398147717</c:v>
                </c:pt>
                <c:pt idx="67">
                  <c:v>0.82831385115015255</c:v>
                </c:pt>
                <c:pt idx="68">
                  <c:v>0.83189110137067901</c:v>
                </c:pt>
                <c:pt idx="69">
                  <c:v>0.83542003111753893</c:v>
                </c:pt>
                <c:pt idx="70">
                  <c:v>0.83890059691870922</c:v>
                </c:pt>
                <c:pt idx="71">
                  <c:v>0.84233277510872218</c:v>
                </c:pt>
                <c:pt idx="72">
                  <c:v>0.84571656156937558</c:v>
                </c:pt>
                <c:pt idx="73">
                  <c:v>0.84905197145852229</c:v>
                </c:pt>
                <c:pt idx="74">
                  <c:v>0.85233903892737295</c:v>
                </c:pt>
                <c:pt idx="75">
                  <c:v>0.8555778168267576</c:v>
                </c:pt>
                <c:pt idx="76">
                  <c:v>0.85876837640279546</c:v>
                </c:pt>
                <c:pt idx="77">
                  <c:v>0.86191080698242961</c:v>
                </c:pt>
                <c:pt idx="78">
                  <c:v>0.86500521564928934</c:v>
                </c:pt>
                <c:pt idx="79">
                  <c:v>0.8680517269103456</c:v>
                </c:pt>
                <c:pt idx="80">
                  <c:v>0.87105048235383031</c:v>
                </c:pt>
                <c:pt idx="81">
                  <c:v>0.87400164029889482</c:v>
                </c:pt>
                <c:pt idx="82">
                  <c:v>0.87690537543748126</c:v>
                </c:pt>
                <c:pt idx="83">
                  <c:v>0.87976187846888654</c:v>
                </c:pt>
                <c:pt idx="84">
                  <c:v>0.88257135572749734</c:v>
                </c:pt>
                <c:pt idx="85">
                  <c:v>0.88533402880417622</c:v>
                </c:pt>
                <c:pt idx="86">
                  <c:v>0.88805013416177836</c:v>
                </c:pt>
                <c:pt idx="87">
                  <c:v>0.89071992274527534</c:v>
                </c:pt>
                <c:pt idx="88">
                  <c:v>0.89334365958696638</c:v>
                </c:pt>
                <c:pt idx="89">
                  <c:v>0.89592162340724768</c:v>
                </c:pt>
                <c:pt idx="90">
                  <c:v>0.89845410621141608</c:v>
                </c:pt>
                <c:pt idx="91">
                  <c:v>0.90094141288297069</c:v>
                </c:pt>
                <c:pt idx="92">
                  <c:v>0.90338386077388089</c:v>
                </c:pt>
                <c:pt idx="93">
                  <c:v>0.90578177929227888</c:v>
                </c:pt>
                <c:pt idx="94">
                  <c:v>0.90813550948803123</c:v>
                </c:pt>
                <c:pt idx="95">
                  <c:v>0.91044540363663895</c:v>
                </c:pt>
                <c:pt idx="96">
                  <c:v>0.91271182482190916</c:v>
                </c:pt>
                <c:pt idx="97">
                  <c:v>0.91493514651783348</c:v>
                </c:pt>
                <c:pt idx="98">
                  <c:v>0.91711575217010399</c:v>
                </c:pt>
                <c:pt idx="99">
                  <c:v>0.91925403477768497</c:v>
                </c:pt>
                <c:pt idx="100">
                  <c:v>0.92135039647485739</c:v>
                </c:pt>
                <c:pt idx="101">
                  <c:v>0.92340524811413838</c:v>
                </c:pt>
                <c:pt idx="102">
                  <c:v>0.92541900885047101</c:v>
                </c:pt>
                <c:pt idx="103">
                  <c:v>0.9273921057270742</c:v>
                </c:pt>
                <c:pt idx="104">
                  <c:v>0.92932497326332575</c:v>
                </c:pt>
                <c:pt idx="105">
                  <c:v>0.93121805304504834</c:v>
                </c:pt>
                <c:pt idx="106">
                  <c:v>0.93307179331755408</c:v>
                </c:pt>
                <c:pt idx="107">
                  <c:v>0.93488664858179338</c:v>
                </c:pt>
                <c:pt idx="108">
                  <c:v>0.93666307919394476</c:v>
                </c:pt>
                <c:pt idx="109">
                  <c:v>0.9384015509687692</c:v>
                </c:pt>
                <c:pt idx="110">
                  <c:v>0.94010253478704087</c:v>
                </c:pt>
                <c:pt idx="111">
                  <c:v>0.94176650620735902</c:v>
                </c:pt>
                <c:pt idx="112">
                  <c:v>0.94339394508262731</c:v>
                </c:pt>
                <c:pt idx="113">
                  <c:v>0.9449853351814812</c:v>
                </c:pt>
                <c:pt idx="114">
                  <c:v>0.94654116381492837</c:v>
                </c:pt>
                <c:pt idx="115">
                  <c:v>0.94806192146845747</c:v>
                </c:pt>
                <c:pt idx="116">
                  <c:v>0.94954810143985602</c:v>
                </c:pt>
                <c:pt idx="117">
                  <c:v>0.95100019948296788</c:v>
                </c:pt>
                <c:pt idx="118">
                  <c:v>0.95241871345760842</c:v>
                </c:pt>
                <c:pt idx="119">
                  <c:v>0.95380414298584248</c:v>
                </c:pt>
                <c:pt idx="120">
                  <c:v>0.95515698911481772</c:v>
                </c:pt>
                <c:pt idx="121">
                  <c:v>0.95647775398633472</c:v>
                </c:pt>
                <c:pt idx="122">
                  <c:v>0.95776694051332345</c:v>
                </c:pt>
                <c:pt idx="123">
                  <c:v>0.95902505206338073</c:v>
                </c:pt>
                <c:pt idx="124">
                  <c:v>0.96025259214951486</c:v>
                </c:pt>
                <c:pt idx="125">
                  <c:v>0.96145006412822909</c:v>
                </c:pt>
                <c:pt idx="126">
                  <c:v>0.96261797090506473</c:v>
                </c:pt>
                <c:pt idx="127">
                  <c:v>0.96375681464771235</c:v>
                </c:pt>
                <c:pt idx="128">
                  <c:v>0.96486709650678903</c:v>
                </c:pt>
                <c:pt idx="129">
                  <c:v>0.96594931634436676</c:v>
                </c:pt>
                <c:pt idx="130">
                  <c:v>0.96700397247032621</c:v>
                </c:pt>
                <c:pt idx="131">
                  <c:v>0.96803156138659974</c:v>
                </c:pt>
                <c:pt idx="132">
                  <c:v>0.96903257753935568</c:v>
                </c:pt>
                <c:pt idx="133">
                  <c:v>0.97000751307916511</c:v>
                </c:pt>
                <c:pt idx="134">
                  <c:v>0.97095685762918271</c:v>
                </c:pt>
                <c:pt idx="135">
                  <c:v>0.97188109806136203</c:v>
                </c:pt>
                <c:pt idx="136">
                  <c:v>0.97278071828071655</c:v>
                </c:pt>
                <c:pt idx="137">
                  <c:v>0.97365619901762601</c:v>
                </c:pt>
                <c:pt idx="138">
                  <c:v>0.97450801762818129</c:v>
                </c:pt>
                <c:pt idx="139">
                  <c:v>0.97533664790254826</c:v>
                </c:pt>
                <c:pt idx="140">
                  <c:v>0.97614255988132437</c:v>
                </c:pt>
                <c:pt idx="141">
                  <c:v>0.97692621967985271</c:v>
                </c:pt>
                <c:pt idx="142">
                  <c:v>0.97768808932044804</c:v>
                </c:pt>
                <c:pt idx="143">
                  <c:v>0.97842862657248442</c:v>
                </c:pt>
                <c:pt idx="144">
                  <c:v>0.97914828480028238</c:v>
                </c:pt>
                <c:pt idx="145">
                  <c:v>0.97984751281872962</c:v>
                </c:pt>
                <c:pt idx="146">
                  <c:v>0.98052675475655904</c:v>
                </c:pt>
                <c:pt idx="147">
                  <c:v>0.98118644992720283</c:v>
                </c:pt>
                <c:pt idx="148">
                  <c:v>0.98182703270713445</c:v>
                </c:pt>
                <c:pt idx="149">
                  <c:v>0.98244893242160214</c:v>
                </c:pt>
                <c:pt idx="150">
                  <c:v>0.98305257323765538</c:v>
                </c:pt>
                <c:pt idx="151">
                  <c:v>0.98363837406435584</c:v>
                </c:pt>
                <c:pt idx="152">
                  <c:v>0.98420674846006162</c:v>
                </c:pt>
                <c:pt idx="153">
                  <c:v>0.98475810454666779</c:v>
                </c:pt>
                <c:pt idx="154">
                  <c:v>0.98529284493068181</c:v>
                </c:pt>
                <c:pt idx="155">
                  <c:v>0.98581136663100633</c:v>
                </c:pt>
                <c:pt idx="156">
                  <c:v>0.9863140610133001</c:v>
                </c:pt>
                <c:pt idx="157">
                  <c:v>0.9868013137307835</c:v>
                </c:pt>
                <c:pt idx="158">
                  <c:v>0.98727350467134845</c:v>
                </c:pt>
                <c:pt idx="159">
                  <c:v>0.98773100791083379</c:v>
                </c:pt>
                <c:pt idx="160">
                  <c:v>0.98817419167232201</c:v>
                </c:pt>
                <c:pt idx="161">
                  <c:v>0.98860341829130927</c:v>
                </c:pt>
                <c:pt idx="162">
                  <c:v>0.98901904418660169</c:v>
                </c:pt>
                <c:pt idx="163">
                  <c:v>0.98942141983678511</c:v>
                </c:pt>
                <c:pt idx="164">
                  <c:v>0.98981088976211595</c:v>
                </c:pt>
                <c:pt idx="165">
                  <c:v>0.9901877925116801</c:v>
                </c:pt>
                <c:pt idx="166">
                  <c:v>0.99055246065566105</c:v>
                </c:pt>
                <c:pt idx="167">
                  <c:v>0.99090522078256327</c:v>
                </c:pt>
                <c:pt idx="168">
                  <c:v>0.99124639350123245</c:v>
                </c:pt>
                <c:pt idx="169">
                  <c:v>0.99157629344751308</c:v>
                </c:pt>
                <c:pt idx="170">
                  <c:v>0.99189522929538732</c:v>
                </c:pt>
                <c:pt idx="171">
                  <c:v>0.99220350377243416</c:v>
                </c:pt>
                <c:pt idx="172">
                  <c:v>0.99250141367945288</c:v>
                </c:pt>
                <c:pt idx="173">
                  <c:v>0.99278924991409023</c:v>
                </c:pt>
                <c:pt idx="174">
                  <c:v>0.99306729749831646</c:v>
                </c:pt>
                <c:pt idx="175">
                  <c:v>0.99333583560959127</c:v>
                </c:pt>
                <c:pt idx="176">
                  <c:v>0.99359513761556506</c:v>
                </c:pt>
                <c:pt idx="177">
                  <c:v>0.99384547111216115</c:v>
                </c:pt>
                <c:pt idx="178">
                  <c:v>0.99408709796488415</c:v>
                </c:pt>
                <c:pt idx="179">
                  <c:v>0.99432027435320403</c:v>
                </c:pt>
                <c:pt idx="180">
                  <c:v>0.99454525081786538</c:v>
                </c:pt>
                <c:pt idx="181">
                  <c:v>0.99476227231097214</c:v>
                </c:pt>
                <c:pt idx="182">
                  <c:v>0.99497157824870386</c:v>
                </c:pt>
                <c:pt idx="183">
                  <c:v>0.99517340256651532</c:v>
                </c:pt>
                <c:pt idx="184">
                  <c:v>0.99536797377668129</c:v>
                </c:pt>
                <c:pt idx="185">
                  <c:v>0.99555551502804285</c:v>
                </c:pt>
                <c:pt idx="186">
                  <c:v>0.99573624416781981</c:v>
                </c:pt>
                <c:pt idx="187">
                  <c:v>0.99591037380535341</c:v>
                </c:pt>
                <c:pt idx="188">
                  <c:v>0.9960781113776469</c:v>
                </c:pt>
                <c:pt idx="189">
                  <c:v>0.99623965921657398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F-48D6-8CD7-745FE0CB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02448"/>
        <c:axId val="1"/>
      </c:lineChart>
      <c:catAx>
        <c:axId val="176200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Safety Inventory</a:t>
                </a:r>
              </a:p>
            </c:rich>
          </c:tx>
          <c:layout>
            <c:manualLayout>
              <c:xMode val="edge"/>
              <c:yMode val="edge"/>
              <c:x val="0.36921708185053376"/>
              <c:y val="0.935863874345549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8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Service Level</a:t>
                </a:r>
              </a:p>
            </c:rich>
          </c:tx>
          <c:layout>
            <c:manualLayout>
              <c:xMode val="edge"/>
              <c:yMode val="edge"/>
              <c:x val="1.6903914590747325E-2"/>
              <c:y val="0.4253926701570681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0_);_(* \(#,##0.00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2002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491103202846967"/>
          <c:y val="0.48429319371727753"/>
          <c:w val="0.21975088967971526"/>
          <c:h val="3.40314136125654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zoomScale="49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75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2"/>
  <sheetViews>
    <sheetView zoomScale="53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39087-A2FB-380A-37E9-2E606BA28B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20426-EC16-9717-908C-385C107B13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4EC54-A353-EF4B-A60B-17C6C1F18B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9001A-EE26-9B31-F133-55208D6C51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7"/>
  <sheetViews>
    <sheetView workbookViewId="0">
      <selection activeCell="G13" sqref="G13"/>
    </sheetView>
  </sheetViews>
  <sheetFormatPr defaultRowHeight="13.8" x14ac:dyDescent="0.25"/>
  <cols>
    <col min="2" max="2" width="12" customWidth="1"/>
    <col min="3" max="3" width="12.88671875" customWidth="1"/>
    <col min="4" max="4" width="12.33203125" customWidth="1"/>
  </cols>
  <sheetData>
    <row r="1" spans="1:7" ht="14.4" x14ac:dyDescent="0.3">
      <c r="A1" s="62" t="s">
        <v>83</v>
      </c>
      <c r="C1" s="40" t="s">
        <v>0</v>
      </c>
    </row>
    <row r="3" spans="1:7" ht="15" thickBot="1" x14ac:dyDescent="0.35">
      <c r="A3" s="62" t="s">
        <v>69</v>
      </c>
    </row>
    <row r="4" spans="1:7" ht="14.4" thickBot="1" x14ac:dyDescent="0.3">
      <c r="A4" s="48" t="s">
        <v>32</v>
      </c>
      <c r="B4" s="49"/>
      <c r="C4" s="50">
        <v>12000</v>
      </c>
      <c r="F4" s="61" t="s">
        <v>35</v>
      </c>
      <c r="G4" s="209">
        <f>SQRT(_eoq2(C5,C4,C6,C7))</f>
        <v>979.79589711327128</v>
      </c>
    </row>
    <row r="5" spans="1:7" x14ac:dyDescent="0.25">
      <c r="A5" s="51" t="s">
        <v>33</v>
      </c>
      <c r="B5" s="52"/>
      <c r="C5" s="60">
        <v>4000</v>
      </c>
    </row>
    <row r="6" spans="1:7" x14ac:dyDescent="0.25">
      <c r="A6" s="51" t="s">
        <v>84</v>
      </c>
      <c r="B6" s="52"/>
      <c r="C6" s="60">
        <v>500</v>
      </c>
    </row>
    <row r="7" spans="1:7" ht="14.4" thickBot="1" x14ac:dyDescent="0.3">
      <c r="A7" s="54" t="s">
        <v>34</v>
      </c>
      <c r="B7" s="55"/>
      <c r="C7" s="59">
        <v>0.2</v>
      </c>
    </row>
    <row r="9" spans="1:7" x14ac:dyDescent="0.25">
      <c r="A9" t="s">
        <v>1</v>
      </c>
      <c r="C9">
        <v>20</v>
      </c>
    </row>
    <row r="10" spans="1:7" ht="14.4" thickBot="1" x14ac:dyDescent="0.3"/>
    <row r="11" spans="1:7" ht="14.4" x14ac:dyDescent="0.3">
      <c r="A11" s="168" t="s">
        <v>2</v>
      </c>
      <c r="B11" s="169" t="s">
        <v>3</v>
      </c>
      <c r="C11" s="169"/>
      <c r="D11" s="170" t="s">
        <v>4</v>
      </c>
    </row>
    <row r="12" spans="1:7" ht="15" thickBot="1" x14ac:dyDescent="0.35">
      <c r="A12" s="171" t="s">
        <v>5</v>
      </c>
      <c r="B12" s="172" t="s">
        <v>6</v>
      </c>
      <c r="C12" s="172" t="s">
        <v>7</v>
      </c>
      <c r="D12" s="173" t="s">
        <v>8</v>
      </c>
    </row>
    <row r="13" spans="1:7" x14ac:dyDescent="0.25">
      <c r="A13" s="34">
        <v>400</v>
      </c>
      <c r="B13" s="197">
        <f>+($C$4/A13)*$C$5</f>
        <v>120000</v>
      </c>
      <c r="C13" s="197">
        <f>+(A13/2)*$C$6*($C$7)</f>
        <v>20000</v>
      </c>
      <c r="D13" s="198">
        <f>+C13+B13</f>
        <v>140000</v>
      </c>
    </row>
    <row r="14" spans="1:7" x14ac:dyDescent="0.25">
      <c r="A14" s="44">
        <f>+A13+$C$9</f>
        <v>420</v>
      </c>
      <c r="B14" s="199">
        <f>+($C$4/A14)*$C$5</f>
        <v>114285.71428571429</v>
      </c>
      <c r="C14" s="199">
        <f>+(A14/2)*$C$6*$C$7</f>
        <v>21000</v>
      </c>
      <c r="D14" s="200">
        <f>+C14+B14</f>
        <v>135285.71428571429</v>
      </c>
    </row>
    <row r="15" spans="1:7" x14ac:dyDescent="0.25">
      <c r="A15" s="44">
        <f t="shared" ref="A15:A30" si="0">+A14+$C$9</f>
        <v>440</v>
      </c>
      <c r="B15" s="199">
        <f t="shared" ref="B15:B30" si="1">+($C$4/A15)*$C$5</f>
        <v>109090.90909090909</v>
      </c>
      <c r="C15" s="199">
        <f t="shared" ref="C15:C78" si="2">+(A15/2)*$C$6*$C$7</f>
        <v>22000</v>
      </c>
      <c r="D15" s="200">
        <f t="shared" ref="D15:D30" si="3">+C15+B15</f>
        <v>131090.90909090909</v>
      </c>
    </row>
    <row r="16" spans="1:7" x14ac:dyDescent="0.25">
      <c r="A16" s="44">
        <f t="shared" si="0"/>
        <v>460</v>
      </c>
      <c r="B16" s="199">
        <f t="shared" si="1"/>
        <v>104347.82608695651</v>
      </c>
      <c r="C16" s="199">
        <f t="shared" si="2"/>
        <v>23000</v>
      </c>
      <c r="D16" s="200">
        <f t="shared" si="3"/>
        <v>127347.82608695651</v>
      </c>
    </row>
    <row r="17" spans="1:4" x14ac:dyDescent="0.25">
      <c r="A17" s="44">
        <f t="shared" si="0"/>
        <v>480</v>
      </c>
      <c r="B17" s="199">
        <f t="shared" si="1"/>
        <v>100000</v>
      </c>
      <c r="C17" s="199">
        <f t="shared" si="2"/>
        <v>24000</v>
      </c>
      <c r="D17" s="200">
        <f t="shared" si="3"/>
        <v>124000</v>
      </c>
    </row>
    <row r="18" spans="1:4" x14ac:dyDescent="0.25">
      <c r="A18" s="44">
        <f t="shared" si="0"/>
        <v>500</v>
      </c>
      <c r="B18" s="199">
        <f t="shared" si="1"/>
        <v>96000</v>
      </c>
      <c r="C18" s="199">
        <f t="shared" si="2"/>
        <v>25000</v>
      </c>
      <c r="D18" s="200">
        <f t="shared" si="3"/>
        <v>121000</v>
      </c>
    </row>
    <row r="19" spans="1:4" x14ac:dyDescent="0.25">
      <c r="A19" s="44">
        <f t="shared" si="0"/>
        <v>520</v>
      </c>
      <c r="B19" s="199">
        <f t="shared" si="1"/>
        <v>92307.692307692312</v>
      </c>
      <c r="C19" s="199">
        <f t="shared" si="2"/>
        <v>26000</v>
      </c>
      <c r="D19" s="200">
        <f t="shared" si="3"/>
        <v>118307.69230769231</v>
      </c>
    </row>
    <row r="20" spans="1:4" x14ac:dyDescent="0.25">
      <c r="A20" s="44">
        <f t="shared" si="0"/>
        <v>540</v>
      </c>
      <c r="B20" s="199">
        <f t="shared" si="1"/>
        <v>88888.888888888891</v>
      </c>
      <c r="C20" s="199">
        <f t="shared" si="2"/>
        <v>27000</v>
      </c>
      <c r="D20" s="200">
        <f t="shared" si="3"/>
        <v>115888.88888888889</v>
      </c>
    </row>
    <row r="21" spans="1:4" x14ac:dyDescent="0.25">
      <c r="A21" s="44">
        <f t="shared" si="0"/>
        <v>560</v>
      </c>
      <c r="B21" s="199">
        <f t="shared" si="1"/>
        <v>85714.28571428571</v>
      </c>
      <c r="C21" s="199">
        <f t="shared" si="2"/>
        <v>28000</v>
      </c>
      <c r="D21" s="200">
        <f t="shared" si="3"/>
        <v>113714.28571428571</v>
      </c>
    </row>
    <row r="22" spans="1:4" x14ac:dyDescent="0.25">
      <c r="A22" s="44">
        <f t="shared" si="0"/>
        <v>580</v>
      </c>
      <c r="B22" s="199">
        <f t="shared" si="1"/>
        <v>82758.620689655174</v>
      </c>
      <c r="C22" s="199">
        <f t="shared" si="2"/>
        <v>29000</v>
      </c>
      <c r="D22" s="200">
        <f t="shared" si="3"/>
        <v>111758.62068965517</v>
      </c>
    </row>
    <row r="23" spans="1:4" x14ac:dyDescent="0.25">
      <c r="A23" s="44">
        <f t="shared" si="0"/>
        <v>600</v>
      </c>
      <c r="B23" s="199">
        <f t="shared" si="1"/>
        <v>80000</v>
      </c>
      <c r="C23" s="199">
        <f t="shared" si="2"/>
        <v>30000</v>
      </c>
      <c r="D23" s="200">
        <f t="shared" si="3"/>
        <v>110000</v>
      </c>
    </row>
    <row r="24" spans="1:4" x14ac:dyDescent="0.25">
      <c r="A24" s="44">
        <f t="shared" si="0"/>
        <v>620</v>
      </c>
      <c r="B24" s="199">
        <f t="shared" si="1"/>
        <v>77419.354838709682</v>
      </c>
      <c r="C24" s="199">
        <f t="shared" si="2"/>
        <v>31000</v>
      </c>
      <c r="D24" s="200">
        <f t="shared" si="3"/>
        <v>108419.35483870968</v>
      </c>
    </row>
    <row r="25" spans="1:4" x14ac:dyDescent="0.25">
      <c r="A25" s="44">
        <f t="shared" si="0"/>
        <v>640</v>
      </c>
      <c r="B25" s="199">
        <f t="shared" si="1"/>
        <v>75000</v>
      </c>
      <c r="C25" s="199">
        <f t="shared" si="2"/>
        <v>32000</v>
      </c>
      <c r="D25" s="200">
        <f t="shared" si="3"/>
        <v>107000</v>
      </c>
    </row>
    <row r="26" spans="1:4" x14ac:dyDescent="0.25">
      <c r="A26" s="44">
        <f t="shared" si="0"/>
        <v>660</v>
      </c>
      <c r="B26" s="199">
        <f t="shared" si="1"/>
        <v>72727.272727272735</v>
      </c>
      <c r="C26" s="199">
        <f t="shared" si="2"/>
        <v>33000</v>
      </c>
      <c r="D26" s="200">
        <f t="shared" si="3"/>
        <v>105727.27272727274</v>
      </c>
    </row>
    <row r="27" spans="1:4" x14ac:dyDescent="0.25">
      <c r="A27" s="44">
        <f t="shared" si="0"/>
        <v>680</v>
      </c>
      <c r="B27" s="199">
        <f t="shared" si="1"/>
        <v>70588.23529411765</v>
      </c>
      <c r="C27" s="199">
        <f t="shared" si="2"/>
        <v>34000</v>
      </c>
      <c r="D27" s="200">
        <f t="shared" si="3"/>
        <v>104588.23529411765</v>
      </c>
    </row>
    <row r="28" spans="1:4" x14ac:dyDescent="0.25">
      <c r="A28" s="44">
        <f t="shared" si="0"/>
        <v>700</v>
      </c>
      <c r="B28" s="199">
        <f t="shared" si="1"/>
        <v>68571.428571428565</v>
      </c>
      <c r="C28" s="199">
        <f t="shared" si="2"/>
        <v>35000</v>
      </c>
      <c r="D28" s="200">
        <f t="shared" si="3"/>
        <v>103571.42857142857</v>
      </c>
    </row>
    <row r="29" spans="1:4" x14ac:dyDescent="0.25">
      <c r="A29" s="44">
        <f t="shared" si="0"/>
        <v>720</v>
      </c>
      <c r="B29" s="199">
        <f t="shared" si="1"/>
        <v>66666.666666666672</v>
      </c>
      <c r="C29" s="199">
        <f t="shared" si="2"/>
        <v>36000</v>
      </c>
      <c r="D29" s="200">
        <f t="shared" si="3"/>
        <v>102666.66666666667</v>
      </c>
    </row>
    <row r="30" spans="1:4" x14ac:dyDescent="0.25">
      <c r="A30" s="44">
        <f t="shared" si="0"/>
        <v>740</v>
      </c>
      <c r="B30" s="199">
        <f t="shared" si="1"/>
        <v>64864.864864864867</v>
      </c>
      <c r="C30" s="199">
        <f t="shared" si="2"/>
        <v>37000</v>
      </c>
      <c r="D30" s="200">
        <f t="shared" si="3"/>
        <v>101864.86486486487</v>
      </c>
    </row>
    <row r="31" spans="1:4" x14ac:dyDescent="0.25">
      <c r="A31" s="44">
        <f t="shared" ref="A31:A46" si="4">+A30+$C$9</f>
        <v>760</v>
      </c>
      <c r="B31" s="199">
        <f t="shared" ref="B31:B46" si="5">+($C$4/A31)*$C$5</f>
        <v>63157.8947368421</v>
      </c>
      <c r="C31" s="199">
        <f t="shared" si="2"/>
        <v>38000</v>
      </c>
      <c r="D31" s="200">
        <f t="shared" ref="D31:D46" si="6">+C31+B31</f>
        <v>101157.89473684211</v>
      </c>
    </row>
    <row r="32" spans="1:4" x14ac:dyDescent="0.25">
      <c r="A32" s="44">
        <f t="shared" si="4"/>
        <v>780</v>
      </c>
      <c r="B32" s="199">
        <f t="shared" si="5"/>
        <v>61538.461538461539</v>
      </c>
      <c r="C32" s="199">
        <f t="shared" si="2"/>
        <v>39000</v>
      </c>
      <c r="D32" s="200">
        <f t="shared" si="6"/>
        <v>100538.46153846153</v>
      </c>
    </row>
    <row r="33" spans="1:4" x14ac:dyDescent="0.25">
      <c r="A33" s="44">
        <f t="shared" si="4"/>
        <v>800</v>
      </c>
      <c r="B33" s="199">
        <f t="shared" si="5"/>
        <v>60000</v>
      </c>
      <c r="C33" s="199">
        <f t="shared" si="2"/>
        <v>40000</v>
      </c>
      <c r="D33" s="200">
        <f t="shared" si="6"/>
        <v>100000</v>
      </c>
    </row>
    <row r="34" spans="1:4" x14ac:dyDescent="0.25">
      <c r="A34" s="44">
        <f t="shared" si="4"/>
        <v>820</v>
      </c>
      <c r="B34" s="199">
        <f t="shared" si="5"/>
        <v>58536.585365853658</v>
      </c>
      <c r="C34" s="199">
        <f t="shared" si="2"/>
        <v>41000</v>
      </c>
      <c r="D34" s="200">
        <f t="shared" si="6"/>
        <v>99536.585365853651</v>
      </c>
    </row>
    <row r="35" spans="1:4" x14ac:dyDescent="0.25">
      <c r="A35" s="44">
        <f t="shared" si="4"/>
        <v>840</v>
      </c>
      <c r="B35" s="199">
        <f t="shared" si="5"/>
        <v>57142.857142857145</v>
      </c>
      <c r="C35" s="199">
        <f t="shared" si="2"/>
        <v>42000</v>
      </c>
      <c r="D35" s="200">
        <f t="shared" si="6"/>
        <v>99142.857142857145</v>
      </c>
    </row>
    <row r="36" spans="1:4" x14ac:dyDescent="0.25">
      <c r="A36" s="44">
        <f t="shared" si="4"/>
        <v>860</v>
      </c>
      <c r="B36" s="199">
        <f t="shared" si="5"/>
        <v>55813.953488372092</v>
      </c>
      <c r="C36" s="199">
        <f t="shared" si="2"/>
        <v>43000</v>
      </c>
      <c r="D36" s="200">
        <f t="shared" si="6"/>
        <v>98813.953488372092</v>
      </c>
    </row>
    <row r="37" spans="1:4" x14ac:dyDescent="0.25">
      <c r="A37" s="44">
        <f t="shared" si="4"/>
        <v>880</v>
      </c>
      <c r="B37" s="199">
        <f t="shared" si="5"/>
        <v>54545.454545454544</v>
      </c>
      <c r="C37" s="199">
        <f t="shared" si="2"/>
        <v>44000</v>
      </c>
      <c r="D37" s="200">
        <f t="shared" si="6"/>
        <v>98545.454545454544</v>
      </c>
    </row>
    <row r="38" spans="1:4" x14ac:dyDescent="0.25">
      <c r="A38" s="44">
        <f t="shared" si="4"/>
        <v>900</v>
      </c>
      <c r="B38" s="199">
        <f t="shared" si="5"/>
        <v>53333.333333333336</v>
      </c>
      <c r="C38" s="199">
        <f t="shared" si="2"/>
        <v>45000</v>
      </c>
      <c r="D38" s="200">
        <f t="shared" si="6"/>
        <v>98333.333333333343</v>
      </c>
    </row>
    <row r="39" spans="1:4" x14ac:dyDescent="0.25">
      <c r="A39" s="44">
        <f t="shared" si="4"/>
        <v>920</v>
      </c>
      <c r="B39" s="199">
        <f t="shared" si="5"/>
        <v>52173.913043478256</v>
      </c>
      <c r="C39" s="199">
        <f t="shared" si="2"/>
        <v>46000</v>
      </c>
      <c r="D39" s="200">
        <f t="shared" si="6"/>
        <v>98173.913043478256</v>
      </c>
    </row>
    <row r="40" spans="1:4" x14ac:dyDescent="0.25">
      <c r="A40" s="44">
        <f t="shared" si="4"/>
        <v>940</v>
      </c>
      <c r="B40" s="199">
        <f t="shared" si="5"/>
        <v>51063.829787234041</v>
      </c>
      <c r="C40" s="199">
        <f t="shared" si="2"/>
        <v>47000</v>
      </c>
      <c r="D40" s="200">
        <f t="shared" si="6"/>
        <v>98063.829787234048</v>
      </c>
    </row>
    <row r="41" spans="1:4" x14ac:dyDescent="0.25">
      <c r="A41" s="44">
        <f t="shared" si="4"/>
        <v>960</v>
      </c>
      <c r="B41" s="199">
        <f t="shared" si="5"/>
        <v>50000</v>
      </c>
      <c r="C41" s="199">
        <f t="shared" si="2"/>
        <v>48000</v>
      </c>
      <c r="D41" s="200">
        <f t="shared" si="6"/>
        <v>98000</v>
      </c>
    </row>
    <row r="42" spans="1:4" x14ac:dyDescent="0.25">
      <c r="A42" s="203">
        <f t="shared" si="4"/>
        <v>980</v>
      </c>
      <c r="B42" s="204">
        <f t="shared" si="5"/>
        <v>48979.591836734689</v>
      </c>
      <c r="C42" s="204">
        <f t="shared" si="2"/>
        <v>49000</v>
      </c>
      <c r="D42" s="205">
        <f t="shared" si="6"/>
        <v>97979.591836734689</v>
      </c>
    </row>
    <row r="43" spans="1:4" x14ac:dyDescent="0.25">
      <c r="A43" s="44">
        <f t="shared" si="4"/>
        <v>1000</v>
      </c>
      <c r="B43" s="199">
        <f t="shared" si="5"/>
        <v>48000</v>
      </c>
      <c r="C43" s="199">
        <f t="shared" si="2"/>
        <v>50000</v>
      </c>
      <c r="D43" s="200">
        <f t="shared" si="6"/>
        <v>98000</v>
      </c>
    </row>
    <row r="44" spans="1:4" x14ac:dyDescent="0.25">
      <c r="A44" s="44">
        <f t="shared" si="4"/>
        <v>1020</v>
      </c>
      <c r="B44" s="199">
        <f t="shared" si="5"/>
        <v>47058.823529411769</v>
      </c>
      <c r="C44" s="199">
        <f t="shared" si="2"/>
        <v>51000</v>
      </c>
      <c r="D44" s="200">
        <f t="shared" si="6"/>
        <v>98058.823529411777</v>
      </c>
    </row>
    <row r="45" spans="1:4" x14ac:dyDescent="0.25">
      <c r="A45" s="44">
        <f t="shared" si="4"/>
        <v>1040</v>
      </c>
      <c r="B45" s="199">
        <f t="shared" si="5"/>
        <v>46153.846153846156</v>
      </c>
      <c r="C45" s="199">
        <f t="shared" si="2"/>
        <v>52000</v>
      </c>
      <c r="D45" s="200">
        <f t="shared" si="6"/>
        <v>98153.846153846156</v>
      </c>
    </row>
    <row r="46" spans="1:4" x14ac:dyDescent="0.25">
      <c r="A46" s="44">
        <f t="shared" si="4"/>
        <v>1060</v>
      </c>
      <c r="B46" s="199">
        <f t="shared" si="5"/>
        <v>45283.018867924526</v>
      </c>
      <c r="C46" s="199">
        <f t="shared" si="2"/>
        <v>53000</v>
      </c>
      <c r="D46" s="200">
        <f t="shared" si="6"/>
        <v>98283.018867924518</v>
      </c>
    </row>
    <row r="47" spans="1:4" x14ac:dyDescent="0.25">
      <c r="A47" s="44">
        <f t="shared" ref="A47:A62" si="7">+A46+$C$9</f>
        <v>1080</v>
      </c>
      <c r="B47" s="199">
        <f t="shared" ref="B47:B62" si="8">+($C$4/A47)*$C$5</f>
        <v>44444.444444444445</v>
      </c>
      <c r="C47" s="199">
        <f t="shared" si="2"/>
        <v>54000</v>
      </c>
      <c r="D47" s="200">
        <f t="shared" ref="D47:D62" si="9">+C47+B47</f>
        <v>98444.444444444438</v>
      </c>
    </row>
    <row r="48" spans="1:4" x14ac:dyDescent="0.25">
      <c r="A48" s="44">
        <f t="shared" si="7"/>
        <v>1100</v>
      </c>
      <c r="B48" s="199">
        <f t="shared" si="8"/>
        <v>43636.363636363632</v>
      </c>
      <c r="C48" s="199">
        <f t="shared" si="2"/>
        <v>55000</v>
      </c>
      <c r="D48" s="200">
        <f t="shared" si="9"/>
        <v>98636.363636363632</v>
      </c>
    </row>
    <row r="49" spans="1:4" x14ac:dyDescent="0.25">
      <c r="A49" s="44">
        <f t="shared" si="7"/>
        <v>1120</v>
      </c>
      <c r="B49" s="199">
        <f t="shared" si="8"/>
        <v>42857.142857142855</v>
      </c>
      <c r="C49" s="199">
        <f t="shared" si="2"/>
        <v>56000</v>
      </c>
      <c r="D49" s="200">
        <f t="shared" si="9"/>
        <v>98857.142857142855</v>
      </c>
    </row>
    <row r="50" spans="1:4" x14ac:dyDescent="0.25">
      <c r="A50" s="44">
        <f t="shared" si="7"/>
        <v>1140</v>
      </c>
      <c r="B50" s="199">
        <f t="shared" si="8"/>
        <v>42105.26315789474</v>
      </c>
      <c r="C50" s="199">
        <f t="shared" si="2"/>
        <v>57000</v>
      </c>
      <c r="D50" s="200">
        <f t="shared" si="9"/>
        <v>99105.263157894748</v>
      </c>
    </row>
    <row r="51" spans="1:4" x14ac:dyDescent="0.25">
      <c r="A51" s="44">
        <f t="shared" si="7"/>
        <v>1160</v>
      </c>
      <c r="B51" s="199">
        <f t="shared" si="8"/>
        <v>41379.310344827587</v>
      </c>
      <c r="C51" s="199">
        <f t="shared" si="2"/>
        <v>58000</v>
      </c>
      <c r="D51" s="200">
        <f t="shared" si="9"/>
        <v>99379.310344827594</v>
      </c>
    </row>
    <row r="52" spans="1:4" x14ac:dyDescent="0.25">
      <c r="A52" s="44">
        <f t="shared" si="7"/>
        <v>1180</v>
      </c>
      <c r="B52" s="199">
        <f t="shared" si="8"/>
        <v>40677.96610169491</v>
      </c>
      <c r="C52" s="199">
        <f t="shared" si="2"/>
        <v>59000</v>
      </c>
      <c r="D52" s="200">
        <f t="shared" si="9"/>
        <v>99677.96610169491</v>
      </c>
    </row>
    <row r="53" spans="1:4" x14ac:dyDescent="0.25">
      <c r="A53" s="44">
        <f t="shared" si="7"/>
        <v>1200</v>
      </c>
      <c r="B53" s="199">
        <f t="shared" si="8"/>
        <v>40000</v>
      </c>
      <c r="C53" s="199">
        <f t="shared" si="2"/>
        <v>60000</v>
      </c>
      <c r="D53" s="200">
        <f t="shared" si="9"/>
        <v>100000</v>
      </c>
    </row>
    <row r="54" spans="1:4" x14ac:dyDescent="0.25">
      <c r="A54" s="44">
        <f t="shared" si="7"/>
        <v>1220</v>
      </c>
      <c r="B54" s="199">
        <f t="shared" si="8"/>
        <v>39344.262295081971</v>
      </c>
      <c r="C54" s="199">
        <f t="shared" si="2"/>
        <v>61000</v>
      </c>
      <c r="D54" s="200">
        <f t="shared" si="9"/>
        <v>100344.26229508198</v>
      </c>
    </row>
    <row r="55" spans="1:4" x14ac:dyDescent="0.25">
      <c r="A55" s="44">
        <f t="shared" si="7"/>
        <v>1240</v>
      </c>
      <c r="B55" s="199">
        <f t="shared" si="8"/>
        <v>38709.677419354841</v>
      </c>
      <c r="C55" s="199">
        <f t="shared" si="2"/>
        <v>62000</v>
      </c>
      <c r="D55" s="200">
        <f t="shared" si="9"/>
        <v>100709.67741935485</v>
      </c>
    </row>
    <row r="56" spans="1:4" x14ac:dyDescent="0.25">
      <c r="A56" s="44">
        <f t="shared" si="7"/>
        <v>1260</v>
      </c>
      <c r="B56" s="199">
        <f t="shared" si="8"/>
        <v>38095.238095238092</v>
      </c>
      <c r="C56" s="199">
        <f t="shared" si="2"/>
        <v>63000</v>
      </c>
      <c r="D56" s="200">
        <f t="shared" si="9"/>
        <v>101095.23809523809</v>
      </c>
    </row>
    <row r="57" spans="1:4" x14ac:dyDescent="0.25">
      <c r="A57" s="44">
        <f t="shared" si="7"/>
        <v>1280</v>
      </c>
      <c r="B57" s="199">
        <f t="shared" si="8"/>
        <v>37500</v>
      </c>
      <c r="C57" s="199">
        <f t="shared" si="2"/>
        <v>64000</v>
      </c>
      <c r="D57" s="200">
        <f t="shared" si="9"/>
        <v>101500</v>
      </c>
    </row>
    <row r="58" spans="1:4" x14ac:dyDescent="0.25">
      <c r="A58" s="44">
        <f t="shared" si="7"/>
        <v>1300</v>
      </c>
      <c r="B58" s="199">
        <f t="shared" si="8"/>
        <v>36923.076923076922</v>
      </c>
      <c r="C58" s="199">
        <f t="shared" si="2"/>
        <v>65000</v>
      </c>
      <c r="D58" s="200">
        <f t="shared" si="9"/>
        <v>101923.07692307692</v>
      </c>
    </row>
    <row r="59" spans="1:4" x14ac:dyDescent="0.25">
      <c r="A59" s="44">
        <f t="shared" si="7"/>
        <v>1320</v>
      </c>
      <c r="B59" s="199">
        <f t="shared" si="8"/>
        <v>36363.636363636368</v>
      </c>
      <c r="C59" s="199">
        <f t="shared" si="2"/>
        <v>66000</v>
      </c>
      <c r="D59" s="200">
        <f t="shared" si="9"/>
        <v>102363.63636363637</v>
      </c>
    </row>
    <row r="60" spans="1:4" x14ac:dyDescent="0.25">
      <c r="A60" s="44">
        <f t="shared" si="7"/>
        <v>1340</v>
      </c>
      <c r="B60" s="199">
        <f t="shared" si="8"/>
        <v>35820.895522388055</v>
      </c>
      <c r="C60" s="199">
        <f t="shared" si="2"/>
        <v>67000</v>
      </c>
      <c r="D60" s="200">
        <f t="shared" si="9"/>
        <v>102820.89552238805</v>
      </c>
    </row>
    <row r="61" spans="1:4" x14ac:dyDescent="0.25">
      <c r="A61" s="44">
        <f t="shared" si="7"/>
        <v>1360</v>
      </c>
      <c r="B61" s="199">
        <f t="shared" si="8"/>
        <v>35294.117647058825</v>
      </c>
      <c r="C61" s="199">
        <f t="shared" si="2"/>
        <v>68000</v>
      </c>
      <c r="D61" s="200">
        <f t="shared" si="9"/>
        <v>103294.11764705883</v>
      </c>
    </row>
    <row r="62" spans="1:4" x14ac:dyDescent="0.25">
      <c r="A62" s="44">
        <f t="shared" si="7"/>
        <v>1380</v>
      </c>
      <c r="B62" s="199">
        <f t="shared" si="8"/>
        <v>34782.608695652169</v>
      </c>
      <c r="C62" s="199">
        <f t="shared" si="2"/>
        <v>69000</v>
      </c>
      <c r="D62" s="200">
        <f t="shared" si="9"/>
        <v>103782.60869565216</v>
      </c>
    </row>
    <row r="63" spans="1:4" x14ac:dyDescent="0.25">
      <c r="A63" s="44">
        <f t="shared" ref="A63:A78" si="10">+A62+$C$9</f>
        <v>1400</v>
      </c>
      <c r="B63" s="199">
        <f t="shared" ref="B63:B78" si="11">+($C$4/A63)*$C$5</f>
        <v>34285.714285714283</v>
      </c>
      <c r="C63" s="199">
        <f t="shared" si="2"/>
        <v>70000</v>
      </c>
      <c r="D63" s="200">
        <f t="shared" ref="D63:D78" si="12">+C63+B63</f>
        <v>104285.71428571429</v>
      </c>
    </row>
    <row r="64" spans="1:4" x14ac:dyDescent="0.25">
      <c r="A64" s="44">
        <f t="shared" si="10"/>
        <v>1420</v>
      </c>
      <c r="B64" s="199">
        <f t="shared" si="11"/>
        <v>33802.816901408449</v>
      </c>
      <c r="C64" s="199">
        <f t="shared" si="2"/>
        <v>71000</v>
      </c>
      <c r="D64" s="200">
        <f t="shared" si="12"/>
        <v>104802.81690140846</v>
      </c>
    </row>
    <row r="65" spans="1:4" x14ac:dyDescent="0.25">
      <c r="A65" s="44">
        <f t="shared" si="10"/>
        <v>1440</v>
      </c>
      <c r="B65" s="199">
        <f t="shared" si="11"/>
        <v>33333.333333333336</v>
      </c>
      <c r="C65" s="199">
        <f t="shared" si="2"/>
        <v>72000</v>
      </c>
      <c r="D65" s="200">
        <f t="shared" si="12"/>
        <v>105333.33333333334</v>
      </c>
    </row>
    <row r="66" spans="1:4" x14ac:dyDescent="0.25">
      <c r="A66" s="206">
        <f t="shared" si="10"/>
        <v>1460</v>
      </c>
      <c r="B66" s="207">
        <f t="shared" si="11"/>
        <v>32876.712328767127</v>
      </c>
      <c r="C66" s="207">
        <f t="shared" si="2"/>
        <v>73000</v>
      </c>
      <c r="D66" s="208">
        <f t="shared" si="12"/>
        <v>105876.71232876713</v>
      </c>
    </row>
    <row r="67" spans="1:4" x14ac:dyDescent="0.25">
      <c r="A67" s="44">
        <f t="shared" si="10"/>
        <v>1480</v>
      </c>
      <c r="B67" s="199">
        <f t="shared" si="11"/>
        <v>32432.432432432433</v>
      </c>
      <c r="C67" s="199">
        <f t="shared" si="2"/>
        <v>74000</v>
      </c>
      <c r="D67" s="200">
        <f t="shared" si="12"/>
        <v>106432.43243243243</v>
      </c>
    </row>
    <row r="68" spans="1:4" x14ac:dyDescent="0.25">
      <c r="A68" s="44">
        <f t="shared" si="10"/>
        <v>1500</v>
      </c>
      <c r="B68" s="199">
        <f t="shared" si="11"/>
        <v>32000</v>
      </c>
      <c r="C68" s="199">
        <f t="shared" si="2"/>
        <v>75000</v>
      </c>
      <c r="D68" s="200">
        <f t="shared" si="12"/>
        <v>107000</v>
      </c>
    </row>
    <row r="69" spans="1:4" x14ac:dyDescent="0.25">
      <c r="A69" s="44">
        <f t="shared" si="10"/>
        <v>1520</v>
      </c>
      <c r="B69" s="199">
        <f t="shared" si="11"/>
        <v>31578.94736842105</v>
      </c>
      <c r="C69" s="199">
        <f t="shared" si="2"/>
        <v>76000</v>
      </c>
      <c r="D69" s="200">
        <f t="shared" si="12"/>
        <v>107578.94736842105</v>
      </c>
    </row>
    <row r="70" spans="1:4" x14ac:dyDescent="0.25">
      <c r="A70" s="44">
        <f t="shared" si="10"/>
        <v>1540</v>
      </c>
      <c r="B70" s="199">
        <f t="shared" si="11"/>
        <v>31168.83116883117</v>
      </c>
      <c r="C70" s="199">
        <f t="shared" si="2"/>
        <v>77000</v>
      </c>
      <c r="D70" s="200">
        <f t="shared" si="12"/>
        <v>108168.83116883117</v>
      </c>
    </row>
    <row r="71" spans="1:4" x14ac:dyDescent="0.25">
      <c r="A71" s="44">
        <f t="shared" si="10"/>
        <v>1560</v>
      </c>
      <c r="B71" s="199">
        <f t="shared" si="11"/>
        <v>30769.23076923077</v>
      </c>
      <c r="C71" s="199">
        <f t="shared" si="2"/>
        <v>78000</v>
      </c>
      <c r="D71" s="200">
        <f t="shared" si="12"/>
        <v>108769.23076923077</v>
      </c>
    </row>
    <row r="72" spans="1:4" x14ac:dyDescent="0.25">
      <c r="A72" s="44">
        <f t="shared" si="10"/>
        <v>1580</v>
      </c>
      <c r="B72" s="199">
        <f t="shared" si="11"/>
        <v>30379.746835443035</v>
      </c>
      <c r="C72" s="199">
        <f t="shared" si="2"/>
        <v>79000</v>
      </c>
      <c r="D72" s="200">
        <f t="shared" si="12"/>
        <v>109379.74683544303</v>
      </c>
    </row>
    <row r="73" spans="1:4" x14ac:dyDescent="0.25">
      <c r="A73" s="44">
        <f t="shared" si="10"/>
        <v>1600</v>
      </c>
      <c r="B73" s="199">
        <f t="shared" si="11"/>
        <v>30000</v>
      </c>
      <c r="C73" s="199">
        <f t="shared" si="2"/>
        <v>80000</v>
      </c>
      <c r="D73" s="200">
        <f t="shared" si="12"/>
        <v>110000</v>
      </c>
    </row>
    <row r="74" spans="1:4" x14ac:dyDescent="0.25">
      <c r="A74" s="44">
        <f t="shared" si="10"/>
        <v>1620</v>
      </c>
      <c r="B74" s="199">
        <f t="shared" si="11"/>
        <v>29629.629629629631</v>
      </c>
      <c r="C74" s="199">
        <f t="shared" si="2"/>
        <v>81000</v>
      </c>
      <c r="D74" s="200">
        <f t="shared" si="12"/>
        <v>110629.62962962964</v>
      </c>
    </row>
    <row r="75" spans="1:4" x14ac:dyDescent="0.25">
      <c r="A75" s="44">
        <f t="shared" si="10"/>
        <v>1640</v>
      </c>
      <c r="B75" s="199">
        <f t="shared" si="11"/>
        <v>29268.292682926829</v>
      </c>
      <c r="C75" s="199">
        <f t="shared" si="2"/>
        <v>82000</v>
      </c>
      <c r="D75" s="200">
        <f t="shared" si="12"/>
        <v>111268.29268292683</v>
      </c>
    </row>
    <row r="76" spans="1:4" x14ac:dyDescent="0.25">
      <c r="A76" s="44">
        <f t="shared" si="10"/>
        <v>1660</v>
      </c>
      <c r="B76" s="199">
        <f t="shared" si="11"/>
        <v>28915.662650602411</v>
      </c>
      <c r="C76" s="199">
        <f t="shared" si="2"/>
        <v>83000</v>
      </c>
      <c r="D76" s="200">
        <f t="shared" si="12"/>
        <v>111915.6626506024</v>
      </c>
    </row>
    <row r="77" spans="1:4" x14ac:dyDescent="0.25">
      <c r="A77" s="44">
        <f t="shared" si="10"/>
        <v>1680</v>
      </c>
      <c r="B77" s="199">
        <f t="shared" si="11"/>
        <v>28571.428571428572</v>
      </c>
      <c r="C77" s="199">
        <f t="shared" si="2"/>
        <v>84000</v>
      </c>
      <c r="D77" s="200">
        <f t="shared" si="12"/>
        <v>112571.42857142858</v>
      </c>
    </row>
    <row r="78" spans="1:4" x14ac:dyDescent="0.25">
      <c r="A78" s="44">
        <f t="shared" si="10"/>
        <v>1700</v>
      </c>
      <c r="B78" s="199">
        <f t="shared" si="11"/>
        <v>28235.294117647059</v>
      </c>
      <c r="C78" s="199">
        <f t="shared" si="2"/>
        <v>85000</v>
      </c>
      <c r="D78" s="200">
        <f t="shared" si="12"/>
        <v>113235.29411764706</v>
      </c>
    </row>
    <row r="79" spans="1:4" x14ac:dyDescent="0.25">
      <c r="A79" s="44">
        <f t="shared" ref="A79:A94" si="13">+A78+$C$9</f>
        <v>1720</v>
      </c>
      <c r="B79" s="199">
        <f t="shared" ref="B79:B94" si="14">+($C$4/A79)*$C$5</f>
        <v>27906.976744186046</v>
      </c>
      <c r="C79" s="199">
        <f t="shared" ref="C79:C96" si="15">+(A79/2)*$C$6*$C$7</f>
        <v>86000</v>
      </c>
      <c r="D79" s="200">
        <f t="shared" ref="D79:D94" si="16">+C79+B79</f>
        <v>113906.97674418605</v>
      </c>
    </row>
    <row r="80" spans="1:4" x14ac:dyDescent="0.25">
      <c r="A80" s="44">
        <f t="shared" si="13"/>
        <v>1740</v>
      </c>
      <c r="B80" s="199">
        <f t="shared" si="14"/>
        <v>27586.206896551721</v>
      </c>
      <c r="C80" s="199">
        <f t="shared" si="15"/>
        <v>87000</v>
      </c>
      <c r="D80" s="200">
        <f t="shared" si="16"/>
        <v>114586.20689655172</v>
      </c>
    </row>
    <row r="81" spans="1:4" x14ac:dyDescent="0.25">
      <c r="A81" s="44">
        <f t="shared" si="13"/>
        <v>1760</v>
      </c>
      <c r="B81" s="199">
        <f t="shared" si="14"/>
        <v>27272.727272727272</v>
      </c>
      <c r="C81" s="199">
        <f t="shared" si="15"/>
        <v>88000</v>
      </c>
      <c r="D81" s="200">
        <f t="shared" si="16"/>
        <v>115272.72727272726</v>
      </c>
    </row>
    <row r="82" spans="1:4" x14ac:dyDescent="0.25">
      <c r="A82" s="44">
        <f t="shared" si="13"/>
        <v>1780</v>
      </c>
      <c r="B82" s="199">
        <f t="shared" si="14"/>
        <v>26966.292134831459</v>
      </c>
      <c r="C82" s="199">
        <f t="shared" si="15"/>
        <v>89000</v>
      </c>
      <c r="D82" s="200">
        <f t="shared" si="16"/>
        <v>115966.29213483146</v>
      </c>
    </row>
    <row r="83" spans="1:4" x14ac:dyDescent="0.25">
      <c r="A83" s="44">
        <f t="shared" si="13"/>
        <v>1800</v>
      </c>
      <c r="B83" s="199">
        <f t="shared" si="14"/>
        <v>26666.666666666668</v>
      </c>
      <c r="C83" s="199">
        <f t="shared" si="15"/>
        <v>90000</v>
      </c>
      <c r="D83" s="200">
        <f t="shared" si="16"/>
        <v>116666.66666666667</v>
      </c>
    </row>
    <row r="84" spans="1:4" x14ac:dyDescent="0.25">
      <c r="A84" s="44">
        <f t="shared" si="13"/>
        <v>1820</v>
      </c>
      <c r="B84" s="199">
        <f t="shared" si="14"/>
        <v>26373.626373626372</v>
      </c>
      <c r="C84" s="199">
        <f t="shared" si="15"/>
        <v>91000</v>
      </c>
      <c r="D84" s="200">
        <f t="shared" si="16"/>
        <v>117373.62637362638</v>
      </c>
    </row>
    <row r="85" spans="1:4" x14ac:dyDescent="0.25">
      <c r="A85" s="44">
        <f t="shared" si="13"/>
        <v>1840</v>
      </c>
      <c r="B85" s="199">
        <f t="shared" si="14"/>
        <v>26086.956521739128</v>
      </c>
      <c r="C85" s="199">
        <f t="shared" si="15"/>
        <v>92000</v>
      </c>
      <c r="D85" s="200">
        <f t="shared" si="16"/>
        <v>118086.95652173914</v>
      </c>
    </row>
    <row r="86" spans="1:4" x14ac:dyDescent="0.25">
      <c r="A86" s="44">
        <f t="shared" si="13"/>
        <v>1860</v>
      </c>
      <c r="B86" s="199">
        <f t="shared" si="14"/>
        <v>25806.451612903224</v>
      </c>
      <c r="C86" s="199">
        <f t="shared" si="15"/>
        <v>93000</v>
      </c>
      <c r="D86" s="200">
        <f t="shared" si="16"/>
        <v>118806.45161290323</v>
      </c>
    </row>
    <row r="87" spans="1:4" x14ac:dyDescent="0.25">
      <c r="A87" s="44">
        <f t="shared" si="13"/>
        <v>1880</v>
      </c>
      <c r="B87" s="199">
        <f t="shared" si="14"/>
        <v>25531.91489361702</v>
      </c>
      <c r="C87" s="199">
        <f t="shared" si="15"/>
        <v>94000</v>
      </c>
      <c r="D87" s="200">
        <f t="shared" si="16"/>
        <v>119531.91489361702</v>
      </c>
    </row>
    <row r="88" spans="1:4" x14ac:dyDescent="0.25">
      <c r="A88" s="44">
        <f t="shared" si="13"/>
        <v>1900</v>
      </c>
      <c r="B88" s="199">
        <f t="shared" si="14"/>
        <v>25263.157894736843</v>
      </c>
      <c r="C88" s="199">
        <f t="shared" si="15"/>
        <v>95000</v>
      </c>
      <c r="D88" s="200">
        <f t="shared" si="16"/>
        <v>120263.15789473684</v>
      </c>
    </row>
    <row r="89" spans="1:4" x14ac:dyDescent="0.25">
      <c r="A89" s="44">
        <f t="shared" si="13"/>
        <v>1920</v>
      </c>
      <c r="B89" s="199">
        <f t="shared" si="14"/>
        <v>25000</v>
      </c>
      <c r="C89" s="199">
        <f t="shared" si="15"/>
        <v>96000</v>
      </c>
      <c r="D89" s="200">
        <f t="shared" si="16"/>
        <v>121000</v>
      </c>
    </row>
    <row r="90" spans="1:4" x14ac:dyDescent="0.25">
      <c r="A90" s="44">
        <f t="shared" si="13"/>
        <v>1940</v>
      </c>
      <c r="B90" s="199">
        <f t="shared" si="14"/>
        <v>24742.268041237116</v>
      </c>
      <c r="C90" s="199">
        <f t="shared" si="15"/>
        <v>97000</v>
      </c>
      <c r="D90" s="200">
        <f t="shared" si="16"/>
        <v>121742.26804123711</v>
      </c>
    </row>
    <row r="91" spans="1:4" x14ac:dyDescent="0.25">
      <c r="A91" s="44">
        <f t="shared" si="13"/>
        <v>1960</v>
      </c>
      <c r="B91" s="199">
        <f t="shared" si="14"/>
        <v>24489.795918367345</v>
      </c>
      <c r="C91" s="199">
        <f t="shared" si="15"/>
        <v>98000</v>
      </c>
      <c r="D91" s="200">
        <f t="shared" si="16"/>
        <v>122489.79591836734</v>
      </c>
    </row>
    <row r="92" spans="1:4" x14ac:dyDescent="0.25">
      <c r="A92" s="44">
        <f t="shared" si="13"/>
        <v>1980</v>
      </c>
      <c r="B92" s="199">
        <f t="shared" si="14"/>
        <v>24242.424242424244</v>
      </c>
      <c r="C92" s="199">
        <f t="shared" si="15"/>
        <v>99000</v>
      </c>
      <c r="D92" s="200">
        <f t="shared" si="16"/>
        <v>123242.42424242424</v>
      </c>
    </row>
    <row r="93" spans="1:4" x14ac:dyDescent="0.25">
      <c r="A93" s="44">
        <f t="shared" si="13"/>
        <v>2000</v>
      </c>
      <c r="B93" s="199">
        <f t="shared" si="14"/>
        <v>24000</v>
      </c>
      <c r="C93" s="199">
        <f t="shared" si="15"/>
        <v>100000</v>
      </c>
      <c r="D93" s="200">
        <f t="shared" si="16"/>
        <v>124000</v>
      </c>
    </row>
    <row r="94" spans="1:4" x14ac:dyDescent="0.25">
      <c r="A94" s="44">
        <f t="shared" si="13"/>
        <v>2020</v>
      </c>
      <c r="B94" s="199">
        <f t="shared" si="14"/>
        <v>23762.376237623761</v>
      </c>
      <c r="C94" s="199">
        <f t="shared" si="15"/>
        <v>101000</v>
      </c>
      <c r="D94" s="200">
        <f t="shared" si="16"/>
        <v>124762.37623762376</v>
      </c>
    </row>
    <row r="95" spans="1:4" x14ac:dyDescent="0.25">
      <c r="A95" s="44">
        <f>+A94+$C$9</f>
        <v>2040</v>
      </c>
      <c r="B95" s="199">
        <f>+($C$4/A95)*$C$5</f>
        <v>23529.411764705885</v>
      </c>
      <c r="C95" s="199">
        <f t="shared" si="15"/>
        <v>102000</v>
      </c>
      <c r="D95" s="200">
        <f>+C95+B95</f>
        <v>125529.41176470589</v>
      </c>
    </row>
    <row r="96" spans="1:4" x14ac:dyDescent="0.25">
      <c r="A96" s="44">
        <f>+A95+$C$9</f>
        <v>2060</v>
      </c>
      <c r="B96" s="199">
        <f>+($C$4/A96)*$C$5</f>
        <v>23300.970873786409</v>
      </c>
      <c r="C96" s="199">
        <f t="shared" si="15"/>
        <v>103000</v>
      </c>
      <c r="D96" s="200">
        <f>+C96+B96</f>
        <v>126300.97087378641</v>
      </c>
    </row>
    <row r="97" spans="1:4" ht="14.4" thickBot="1" x14ac:dyDescent="0.3">
      <c r="A97" s="38">
        <f>+A96+$C$9</f>
        <v>2080</v>
      </c>
      <c r="B97" s="201">
        <f>+($C$4/A97)*$C$5</f>
        <v>23076.923076923078</v>
      </c>
      <c r="C97" s="201">
        <f>+(A97/2)*$C$6*$C$7</f>
        <v>104000</v>
      </c>
      <c r="D97" s="202">
        <f>+C97+B97</f>
        <v>127076.92307692308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15" sqref="F15"/>
    </sheetView>
  </sheetViews>
  <sheetFormatPr defaultRowHeight="13.8" x14ac:dyDescent="0.25"/>
  <cols>
    <col min="1" max="1" width="9.6640625" customWidth="1"/>
    <col min="3" max="3" width="12.6640625" customWidth="1"/>
  </cols>
  <sheetData>
    <row r="1" spans="1:5" ht="14.4" x14ac:dyDescent="0.3">
      <c r="A1" s="40" t="s">
        <v>103</v>
      </c>
    </row>
    <row r="2" spans="1:5" ht="15" thickBot="1" x14ac:dyDescent="0.35">
      <c r="A2" s="62" t="s">
        <v>81</v>
      </c>
    </row>
    <row r="3" spans="1:5" x14ac:dyDescent="0.25">
      <c r="A3" s="45" t="s">
        <v>104</v>
      </c>
      <c r="B3" s="56"/>
      <c r="C3" s="56"/>
      <c r="D3" s="56">
        <v>2500</v>
      </c>
      <c r="E3" s="46" t="s">
        <v>110</v>
      </c>
    </row>
    <row r="4" spans="1:5" ht="16.2" x14ac:dyDescent="0.35">
      <c r="A4" s="72" t="s">
        <v>105</v>
      </c>
      <c r="B4" s="64"/>
      <c r="C4" s="64"/>
      <c r="D4" s="64">
        <v>500</v>
      </c>
      <c r="E4" s="66"/>
    </row>
    <row r="5" spans="1:5" x14ac:dyDescent="0.25">
      <c r="A5" s="72" t="s">
        <v>107</v>
      </c>
      <c r="B5" s="64"/>
      <c r="C5" s="64"/>
      <c r="D5" s="64">
        <v>2</v>
      </c>
      <c r="E5" s="66" t="s">
        <v>108</v>
      </c>
    </row>
    <row r="6" spans="1:5" ht="14.4" thickBot="1" x14ac:dyDescent="0.3">
      <c r="A6" s="224" t="s">
        <v>106</v>
      </c>
      <c r="B6" s="57"/>
      <c r="C6" s="57"/>
      <c r="D6" s="57">
        <v>0.9</v>
      </c>
      <c r="E6" s="47"/>
    </row>
    <row r="8" spans="1:5" ht="15" thickBot="1" x14ac:dyDescent="0.35">
      <c r="A8" s="62" t="s">
        <v>72</v>
      </c>
    </row>
    <row r="9" spans="1:5" ht="16.2" x14ac:dyDescent="0.35">
      <c r="A9" s="182" t="s">
        <v>73</v>
      </c>
      <c r="B9" s="183"/>
      <c r="C9" s="183"/>
      <c r="D9" s="184">
        <f>D3*D5</f>
        <v>5000</v>
      </c>
    </row>
    <row r="10" spans="1:5" ht="16.8" thickBot="1" x14ac:dyDescent="0.4">
      <c r="A10" s="179" t="s">
        <v>71</v>
      </c>
      <c r="B10" s="180"/>
      <c r="C10" s="180"/>
      <c r="D10" s="181">
        <f>D4*SQRT(D5)</f>
        <v>707.10678118654755</v>
      </c>
    </row>
    <row r="11" spans="1:5" x14ac:dyDescent="0.25">
      <c r="A11" s="58"/>
      <c r="B11" s="58"/>
      <c r="C11" s="58"/>
      <c r="D11" s="228"/>
    </row>
    <row r="12" spans="1:5" ht="15" thickBot="1" x14ac:dyDescent="0.35">
      <c r="A12" s="62" t="s">
        <v>82</v>
      </c>
    </row>
    <row r="13" spans="1:5" ht="14.4" thickBot="1" x14ac:dyDescent="0.3">
      <c r="A13" s="225" t="s">
        <v>109</v>
      </c>
      <c r="B13" s="226"/>
      <c r="C13" s="226"/>
      <c r="D13" s="227">
        <f>NORMSINV(D6)*D10</f>
        <v>906.19380243682338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F9" sqref="F9"/>
    </sheetView>
  </sheetViews>
  <sheetFormatPr defaultRowHeight="13.8" x14ac:dyDescent="0.25"/>
  <cols>
    <col min="1" max="1" width="15.5546875" customWidth="1"/>
    <col min="2" max="2" width="12.109375" customWidth="1"/>
  </cols>
  <sheetData>
    <row r="1" spans="1:4" ht="14.4" x14ac:dyDescent="0.3">
      <c r="A1" s="229" t="s">
        <v>81</v>
      </c>
      <c r="B1" s="230"/>
      <c r="C1" s="230"/>
      <c r="D1" s="229" t="s">
        <v>111</v>
      </c>
    </row>
    <row r="2" spans="1:4" ht="16.2" x14ac:dyDescent="0.35">
      <c r="A2" s="231" t="s">
        <v>80</v>
      </c>
      <c r="B2" s="232" t="s">
        <v>112</v>
      </c>
      <c r="C2" s="231" t="s">
        <v>113</v>
      </c>
      <c r="D2" s="233" t="s">
        <v>114</v>
      </c>
    </row>
    <row r="3" spans="1:4" x14ac:dyDescent="0.25">
      <c r="A3" s="234">
        <v>0.97499999999999998</v>
      </c>
      <c r="B3" s="234">
        <v>707</v>
      </c>
      <c r="C3" s="234">
        <v>10000</v>
      </c>
      <c r="D3" s="238">
        <v>66.605857031164518</v>
      </c>
    </row>
    <row r="4" spans="1:4" ht="14.4" x14ac:dyDescent="0.3">
      <c r="A4" s="235" t="s">
        <v>115</v>
      </c>
      <c r="B4" s="234"/>
      <c r="C4" s="234"/>
      <c r="D4" s="234"/>
    </row>
    <row r="5" spans="1:4" x14ac:dyDescent="0.25">
      <c r="A5" s="237" t="s">
        <v>78</v>
      </c>
      <c r="B5" s="236"/>
      <c r="C5" s="234"/>
      <c r="D5" s="234"/>
    </row>
    <row r="6" spans="1:4" x14ac:dyDescent="0.25">
      <c r="A6" s="237">
        <f>-D3*(1-NORMSDIST(D3/B3))+B3*NORMDIST(D3/B3,0,1,0)</f>
        <v>249.99999628350233</v>
      </c>
      <c r="B6" s="236"/>
      <c r="C6" s="234"/>
      <c r="D6" s="23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3"/>
  <sheetViews>
    <sheetView topLeftCell="A18" workbookViewId="0">
      <selection activeCell="C31" sqref="C31"/>
    </sheetView>
  </sheetViews>
  <sheetFormatPr defaultRowHeight="13.8" x14ac:dyDescent="0.25"/>
  <cols>
    <col min="1" max="1" width="12.33203125" customWidth="1"/>
    <col min="2" max="2" width="18.44140625" customWidth="1"/>
    <col min="3" max="3" width="12.5546875" customWidth="1"/>
    <col min="4" max="4" width="12" customWidth="1"/>
    <col min="5" max="5" width="12.5546875" customWidth="1"/>
    <col min="6" max="6" width="12.109375" customWidth="1"/>
    <col min="7" max="7" width="12" customWidth="1"/>
    <col min="8" max="8" width="7.5546875" customWidth="1"/>
    <col min="9" max="9" width="4.88671875" customWidth="1"/>
    <col min="10" max="10" width="6.33203125" customWidth="1"/>
  </cols>
  <sheetData>
    <row r="1" spans="1:10" ht="18" x14ac:dyDescent="0.35">
      <c r="A1" s="100" t="s">
        <v>36</v>
      </c>
    </row>
    <row r="2" spans="1:10" ht="14.4" thickBot="1" x14ac:dyDescent="0.3"/>
    <row r="3" spans="1:10" ht="16.2" x14ac:dyDescent="0.35">
      <c r="A3" s="45" t="s">
        <v>85</v>
      </c>
      <c r="B3" s="56"/>
      <c r="C3" s="63">
        <v>12000</v>
      </c>
      <c r="D3" s="56" t="s">
        <v>37</v>
      </c>
      <c r="E3" s="56" t="s">
        <v>88</v>
      </c>
      <c r="F3" s="56"/>
      <c r="G3" s="56"/>
      <c r="H3" s="98">
        <v>1000</v>
      </c>
      <c r="I3" s="14"/>
      <c r="J3" s="14"/>
    </row>
    <row r="4" spans="1:10" ht="16.2" x14ac:dyDescent="0.35">
      <c r="A4" s="72" t="s">
        <v>86</v>
      </c>
      <c r="B4" s="64"/>
      <c r="C4" s="65">
        <v>1200</v>
      </c>
      <c r="D4" s="64" t="s">
        <v>37</v>
      </c>
      <c r="E4" s="64" t="s">
        <v>89</v>
      </c>
      <c r="F4" s="64"/>
      <c r="G4" s="64"/>
      <c r="H4" s="99">
        <v>1000</v>
      </c>
      <c r="I4" s="14"/>
      <c r="J4" s="14"/>
    </row>
    <row r="5" spans="1:10" ht="16.2" x14ac:dyDescent="0.35">
      <c r="A5" s="72" t="s">
        <v>87</v>
      </c>
      <c r="B5" s="64"/>
      <c r="C5" s="65">
        <v>120</v>
      </c>
      <c r="D5" s="64" t="s">
        <v>37</v>
      </c>
      <c r="E5" s="64" t="s">
        <v>90</v>
      </c>
      <c r="F5" s="64"/>
      <c r="G5" s="64"/>
      <c r="H5" s="99">
        <v>1000</v>
      </c>
      <c r="I5" s="14"/>
      <c r="J5" s="14"/>
    </row>
    <row r="6" spans="1:10" x14ac:dyDescent="0.25">
      <c r="A6" s="72"/>
      <c r="B6" s="64"/>
      <c r="C6" s="64"/>
      <c r="D6" s="64"/>
      <c r="E6" s="64"/>
      <c r="F6" s="64"/>
      <c r="G6" s="64"/>
      <c r="H6" s="66"/>
      <c r="I6" s="58"/>
      <c r="J6" s="58"/>
    </row>
    <row r="7" spans="1:10" ht="16.2" x14ac:dyDescent="0.35">
      <c r="A7" s="67" t="s">
        <v>38</v>
      </c>
      <c r="B7" s="64"/>
      <c r="C7" s="71">
        <v>500</v>
      </c>
      <c r="D7" s="64"/>
      <c r="E7" s="64"/>
      <c r="F7" s="64"/>
      <c r="G7" s="64"/>
      <c r="H7" s="66"/>
      <c r="I7" s="58"/>
      <c r="J7" s="58"/>
    </row>
    <row r="8" spans="1:10" ht="16.2" x14ac:dyDescent="0.35">
      <c r="A8" s="67" t="s">
        <v>39</v>
      </c>
      <c r="B8" s="64"/>
      <c r="C8" s="71">
        <v>500</v>
      </c>
      <c r="D8" s="64"/>
      <c r="E8" s="64" t="s">
        <v>41</v>
      </c>
      <c r="F8" s="64"/>
      <c r="G8" s="68">
        <v>4000</v>
      </c>
      <c r="H8" s="66"/>
      <c r="I8" s="58"/>
      <c r="J8" s="58"/>
    </row>
    <row r="9" spans="1:10" ht="16.8" thickBot="1" x14ac:dyDescent="0.4">
      <c r="A9" s="69" t="s">
        <v>40</v>
      </c>
      <c r="B9" s="57"/>
      <c r="C9" s="73">
        <v>500</v>
      </c>
      <c r="D9" s="57"/>
      <c r="E9" s="57" t="s">
        <v>42</v>
      </c>
      <c r="F9" s="57"/>
      <c r="G9" s="70">
        <v>0.2</v>
      </c>
      <c r="H9" s="47"/>
      <c r="I9" s="58"/>
      <c r="J9" s="58"/>
    </row>
    <row r="11" spans="1:10" ht="14.4" x14ac:dyDescent="0.3">
      <c r="A11" s="40" t="s">
        <v>91</v>
      </c>
    </row>
    <row r="12" spans="1:10" ht="14.4" thickBot="1" x14ac:dyDescent="0.3"/>
    <row r="13" spans="1:10" ht="15" thickBot="1" x14ac:dyDescent="0.35">
      <c r="A13" s="76"/>
      <c r="B13" s="77" t="s">
        <v>46</v>
      </c>
      <c r="C13" s="77" t="s">
        <v>47</v>
      </c>
      <c r="D13" s="77" t="s">
        <v>6</v>
      </c>
      <c r="E13" s="77" t="s">
        <v>7</v>
      </c>
      <c r="F13" s="78" t="s">
        <v>48</v>
      </c>
    </row>
    <row r="14" spans="1:10" ht="14.4" x14ac:dyDescent="0.3">
      <c r="A14" s="88" t="s">
        <v>43</v>
      </c>
      <c r="B14" s="93">
        <f>SQRT(C3*C7*$G$9/(2*($G$8+H3)))</f>
        <v>10.954451150103322</v>
      </c>
      <c r="C14" s="89">
        <f>C3/B14</f>
        <v>1095.4451150103323</v>
      </c>
      <c r="D14" s="90">
        <f>B14*($G$8+H3)</f>
        <v>54772.255750516611</v>
      </c>
      <c r="E14" s="90">
        <f>(C14/2)*C7*$G$9</f>
        <v>54772.255750516619</v>
      </c>
      <c r="F14" s="91">
        <f>D14+E14</f>
        <v>109544.51150103324</v>
      </c>
    </row>
    <row r="15" spans="1:10" ht="14.4" x14ac:dyDescent="0.3">
      <c r="A15" s="74" t="s">
        <v>44</v>
      </c>
      <c r="B15" s="210">
        <f>SQRT(C4*C8*$G$9/(2*($G$8+H4)))</f>
        <v>3.4641016151377544</v>
      </c>
      <c r="C15" s="85">
        <f>C4/B15</f>
        <v>346.41016151377551</v>
      </c>
      <c r="D15" s="79">
        <f>B15*($G$8+H4)</f>
        <v>17320.508075688773</v>
      </c>
      <c r="E15" s="79">
        <f>(C15/2)*C8*$G$9</f>
        <v>17320.508075688776</v>
      </c>
      <c r="F15" s="80">
        <f>D15+E15</f>
        <v>34641.016151377553</v>
      </c>
    </row>
    <row r="16" spans="1:10" ht="15" thickBot="1" x14ac:dyDescent="0.35">
      <c r="A16" s="75" t="s">
        <v>45</v>
      </c>
      <c r="B16" s="211">
        <f>SQRT(C5*C9*$G$9/(2*($G$8+H5)))</f>
        <v>1.0954451150103321</v>
      </c>
      <c r="C16" s="86">
        <f>C5/B16</f>
        <v>109.54451150103323</v>
      </c>
      <c r="D16" s="81">
        <f>B16*($G$8+H5)</f>
        <v>5477.2255750516606</v>
      </c>
      <c r="E16" s="81">
        <f>(C16/2)*C9*$G$9</f>
        <v>5477.2255750516615</v>
      </c>
      <c r="F16" s="82">
        <f>D16+E16</f>
        <v>10954.451150103323</v>
      </c>
    </row>
    <row r="17" spans="1:7" ht="14.4" thickBot="1" x14ac:dyDescent="0.3">
      <c r="B17" s="7"/>
      <c r="C17" s="7"/>
      <c r="D17" s="83"/>
      <c r="E17" s="83"/>
      <c r="F17" s="87">
        <f>SUM(F14:F16)</f>
        <v>155139.97880251412</v>
      </c>
    </row>
    <row r="19" spans="1:7" ht="14.4" x14ac:dyDescent="0.3">
      <c r="A19" s="40" t="s">
        <v>92</v>
      </c>
    </row>
    <row r="20" spans="1:7" ht="14.4" thickBot="1" x14ac:dyDescent="0.3"/>
    <row r="21" spans="1:7" ht="15" thickBot="1" x14ac:dyDescent="0.35">
      <c r="A21" s="76"/>
      <c r="B21" s="77" t="s">
        <v>46</v>
      </c>
      <c r="C21" s="77" t="s">
        <v>47</v>
      </c>
      <c r="D21" s="77" t="s">
        <v>6</v>
      </c>
      <c r="E21" s="77" t="s">
        <v>7</v>
      </c>
      <c r="F21" s="78" t="s">
        <v>48</v>
      </c>
    </row>
    <row r="22" spans="1:7" ht="14.4" x14ac:dyDescent="0.3">
      <c r="A22" s="74" t="s">
        <v>43</v>
      </c>
      <c r="B22" s="210">
        <f>SQRT((C3*C7*G9+C4*C8*G9+C5*C9*G9)/(2*(G8+SUM(H3:H5))))</f>
        <v>9.7541200086351783</v>
      </c>
      <c r="C22" s="85">
        <f>C3/B22</f>
        <v>1230.2493704584911</v>
      </c>
      <c r="D22" s="79">
        <f>B22*($G$8+H3)</f>
        <v>48770.600043175895</v>
      </c>
      <c r="E22" s="79">
        <f>(C22/2)*C7*$G$9</f>
        <v>61512.468522924559</v>
      </c>
      <c r="F22" s="80">
        <f>D22+E22</f>
        <v>110283.06856610045</v>
      </c>
    </row>
    <row r="23" spans="1:7" ht="14.4" x14ac:dyDescent="0.3">
      <c r="A23" s="74" t="s">
        <v>44</v>
      </c>
      <c r="B23" s="94">
        <f>B22</f>
        <v>9.7541200086351783</v>
      </c>
      <c r="C23" s="85">
        <f>C4/B23</f>
        <v>123.02493704584911</v>
      </c>
      <c r="D23" s="79">
        <f>B23*(H4)</f>
        <v>9754.1200086351782</v>
      </c>
      <c r="E23" s="79">
        <f>(C23/2)*C8*$G$9</f>
        <v>6151.2468522924564</v>
      </c>
      <c r="F23" s="80">
        <f>D23+E23</f>
        <v>15905.366860927636</v>
      </c>
    </row>
    <row r="24" spans="1:7" ht="15" thickBot="1" x14ac:dyDescent="0.35">
      <c r="A24" s="75" t="s">
        <v>45</v>
      </c>
      <c r="B24" s="95">
        <f>B22</f>
        <v>9.7541200086351783</v>
      </c>
      <c r="C24" s="212">
        <f>C5/B24</f>
        <v>12.302493704584911</v>
      </c>
      <c r="D24" s="81">
        <f>B24*(H5)</f>
        <v>9754.1200086351782</v>
      </c>
      <c r="E24" s="81">
        <f>(C24/2)*C9*$G$9</f>
        <v>615.12468522924564</v>
      </c>
      <c r="F24" s="82">
        <f>D24+E24</f>
        <v>10369.244693864424</v>
      </c>
    </row>
    <row r="25" spans="1:7" ht="14.4" thickBot="1" x14ac:dyDescent="0.3">
      <c r="B25" s="7"/>
      <c r="C25" s="7"/>
      <c r="D25" s="83"/>
      <c r="E25" s="83"/>
      <c r="F25" s="84">
        <f>SUM(F22:F24)</f>
        <v>136557.6801208925</v>
      </c>
    </row>
    <row r="27" spans="1:7" ht="14.4" x14ac:dyDescent="0.3">
      <c r="A27" s="40" t="s">
        <v>93</v>
      </c>
    </row>
    <row r="28" spans="1:7" ht="14.4" thickBot="1" x14ac:dyDescent="0.3"/>
    <row r="29" spans="1:7" ht="15" thickBot="1" x14ac:dyDescent="0.35">
      <c r="A29" s="76"/>
      <c r="B29" s="77" t="s">
        <v>49</v>
      </c>
      <c r="C29" s="77" t="s">
        <v>46</v>
      </c>
      <c r="D29" s="77" t="s">
        <v>47</v>
      </c>
      <c r="E29" s="77" t="s">
        <v>6</v>
      </c>
      <c r="F29" s="77" t="s">
        <v>7</v>
      </c>
      <c r="G29" s="78" t="s">
        <v>48</v>
      </c>
    </row>
    <row r="30" spans="1:7" ht="14.4" x14ac:dyDescent="0.3">
      <c r="A30" s="88" t="s">
        <v>43</v>
      </c>
      <c r="B30" s="92"/>
      <c r="C30" s="93">
        <v>10.8</v>
      </c>
      <c r="D30" s="89">
        <f>C3/C30</f>
        <v>1111.1111111111111</v>
      </c>
      <c r="E30" s="90">
        <f>C30*($G$8+H3)</f>
        <v>54000</v>
      </c>
      <c r="F30" s="90">
        <f>(D30/2)*C7*$G$9</f>
        <v>55555.555555555555</v>
      </c>
      <c r="G30" s="91">
        <f>E30+F30</f>
        <v>109555.55555555556</v>
      </c>
    </row>
    <row r="31" spans="1:7" ht="14.4" x14ac:dyDescent="0.3">
      <c r="A31" s="74" t="s">
        <v>44</v>
      </c>
      <c r="B31" s="96">
        <v>0.5</v>
      </c>
      <c r="C31" s="94">
        <f>$C$30*B31</f>
        <v>5.4</v>
      </c>
      <c r="D31" s="85">
        <f>C4/C31</f>
        <v>222.2222222222222</v>
      </c>
      <c r="E31" s="79">
        <f>C31*(H4)</f>
        <v>5400</v>
      </c>
      <c r="F31" s="79">
        <f>(D31/2)*C8*$G$9</f>
        <v>11111.111111111109</v>
      </c>
      <c r="G31" s="80">
        <f>E31+F31</f>
        <v>16511.111111111109</v>
      </c>
    </row>
    <row r="32" spans="1:7" ht="15" thickBot="1" x14ac:dyDescent="0.35">
      <c r="A32" s="75" t="s">
        <v>45</v>
      </c>
      <c r="B32" s="97">
        <v>0.2</v>
      </c>
      <c r="C32" s="95">
        <f>C30*B32</f>
        <v>2.16</v>
      </c>
      <c r="D32" s="86">
        <f>C5/C32</f>
        <v>55.55555555555555</v>
      </c>
      <c r="E32" s="81">
        <f>C32*(H5)</f>
        <v>2160</v>
      </c>
      <c r="F32" s="81">
        <f>(D32/2)*C9*$G$9</f>
        <v>2777.7777777777774</v>
      </c>
      <c r="G32" s="82">
        <f>E32+F32</f>
        <v>4937.7777777777774</v>
      </c>
    </row>
    <row r="33" spans="3:7" ht="14.4" thickBot="1" x14ac:dyDescent="0.3">
      <c r="C33" s="7"/>
      <c r="D33" s="7"/>
      <c r="E33" s="83"/>
      <c r="F33" s="83"/>
      <c r="G33" s="87">
        <f>SUM(G30:G32)</f>
        <v>131004.44444444445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71"/>
  <sheetViews>
    <sheetView showGridLines="0" topLeftCell="A3" workbookViewId="0">
      <selection activeCell="D14" sqref="D14"/>
    </sheetView>
  </sheetViews>
  <sheetFormatPr defaultRowHeight="13.8" x14ac:dyDescent="0.25"/>
  <cols>
    <col min="2" max="2" width="12.109375" customWidth="1"/>
    <col min="3" max="3" width="14.33203125" customWidth="1"/>
    <col min="4" max="4" width="12.88671875" customWidth="1"/>
    <col min="5" max="5" width="12" customWidth="1"/>
    <col min="6" max="6" width="13.6640625" customWidth="1"/>
    <col min="10" max="10" width="10.88671875" customWidth="1"/>
  </cols>
  <sheetData>
    <row r="1" spans="1:10" ht="17.399999999999999" x14ac:dyDescent="0.3">
      <c r="A1" s="117" t="s">
        <v>94</v>
      </c>
    </row>
    <row r="2" spans="1:10" ht="14.4" thickBot="1" x14ac:dyDescent="0.3">
      <c r="A2" s="2"/>
    </row>
    <row r="3" spans="1:10" x14ac:dyDescent="0.25">
      <c r="A3" s="34" t="s">
        <v>12</v>
      </c>
      <c r="B3" s="12"/>
      <c r="C3" s="35">
        <v>100</v>
      </c>
      <c r="D3" s="36" t="s">
        <v>13</v>
      </c>
    </row>
    <row r="4" spans="1:10" x14ac:dyDescent="0.25">
      <c r="A4" s="13" t="s">
        <v>14</v>
      </c>
      <c r="B4" s="14"/>
      <c r="C4" s="8">
        <v>10000</v>
      </c>
      <c r="D4" s="9" t="s">
        <v>95</v>
      </c>
    </row>
    <row r="5" spans="1:10" x14ac:dyDescent="0.25">
      <c r="A5" s="13" t="s">
        <v>15</v>
      </c>
      <c r="B5" s="14"/>
      <c r="C5" s="8">
        <v>20</v>
      </c>
      <c r="D5" s="9" t="s">
        <v>16</v>
      </c>
    </row>
    <row r="6" spans="1:10" ht="14.4" thickBot="1" x14ac:dyDescent="0.3">
      <c r="A6" s="15"/>
      <c r="B6" s="16"/>
      <c r="C6" s="10"/>
      <c r="D6" s="11"/>
    </row>
    <row r="7" spans="1:10" ht="14.4" thickBot="1" x14ac:dyDescent="0.3">
      <c r="A7" s="1" t="s">
        <v>17</v>
      </c>
    </row>
    <row r="8" spans="1:10" ht="14.4" thickBot="1" x14ac:dyDescent="0.3">
      <c r="B8" s="23" t="s">
        <v>29</v>
      </c>
      <c r="C8" s="24" t="s">
        <v>19</v>
      </c>
    </row>
    <row r="9" spans="1:10" x14ac:dyDescent="0.25">
      <c r="B9" s="19">
        <v>0</v>
      </c>
      <c r="C9" s="20">
        <v>3</v>
      </c>
    </row>
    <row r="10" spans="1:10" x14ac:dyDescent="0.25">
      <c r="B10" s="19">
        <v>5000</v>
      </c>
      <c r="C10" s="20">
        <v>2.96</v>
      </c>
    </row>
    <row r="11" spans="1:10" ht="14.4" thickBot="1" x14ac:dyDescent="0.3">
      <c r="B11" s="21">
        <v>10000</v>
      </c>
      <c r="C11" s="22">
        <v>2.92</v>
      </c>
    </row>
    <row r="12" spans="1:10" ht="14.4" thickBot="1" x14ac:dyDescent="0.3"/>
    <row r="13" spans="1:10" x14ac:dyDescent="0.25">
      <c r="A13" s="34" t="s">
        <v>30</v>
      </c>
      <c r="B13" s="12"/>
      <c r="C13" s="12"/>
      <c r="D13" s="37">
        <v>1500</v>
      </c>
    </row>
    <row r="14" spans="1:10" ht="14.4" thickBot="1" x14ac:dyDescent="0.3">
      <c r="A14" s="38" t="s">
        <v>31</v>
      </c>
      <c r="B14" s="16"/>
      <c r="C14" s="16"/>
      <c r="D14" s="39">
        <v>250</v>
      </c>
    </row>
    <row r="15" spans="1:10" ht="14.4" thickBot="1" x14ac:dyDescent="0.3"/>
    <row r="16" spans="1:10" x14ac:dyDescent="0.25">
      <c r="A16" s="25" t="s">
        <v>2</v>
      </c>
      <c r="B16" s="26" t="s">
        <v>23</v>
      </c>
      <c r="C16" s="26" t="s">
        <v>24</v>
      </c>
      <c r="D16" s="27" t="s">
        <v>24</v>
      </c>
      <c r="E16" s="26" t="s">
        <v>24</v>
      </c>
      <c r="F16" s="17" t="s">
        <v>25</v>
      </c>
      <c r="I16" s="3" t="s">
        <v>2</v>
      </c>
      <c r="J16" s="4" t="s">
        <v>25</v>
      </c>
    </row>
    <row r="17" spans="1:10" ht="14.4" thickBot="1" x14ac:dyDescent="0.3">
      <c r="A17" s="28" t="s">
        <v>18</v>
      </c>
      <c r="B17" s="29" t="s">
        <v>26</v>
      </c>
      <c r="C17" s="29" t="s">
        <v>7</v>
      </c>
      <c r="D17" s="30" t="s">
        <v>6</v>
      </c>
      <c r="E17" s="29" t="s">
        <v>27</v>
      </c>
      <c r="F17" s="18" t="s">
        <v>28</v>
      </c>
      <c r="I17" s="5" t="s">
        <v>18</v>
      </c>
      <c r="J17" s="6" t="s">
        <v>28</v>
      </c>
    </row>
    <row r="18" spans="1:10" x14ac:dyDescent="0.25">
      <c r="A18" s="31">
        <f>D13</f>
        <v>1500</v>
      </c>
      <c r="B18" s="104">
        <f t="shared" ref="B18:B37" si="0">VLOOKUP(A18,B$9:C$11,2,TRUE)</f>
        <v>3</v>
      </c>
      <c r="C18" s="107">
        <f t="shared" ref="C18:C37" si="1">(A18/2)*B18*(C$5/100)</f>
        <v>450</v>
      </c>
      <c r="D18" s="108">
        <f>C$4*12*C$3/A18</f>
        <v>8000</v>
      </c>
      <c r="E18" s="107">
        <f t="shared" ref="E18:E61" si="2">C$4*12*B18</f>
        <v>360000</v>
      </c>
      <c r="F18" s="109">
        <f>C18+E18+D18</f>
        <v>368450</v>
      </c>
      <c r="I18">
        <f t="shared" ref="I18:I61" si="3">A18</f>
        <v>1500</v>
      </c>
      <c r="J18">
        <f t="shared" ref="J18:J61" si="4">F18</f>
        <v>368450</v>
      </c>
    </row>
    <row r="19" spans="1:10" x14ac:dyDescent="0.25">
      <c r="A19" s="32">
        <f>A18+D$14</f>
        <v>1750</v>
      </c>
      <c r="B19" s="105">
        <f t="shared" si="0"/>
        <v>3</v>
      </c>
      <c r="C19" s="110">
        <f t="shared" si="1"/>
        <v>525</v>
      </c>
      <c r="D19" s="111">
        <f t="shared" ref="D19:D34" si="5">C$4*12*C$3/A19</f>
        <v>6857.1428571428569</v>
      </c>
      <c r="E19" s="110">
        <f t="shared" si="2"/>
        <v>360000</v>
      </c>
      <c r="F19" s="112">
        <f t="shared" ref="F19:F34" si="6">C19+E19+D19</f>
        <v>367382.14285714284</v>
      </c>
      <c r="I19">
        <f t="shared" si="3"/>
        <v>1750</v>
      </c>
      <c r="J19">
        <f t="shared" si="4"/>
        <v>367382.14285714284</v>
      </c>
    </row>
    <row r="20" spans="1:10" x14ac:dyDescent="0.25">
      <c r="A20" s="32">
        <f t="shared" ref="A20:A35" si="7">A19+D$14</f>
        <v>2000</v>
      </c>
      <c r="B20" s="105">
        <f t="shared" si="0"/>
        <v>3</v>
      </c>
      <c r="C20" s="110">
        <f t="shared" si="1"/>
        <v>600</v>
      </c>
      <c r="D20" s="111">
        <f t="shared" si="5"/>
        <v>6000</v>
      </c>
      <c r="E20" s="110">
        <f t="shared" si="2"/>
        <v>360000</v>
      </c>
      <c r="F20" s="112">
        <f t="shared" si="6"/>
        <v>366600</v>
      </c>
      <c r="I20">
        <f t="shared" si="3"/>
        <v>2000</v>
      </c>
      <c r="J20">
        <f t="shared" si="4"/>
        <v>366600</v>
      </c>
    </row>
    <row r="21" spans="1:10" x14ac:dyDescent="0.25">
      <c r="A21" s="32">
        <f t="shared" si="7"/>
        <v>2250</v>
      </c>
      <c r="B21" s="105">
        <f t="shared" si="0"/>
        <v>3</v>
      </c>
      <c r="C21" s="110">
        <f t="shared" si="1"/>
        <v>675</v>
      </c>
      <c r="D21" s="111">
        <f t="shared" si="5"/>
        <v>5333.333333333333</v>
      </c>
      <c r="E21" s="110">
        <f t="shared" si="2"/>
        <v>360000</v>
      </c>
      <c r="F21" s="112">
        <f t="shared" si="6"/>
        <v>366008.33333333331</v>
      </c>
      <c r="I21">
        <f t="shared" si="3"/>
        <v>2250</v>
      </c>
      <c r="J21">
        <f t="shared" si="4"/>
        <v>366008.33333333331</v>
      </c>
    </row>
    <row r="22" spans="1:10" x14ac:dyDescent="0.25">
      <c r="A22" s="32">
        <f t="shared" si="7"/>
        <v>2500</v>
      </c>
      <c r="B22" s="105">
        <f t="shared" si="0"/>
        <v>3</v>
      </c>
      <c r="C22" s="110">
        <f t="shared" si="1"/>
        <v>750</v>
      </c>
      <c r="D22" s="111">
        <f t="shared" si="5"/>
        <v>4800</v>
      </c>
      <c r="E22" s="110">
        <f t="shared" si="2"/>
        <v>360000</v>
      </c>
      <c r="F22" s="112">
        <f t="shared" si="6"/>
        <v>365550</v>
      </c>
      <c r="I22">
        <f t="shared" si="3"/>
        <v>2500</v>
      </c>
      <c r="J22">
        <f t="shared" si="4"/>
        <v>365550</v>
      </c>
    </row>
    <row r="23" spans="1:10" x14ac:dyDescent="0.25">
      <c r="A23" s="32">
        <f t="shared" si="7"/>
        <v>2750</v>
      </c>
      <c r="B23" s="105">
        <f t="shared" si="0"/>
        <v>3</v>
      </c>
      <c r="C23" s="110">
        <f t="shared" si="1"/>
        <v>825</v>
      </c>
      <c r="D23" s="111">
        <f t="shared" si="5"/>
        <v>4363.636363636364</v>
      </c>
      <c r="E23" s="110">
        <f t="shared" si="2"/>
        <v>360000</v>
      </c>
      <c r="F23" s="112">
        <f t="shared" si="6"/>
        <v>365188.63636363635</v>
      </c>
      <c r="I23">
        <f t="shared" si="3"/>
        <v>2750</v>
      </c>
      <c r="J23">
        <f t="shared" si="4"/>
        <v>365188.63636363635</v>
      </c>
    </row>
    <row r="24" spans="1:10" x14ac:dyDescent="0.25">
      <c r="A24" s="32">
        <f t="shared" si="7"/>
        <v>3000</v>
      </c>
      <c r="B24" s="105">
        <f t="shared" si="0"/>
        <v>3</v>
      </c>
      <c r="C24" s="110">
        <f t="shared" si="1"/>
        <v>900</v>
      </c>
      <c r="D24" s="111">
        <f t="shared" si="5"/>
        <v>4000</v>
      </c>
      <c r="E24" s="110">
        <f t="shared" si="2"/>
        <v>360000</v>
      </c>
      <c r="F24" s="112">
        <f t="shared" si="6"/>
        <v>364900</v>
      </c>
      <c r="I24">
        <f t="shared" si="3"/>
        <v>3000</v>
      </c>
      <c r="J24">
        <f t="shared" si="4"/>
        <v>364900</v>
      </c>
    </row>
    <row r="25" spans="1:10" x14ac:dyDescent="0.25">
      <c r="A25" s="32">
        <f t="shared" si="7"/>
        <v>3250</v>
      </c>
      <c r="B25" s="105">
        <f t="shared" si="0"/>
        <v>3</v>
      </c>
      <c r="C25" s="110">
        <f t="shared" si="1"/>
        <v>975</v>
      </c>
      <c r="D25" s="111">
        <f t="shared" si="5"/>
        <v>3692.3076923076924</v>
      </c>
      <c r="E25" s="110">
        <f t="shared" si="2"/>
        <v>360000</v>
      </c>
      <c r="F25" s="112">
        <f t="shared" si="6"/>
        <v>364667.30769230769</v>
      </c>
      <c r="I25">
        <f t="shared" si="3"/>
        <v>3250</v>
      </c>
      <c r="J25">
        <f t="shared" si="4"/>
        <v>364667.30769230769</v>
      </c>
    </row>
    <row r="26" spans="1:10" x14ac:dyDescent="0.25">
      <c r="A26" s="32">
        <f t="shared" si="7"/>
        <v>3500</v>
      </c>
      <c r="B26" s="105">
        <f t="shared" si="0"/>
        <v>3</v>
      </c>
      <c r="C26" s="110">
        <f t="shared" si="1"/>
        <v>1050</v>
      </c>
      <c r="D26" s="111">
        <f t="shared" si="5"/>
        <v>3428.5714285714284</v>
      </c>
      <c r="E26" s="110">
        <f t="shared" si="2"/>
        <v>360000</v>
      </c>
      <c r="F26" s="112">
        <f t="shared" si="6"/>
        <v>364478.57142857142</v>
      </c>
      <c r="I26">
        <f t="shared" si="3"/>
        <v>3500</v>
      </c>
      <c r="J26">
        <f t="shared" si="4"/>
        <v>364478.57142857142</v>
      </c>
    </row>
    <row r="27" spans="1:10" x14ac:dyDescent="0.25">
      <c r="A27" s="32">
        <f t="shared" si="7"/>
        <v>3750</v>
      </c>
      <c r="B27" s="105">
        <f t="shared" si="0"/>
        <v>3</v>
      </c>
      <c r="C27" s="110">
        <f t="shared" si="1"/>
        <v>1125</v>
      </c>
      <c r="D27" s="111">
        <f t="shared" si="5"/>
        <v>3200</v>
      </c>
      <c r="E27" s="110">
        <f t="shared" si="2"/>
        <v>360000</v>
      </c>
      <c r="F27" s="112">
        <f t="shared" si="6"/>
        <v>364325</v>
      </c>
      <c r="I27">
        <f t="shared" si="3"/>
        <v>3750</v>
      </c>
      <c r="J27">
        <f t="shared" si="4"/>
        <v>364325</v>
      </c>
    </row>
    <row r="28" spans="1:10" x14ac:dyDescent="0.25">
      <c r="A28" s="32">
        <f t="shared" si="7"/>
        <v>4000</v>
      </c>
      <c r="B28" s="105">
        <f t="shared" si="0"/>
        <v>3</v>
      </c>
      <c r="C28" s="110">
        <f t="shared" si="1"/>
        <v>1200</v>
      </c>
      <c r="D28" s="111">
        <f t="shared" si="5"/>
        <v>3000</v>
      </c>
      <c r="E28" s="110">
        <f t="shared" si="2"/>
        <v>360000</v>
      </c>
      <c r="F28" s="112">
        <f t="shared" si="6"/>
        <v>364200</v>
      </c>
      <c r="I28">
        <f t="shared" si="3"/>
        <v>4000</v>
      </c>
      <c r="J28">
        <f t="shared" si="4"/>
        <v>364200</v>
      </c>
    </row>
    <row r="29" spans="1:10" x14ac:dyDescent="0.25">
      <c r="A29" s="32">
        <f t="shared" si="7"/>
        <v>4250</v>
      </c>
      <c r="B29" s="105">
        <f t="shared" si="0"/>
        <v>3</v>
      </c>
      <c r="C29" s="110">
        <f t="shared" si="1"/>
        <v>1275</v>
      </c>
      <c r="D29" s="111">
        <f t="shared" si="5"/>
        <v>2823.5294117647059</v>
      </c>
      <c r="E29" s="110">
        <f t="shared" si="2"/>
        <v>360000</v>
      </c>
      <c r="F29" s="112">
        <f t="shared" si="6"/>
        <v>364098.5294117647</v>
      </c>
      <c r="I29">
        <f t="shared" si="3"/>
        <v>4250</v>
      </c>
      <c r="J29">
        <f t="shared" si="4"/>
        <v>364098.5294117647</v>
      </c>
    </row>
    <row r="30" spans="1:10" x14ac:dyDescent="0.25">
      <c r="A30" s="32">
        <f t="shared" si="7"/>
        <v>4500</v>
      </c>
      <c r="B30" s="105">
        <f t="shared" si="0"/>
        <v>3</v>
      </c>
      <c r="C30" s="110">
        <f t="shared" si="1"/>
        <v>1350</v>
      </c>
      <c r="D30" s="111">
        <f t="shared" si="5"/>
        <v>2666.6666666666665</v>
      </c>
      <c r="E30" s="110">
        <f t="shared" si="2"/>
        <v>360000</v>
      </c>
      <c r="F30" s="112">
        <f t="shared" si="6"/>
        <v>364016.66666666669</v>
      </c>
      <c r="I30">
        <f t="shared" si="3"/>
        <v>4500</v>
      </c>
      <c r="J30">
        <f t="shared" si="4"/>
        <v>364016.66666666669</v>
      </c>
    </row>
    <row r="31" spans="1:10" x14ac:dyDescent="0.25">
      <c r="A31" s="32">
        <f t="shared" si="7"/>
        <v>4750</v>
      </c>
      <c r="B31" s="105">
        <f t="shared" si="0"/>
        <v>3</v>
      </c>
      <c r="C31" s="110">
        <f t="shared" si="1"/>
        <v>1425</v>
      </c>
      <c r="D31" s="111">
        <f t="shared" si="5"/>
        <v>2526.3157894736842</v>
      </c>
      <c r="E31" s="110">
        <f t="shared" si="2"/>
        <v>360000</v>
      </c>
      <c r="F31" s="112">
        <f t="shared" si="6"/>
        <v>363951.31578947371</v>
      </c>
      <c r="I31">
        <f t="shared" si="3"/>
        <v>4750</v>
      </c>
      <c r="J31">
        <f t="shared" si="4"/>
        <v>363951.31578947371</v>
      </c>
    </row>
    <row r="32" spans="1:10" x14ac:dyDescent="0.25">
      <c r="A32" s="32">
        <f t="shared" si="7"/>
        <v>5000</v>
      </c>
      <c r="B32" s="105">
        <f t="shared" si="0"/>
        <v>2.96</v>
      </c>
      <c r="C32" s="110">
        <f t="shared" si="1"/>
        <v>1480</v>
      </c>
      <c r="D32" s="111">
        <f t="shared" si="5"/>
        <v>2400</v>
      </c>
      <c r="E32" s="110">
        <f t="shared" si="2"/>
        <v>355200</v>
      </c>
      <c r="F32" s="112">
        <f t="shared" si="6"/>
        <v>359080</v>
      </c>
      <c r="I32">
        <f t="shared" si="3"/>
        <v>5000</v>
      </c>
      <c r="J32">
        <f t="shared" si="4"/>
        <v>359080</v>
      </c>
    </row>
    <row r="33" spans="1:10" x14ac:dyDescent="0.25">
      <c r="A33" s="32">
        <f t="shared" si="7"/>
        <v>5250</v>
      </c>
      <c r="B33" s="105">
        <f t="shared" si="0"/>
        <v>2.96</v>
      </c>
      <c r="C33" s="110">
        <f t="shared" si="1"/>
        <v>1554</v>
      </c>
      <c r="D33" s="111">
        <f t="shared" si="5"/>
        <v>2285.7142857142858</v>
      </c>
      <c r="E33" s="110">
        <f t="shared" si="2"/>
        <v>355200</v>
      </c>
      <c r="F33" s="112">
        <f t="shared" si="6"/>
        <v>359039.71428571426</v>
      </c>
      <c r="I33">
        <f t="shared" si="3"/>
        <v>5250</v>
      </c>
      <c r="J33">
        <f t="shared" si="4"/>
        <v>359039.71428571426</v>
      </c>
    </row>
    <row r="34" spans="1:10" x14ac:dyDescent="0.25">
      <c r="A34" s="32">
        <f t="shared" si="7"/>
        <v>5500</v>
      </c>
      <c r="B34" s="105">
        <f t="shared" si="0"/>
        <v>2.96</v>
      </c>
      <c r="C34" s="110">
        <f t="shared" si="1"/>
        <v>1628</v>
      </c>
      <c r="D34" s="111">
        <f t="shared" si="5"/>
        <v>2181.818181818182</v>
      </c>
      <c r="E34" s="110">
        <f t="shared" si="2"/>
        <v>355200</v>
      </c>
      <c r="F34" s="112">
        <f t="shared" si="6"/>
        <v>359009.81818181818</v>
      </c>
      <c r="I34">
        <f t="shared" si="3"/>
        <v>5500</v>
      </c>
      <c r="J34">
        <f t="shared" si="4"/>
        <v>359009.81818181818</v>
      </c>
    </row>
    <row r="35" spans="1:10" x14ac:dyDescent="0.25">
      <c r="A35" s="32">
        <f t="shared" si="7"/>
        <v>5750</v>
      </c>
      <c r="B35" s="105">
        <f t="shared" si="0"/>
        <v>2.96</v>
      </c>
      <c r="C35" s="110">
        <f t="shared" si="1"/>
        <v>1702</v>
      </c>
      <c r="D35" s="111">
        <f t="shared" ref="D35:D50" si="8">C$4*12*C$3/A35</f>
        <v>2086.9565217391305</v>
      </c>
      <c r="E35" s="110">
        <f t="shared" si="2"/>
        <v>355200</v>
      </c>
      <c r="F35" s="112">
        <f t="shared" ref="F35:F50" si="9">C35+E35+D35</f>
        <v>358988.95652173914</v>
      </c>
      <c r="I35">
        <f t="shared" si="3"/>
        <v>5750</v>
      </c>
      <c r="J35">
        <f t="shared" si="4"/>
        <v>358988.95652173914</v>
      </c>
    </row>
    <row r="36" spans="1:10" x14ac:dyDescent="0.25">
      <c r="A36" s="32">
        <f t="shared" ref="A36:A51" si="10">A35+D$14</f>
        <v>6000</v>
      </c>
      <c r="B36" s="105">
        <f t="shared" si="0"/>
        <v>2.96</v>
      </c>
      <c r="C36" s="110">
        <f t="shared" si="1"/>
        <v>1776</v>
      </c>
      <c r="D36" s="111">
        <f t="shared" si="8"/>
        <v>2000</v>
      </c>
      <c r="E36" s="110">
        <f t="shared" si="2"/>
        <v>355200</v>
      </c>
      <c r="F36" s="112">
        <f t="shared" si="9"/>
        <v>358976</v>
      </c>
      <c r="I36">
        <f t="shared" si="3"/>
        <v>6000</v>
      </c>
      <c r="J36">
        <f t="shared" si="4"/>
        <v>358976</v>
      </c>
    </row>
    <row r="37" spans="1:10" x14ac:dyDescent="0.25">
      <c r="A37" s="32">
        <f t="shared" si="10"/>
        <v>6250</v>
      </c>
      <c r="B37" s="105">
        <f t="shared" si="0"/>
        <v>2.96</v>
      </c>
      <c r="C37" s="110">
        <f t="shared" si="1"/>
        <v>1850</v>
      </c>
      <c r="D37" s="111">
        <f t="shared" si="8"/>
        <v>1920</v>
      </c>
      <c r="E37" s="110">
        <f t="shared" si="2"/>
        <v>355200</v>
      </c>
      <c r="F37" s="112">
        <f t="shared" si="9"/>
        <v>358970</v>
      </c>
      <c r="I37">
        <f t="shared" si="3"/>
        <v>6250</v>
      </c>
      <c r="J37">
        <f t="shared" si="4"/>
        <v>358970</v>
      </c>
    </row>
    <row r="38" spans="1:10" x14ac:dyDescent="0.25">
      <c r="A38" s="32">
        <f t="shared" si="10"/>
        <v>6500</v>
      </c>
      <c r="B38" s="105">
        <f t="shared" ref="B38:B53" si="11">VLOOKUP(A38,B$9:C$11,2,TRUE)</f>
        <v>2.96</v>
      </c>
      <c r="C38" s="110">
        <f t="shared" ref="C38:C53" si="12">(A38/2)*B38*(C$5/100)</f>
        <v>1924</v>
      </c>
      <c r="D38" s="111">
        <f t="shared" si="8"/>
        <v>1846.1538461538462</v>
      </c>
      <c r="E38" s="110">
        <f t="shared" si="2"/>
        <v>355200</v>
      </c>
      <c r="F38" s="112">
        <f t="shared" si="9"/>
        <v>358970.15384615387</v>
      </c>
      <c r="I38">
        <f t="shared" si="3"/>
        <v>6500</v>
      </c>
      <c r="J38">
        <f t="shared" si="4"/>
        <v>358970.15384615387</v>
      </c>
    </row>
    <row r="39" spans="1:10" x14ac:dyDescent="0.25">
      <c r="A39" s="32">
        <f t="shared" si="10"/>
        <v>6750</v>
      </c>
      <c r="B39" s="105">
        <f t="shared" si="11"/>
        <v>2.96</v>
      </c>
      <c r="C39" s="110">
        <f t="shared" si="12"/>
        <v>1998</v>
      </c>
      <c r="D39" s="111">
        <f t="shared" si="8"/>
        <v>1777.7777777777778</v>
      </c>
      <c r="E39" s="110">
        <f t="shared" si="2"/>
        <v>355200</v>
      </c>
      <c r="F39" s="112">
        <f t="shared" si="9"/>
        <v>358975.77777777775</v>
      </c>
      <c r="I39">
        <f t="shared" si="3"/>
        <v>6750</v>
      </c>
      <c r="J39">
        <f t="shared" si="4"/>
        <v>358975.77777777775</v>
      </c>
    </row>
    <row r="40" spans="1:10" x14ac:dyDescent="0.25">
      <c r="A40" s="32">
        <f t="shared" si="10"/>
        <v>7000</v>
      </c>
      <c r="B40" s="105">
        <f t="shared" si="11"/>
        <v>2.96</v>
      </c>
      <c r="C40" s="110">
        <f t="shared" si="12"/>
        <v>2072</v>
      </c>
      <c r="D40" s="111">
        <f t="shared" si="8"/>
        <v>1714.2857142857142</v>
      </c>
      <c r="E40" s="110">
        <f t="shared" si="2"/>
        <v>355200</v>
      </c>
      <c r="F40" s="112">
        <f t="shared" si="9"/>
        <v>358986.28571428574</v>
      </c>
      <c r="I40">
        <f t="shared" si="3"/>
        <v>7000</v>
      </c>
      <c r="J40">
        <f t="shared" si="4"/>
        <v>358986.28571428574</v>
      </c>
    </row>
    <row r="41" spans="1:10" x14ac:dyDescent="0.25">
      <c r="A41" s="32">
        <f t="shared" si="10"/>
        <v>7250</v>
      </c>
      <c r="B41" s="105">
        <f t="shared" si="11"/>
        <v>2.96</v>
      </c>
      <c r="C41" s="110">
        <f t="shared" si="12"/>
        <v>2146</v>
      </c>
      <c r="D41" s="111">
        <f t="shared" si="8"/>
        <v>1655.1724137931035</v>
      </c>
      <c r="E41" s="110">
        <f t="shared" si="2"/>
        <v>355200</v>
      </c>
      <c r="F41" s="112">
        <f t="shared" si="9"/>
        <v>359001.1724137931</v>
      </c>
      <c r="I41">
        <f t="shared" si="3"/>
        <v>7250</v>
      </c>
      <c r="J41">
        <f t="shared" si="4"/>
        <v>359001.1724137931</v>
      </c>
    </row>
    <row r="42" spans="1:10" x14ac:dyDescent="0.25">
      <c r="A42" s="32">
        <f t="shared" si="10"/>
        <v>7500</v>
      </c>
      <c r="B42" s="105">
        <f t="shared" si="11"/>
        <v>2.96</v>
      </c>
      <c r="C42" s="110">
        <f t="shared" si="12"/>
        <v>2220</v>
      </c>
      <c r="D42" s="111">
        <f t="shared" si="8"/>
        <v>1600</v>
      </c>
      <c r="E42" s="110">
        <f t="shared" si="2"/>
        <v>355200</v>
      </c>
      <c r="F42" s="112">
        <f t="shared" si="9"/>
        <v>359020</v>
      </c>
      <c r="I42">
        <f t="shared" si="3"/>
        <v>7500</v>
      </c>
      <c r="J42">
        <f t="shared" si="4"/>
        <v>359020</v>
      </c>
    </row>
    <row r="43" spans="1:10" x14ac:dyDescent="0.25">
      <c r="A43" s="32">
        <f t="shared" si="10"/>
        <v>7750</v>
      </c>
      <c r="B43" s="105">
        <f t="shared" si="11"/>
        <v>2.96</v>
      </c>
      <c r="C43" s="110">
        <f t="shared" si="12"/>
        <v>2294</v>
      </c>
      <c r="D43" s="111">
        <f t="shared" si="8"/>
        <v>1548.3870967741937</v>
      </c>
      <c r="E43" s="110">
        <f t="shared" si="2"/>
        <v>355200</v>
      </c>
      <c r="F43" s="112">
        <f t="shared" si="9"/>
        <v>359042.38709677418</v>
      </c>
      <c r="I43">
        <f t="shared" si="3"/>
        <v>7750</v>
      </c>
      <c r="J43">
        <f t="shared" si="4"/>
        <v>359042.38709677418</v>
      </c>
    </row>
    <row r="44" spans="1:10" x14ac:dyDescent="0.25">
      <c r="A44" s="32">
        <f t="shared" si="10"/>
        <v>8000</v>
      </c>
      <c r="B44" s="105">
        <f t="shared" si="11"/>
        <v>2.96</v>
      </c>
      <c r="C44" s="110">
        <f t="shared" si="12"/>
        <v>2368</v>
      </c>
      <c r="D44" s="111">
        <f t="shared" si="8"/>
        <v>1500</v>
      </c>
      <c r="E44" s="110">
        <f t="shared" si="2"/>
        <v>355200</v>
      </c>
      <c r="F44" s="112">
        <f t="shared" si="9"/>
        <v>359068</v>
      </c>
      <c r="I44">
        <f t="shared" si="3"/>
        <v>8000</v>
      </c>
      <c r="J44">
        <f t="shared" si="4"/>
        <v>359068</v>
      </c>
    </row>
    <row r="45" spans="1:10" x14ac:dyDescent="0.25">
      <c r="A45" s="32">
        <f t="shared" si="10"/>
        <v>8250</v>
      </c>
      <c r="B45" s="105">
        <f t="shared" si="11"/>
        <v>2.96</v>
      </c>
      <c r="C45" s="110">
        <f t="shared" si="12"/>
        <v>2442</v>
      </c>
      <c r="D45" s="111">
        <f t="shared" si="8"/>
        <v>1454.5454545454545</v>
      </c>
      <c r="E45" s="110">
        <f t="shared" si="2"/>
        <v>355200</v>
      </c>
      <c r="F45" s="112">
        <f t="shared" si="9"/>
        <v>359096.54545454547</v>
      </c>
      <c r="I45">
        <f t="shared" si="3"/>
        <v>8250</v>
      </c>
      <c r="J45">
        <f t="shared" si="4"/>
        <v>359096.54545454547</v>
      </c>
    </row>
    <row r="46" spans="1:10" x14ac:dyDescent="0.25">
      <c r="A46" s="32">
        <f t="shared" si="10"/>
        <v>8500</v>
      </c>
      <c r="B46" s="105">
        <f t="shared" si="11"/>
        <v>2.96</v>
      </c>
      <c r="C46" s="110">
        <f t="shared" si="12"/>
        <v>2516</v>
      </c>
      <c r="D46" s="111">
        <f t="shared" si="8"/>
        <v>1411.7647058823529</v>
      </c>
      <c r="E46" s="110">
        <f t="shared" si="2"/>
        <v>355200</v>
      </c>
      <c r="F46" s="112">
        <f t="shared" si="9"/>
        <v>359127.76470588235</v>
      </c>
      <c r="I46">
        <f t="shared" si="3"/>
        <v>8500</v>
      </c>
      <c r="J46">
        <f t="shared" si="4"/>
        <v>359127.76470588235</v>
      </c>
    </row>
    <row r="47" spans="1:10" x14ac:dyDescent="0.25">
      <c r="A47" s="32">
        <f t="shared" si="10"/>
        <v>8750</v>
      </c>
      <c r="B47" s="105">
        <f t="shared" si="11"/>
        <v>2.96</v>
      </c>
      <c r="C47" s="110">
        <f t="shared" si="12"/>
        <v>2590</v>
      </c>
      <c r="D47" s="111">
        <f t="shared" si="8"/>
        <v>1371.4285714285713</v>
      </c>
      <c r="E47" s="110">
        <f t="shared" si="2"/>
        <v>355200</v>
      </c>
      <c r="F47" s="112">
        <f t="shared" si="9"/>
        <v>359161.42857142858</v>
      </c>
      <c r="I47">
        <f t="shared" si="3"/>
        <v>8750</v>
      </c>
      <c r="J47">
        <f t="shared" si="4"/>
        <v>359161.42857142858</v>
      </c>
    </row>
    <row r="48" spans="1:10" x14ac:dyDescent="0.25">
      <c r="A48" s="32">
        <f t="shared" si="10"/>
        <v>9000</v>
      </c>
      <c r="B48" s="105">
        <f t="shared" si="11"/>
        <v>2.96</v>
      </c>
      <c r="C48" s="110">
        <f t="shared" si="12"/>
        <v>2664</v>
      </c>
      <c r="D48" s="111">
        <f t="shared" si="8"/>
        <v>1333.3333333333333</v>
      </c>
      <c r="E48" s="110">
        <f t="shared" si="2"/>
        <v>355200</v>
      </c>
      <c r="F48" s="112">
        <f t="shared" si="9"/>
        <v>359197.33333333331</v>
      </c>
      <c r="I48">
        <f t="shared" si="3"/>
        <v>9000</v>
      </c>
      <c r="J48">
        <f t="shared" si="4"/>
        <v>359197.33333333331</v>
      </c>
    </row>
    <row r="49" spans="1:10" x14ac:dyDescent="0.25">
      <c r="A49" s="32">
        <f t="shared" si="10"/>
        <v>9250</v>
      </c>
      <c r="B49" s="105">
        <f t="shared" si="11"/>
        <v>2.96</v>
      </c>
      <c r="C49" s="110">
        <f t="shared" si="12"/>
        <v>2738</v>
      </c>
      <c r="D49" s="111">
        <f t="shared" si="8"/>
        <v>1297.2972972972973</v>
      </c>
      <c r="E49" s="110">
        <f t="shared" si="2"/>
        <v>355200</v>
      </c>
      <c r="F49" s="112">
        <f t="shared" si="9"/>
        <v>359235.29729729728</v>
      </c>
      <c r="I49">
        <f t="shared" si="3"/>
        <v>9250</v>
      </c>
      <c r="J49">
        <f t="shared" si="4"/>
        <v>359235.29729729728</v>
      </c>
    </row>
    <row r="50" spans="1:10" x14ac:dyDescent="0.25">
      <c r="A50" s="32">
        <f t="shared" si="10"/>
        <v>9500</v>
      </c>
      <c r="B50" s="105">
        <f t="shared" si="11"/>
        <v>2.96</v>
      </c>
      <c r="C50" s="110">
        <f t="shared" si="12"/>
        <v>2812</v>
      </c>
      <c r="D50" s="111">
        <f t="shared" si="8"/>
        <v>1263.1578947368421</v>
      </c>
      <c r="E50" s="110">
        <f t="shared" si="2"/>
        <v>355200</v>
      </c>
      <c r="F50" s="112">
        <f t="shared" si="9"/>
        <v>359275.15789473685</v>
      </c>
      <c r="I50">
        <f t="shared" si="3"/>
        <v>9500</v>
      </c>
      <c r="J50">
        <f t="shared" si="4"/>
        <v>359275.15789473685</v>
      </c>
    </row>
    <row r="51" spans="1:10" x14ac:dyDescent="0.25">
      <c r="A51" s="32">
        <f t="shared" si="10"/>
        <v>9750</v>
      </c>
      <c r="B51" s="105">
        <f t="shared" si="11"/>
        <v>2.96</v>
      </c>
      <c r="C51" s="110">
        <f t="shared" si="12"/>
        <v>2886</v>
      </c>
      <c r="D51" s="111">
        <f t="shared" ref="D51:D61" si="13">C$4*12*C$3/A51</f>
        <v>1230.7692307692307</v>
      </c>
      <c r="E51" s="110">
        <f t="shared" si="2"/>
        <v>355200</v>
      </c>
      <c r="F51" s="112">
        <f t="shared" ref="F51:F61" si="14">C51+E51+D51</f>
        <v>359316.76923076925</v>
      </c>
      <c r="I51">
        <f t="shared" si="3"/>
        <v>9750</v>
      </c>
      <c r="J51">
        <f t="shared" si="4"/>
        <v>359316.76923076925</v>
      </c>
    </row>
    <row r="52" spans="1:10" x14ac:dyDescent="0.25">
      <c r="A52" s="32">
        <f t="shared" ref="A52:A61" si="15">A51+D$14</f>
        <v>10000</v>
      </c>
      <c r="B52" s="105">
        <f t="shared" si="11"/>
        <v>2.92</v>
      </c>
      <c r="C52" s="110">
        <f t="shared" si="12"/>
        <v>2920</v>
      </c>
      <c r="D52" s="111">
        <f t="shared" si="13"/>
        <v>1200</v>
      </c>
      <c r="E52" s="110">
        <f t="shared" si="2"/>
        <v>350400</v>
      </c>
      <c r="F52" s="112">
        <f t="shared" si="14"/>
        <v>354520</v>
      </c>
      <c r="I52">
        <f t="shared" si="3"/>
        <v>10000</v>
      </c>
      <c r="J52">
        <f t="shared" si="4"/>
        <v>354520</v>
      </c>
    </row>
    <row r="53" spans="1:10" x14ac:dyDescent="0.25">
      <c r="A53" s="32">
        <f t="shared" si="15"/>
        <v>10250</v>
      </c>
      <c r="B53" s="105">
        <f t="shared" si="11"/>
        <v>2.92</v>
      </c>
      <c r="C53" s="110">
        <f t="shared" si="12"/>
        <v>2993</v>
      </c>
      <c r="D53" s="111">
        <f t="shared" si="13"/>
        <v>1170.7317073170732</v>
      </c>
      <c r="E53" s="110">
        <f t="shared" si="2"/>
        <v>350400</v>
      </c>
      <c r="F53" s="112">
        <f t="shared" si="14"/>
        <v>354563.73170731706</v>
      </c>
      <c r="I53">
        <f t="shared" si="3"/>
        <v>10250</v>
      </c>
      <c r="J53">
        <f t="shared" si="4"/>
        <v>354563.73170731706</v>
      </c>
    </row>
    <row r="54" spans="1:10" x14ac:dyDescent="0.25">
      <c r="A54" s="32">
        <f t="shared" si="15"/>
        <v>10500</v>
      </c>
      <c r="B54" s="105">
        <f t="shared" ref="B54:B61" si="16">VLOOKUP(A54,B$9:C$11,2,TRUE)</f>
        <v>2.92</v>
      </c>
      <c r="C54" s="110">
        <f t="shared" ref="C54:C61" si="17">(A54/2)*B54*(C$5/100)</f>
        <v>3066</v>
      </c>
      <c r="D54" s="111">
        <f t="shared" si="13"/>
        <v>1142.8571428571429</v>
      </c>
      <c r="E54" s="110">
        <f t="shared" si="2"/>
        <v>350400</v>
      </c>
      <c r="F54" s="112">
        <f t="shared" si="14"/>
        <v>354608.85714285716</v>
      </c>
      <c r="I54">
        <f t="shared" si="3"/>
        <v>10500</v>
      </c>
      <c r="J54">
        <f t="shared" si="4"/>
        <v>354608.85714285716</v>
      </c>
    </row>
    <row r="55" spans="1:10" x14ac:dyDescent="0.25">
      <c r="A55" s="32">
        <f t="shared" si="15"/>
        <v>10750</v>
      </c>
      <c r="B55" s="105">
        <f t="shared" si="16"/>
        <v>2.92</v>
      </c>
      <c r="C55" s="110">
        <f t="shared" si="17"/>
        <v>3139</v>
      </c>
      <c r="D55" s="111">
        <f t="shared" si="13"/>
        <v>1116.2790697674418</v>
      </c>
      <c r="E55" s="110">
        <f t="shared" si="2"/>
        <v>350400</v>
      </c>
      <c r="F55" s="112">
        <f t="shared" si="14"/>
        <v>354655.27906976745</v>
      </c>
      <c r="I55">
        <f t="shared" si="3"/>
        <v>10750</v>
      </c>
      <c r="J55">
        <f t="shared" si="4"/>
        <v>354655.27906976745</v>
      </c>
    </row>
    <row r="56" spans="1:10" x14ac:dyDescent="0.25">
      <c r="A56" s="32">
        <f t="shared" si="15"/>
        <v>11000</v>
      </c>
      <c r="B56" s="105">
        <f t="shared" si="16"/>
        <v>2.92</v>
      </c>
      <c r="C56" s="110">
        <f t="shared" si="17"/>
        <v>3212</v>
      </c>
      <c r="D56" s="111">
        <f t="shared" si="13"/>
        <v>1090.909090909091</v>
      </c>
      <c r="E56" s="110">
        <f t="shared" si="2"/>
        <v>350400</v>
      </c>
      <c r="F56" s="112">
        <f t="shared" si="14"/>
        <v>354702.90909090912</v>
      </c>
      <c r="I56">
        <f t="shared" si="3"/>
        <v>11000</v>
      </c>
      <c r="J56">
        <f t="shared" si="4"/>
        <v>354702.90909090912</v>
      </c>
    </row>
    <row r="57" spans="1:10" x14ac:dyDescent="0.25">
      <c r="A57" s="32">
        <f t="shared" si="15"/>
        <v>11250</v>
      </c>
      <c r="B57" s="105">
        <f t="shared" si="16"/>
        <v>2.92</v>
      </c>
      <c r="C57" s="110">
        <f t="shared" si="17"/>
        <v>3285</v>
      </c>
      <c r="D57" s="111">
        <f t="shared" si="13"/>
        <v>1066.6666666666667</v>
      </c>
      <c r="E57" s="110">
        <f t="shared" si="2"/>
        <v>350400</v>
      </c>
      <c r="F57" s="112">
        <f t="shared" si="14"/>
        <v>354751.66666666669</v>
      </c>
      <c r="I57">
        <f t="shared" si="3"/>
        <v>11250</v>
      </c>
      <c r="J57">
        <f t="shared" si="4"/>
        <v>354751.66666666669</v>
      </c>
    </row>
    <row r="58" spans="1:10" x14ac:dyDescent="0.25">
      <c r="A58" s="32">
        <f t="shared" si="15"/>
        <v>11500</v>
      </c>
      <c r="B58" s="105">
        <f t="shared" si="16"/>
        <v>2.92</v>
      </c>
      <c r="C58" s="110">
        <f t="shared" si="17"/>
        <v>3358</v>
      </c>
      <c r="D58" s="111">
        <f t="shared" si="13"/>
        <v>1043.4782608695652</v>
      </c>
      <c r="E58" s="110">
        <f t="shared" si="2"/>
        <v>350400</v>
      </c>
      <c r="F58" s="112">
        <f t="shared" si="14"/>
        <v>354801.47826086957</v>
      </c>
      <c r="I58">
        <f t="shared" si="3"/>
        <v>11500</v>
      </c>
      <c r="J58">
        <f t="shared" si="4"/>
        <v>354801.47826086957</v>
      </c>
    </row>
    <row r="59" spans="1:10" x14ac:dyDescent="0.25">
      <c r="A59" s="32">
        <f t="shared" si="15"/>
        <v>11750</v>
      </c>
      <c r="B59" s="105">
        <f t="shared" si="16"/>
        <v>2.92</v>
      </c>
      <c r="C59" s="110">
        <f t="shared" si="17"/>
        <v>3431</v>
      </c>
      <c r="D59" s="111">
        <f t="shared" si="13"/>
        <v>1021.2765957446809</v>
      </c>
      <c r="E59" s="110">
        <f t="shared" si="2"/>
        <v>350400</v>
      </c>
      <c r="F59" s="112">
        <f t="shared" si="14"/>
        <v>354852.27659574465</v>
      </c>
      <c r="I59">
        <f t="shared" si="3"/>
        <v>11750</v>
      </c>
      <c r="J59">
        <f t="shared" si="4"/>
        <v>354852.27659574465</v>
      </c>
    </row>
    <row r="60" spans="1:10" x14ac:dyDescent="0.25">
      <c r="A60" s="32">
        <f t="shared" si="15"/>
        <v>12000</v>
      </c>
      <c r="B60" s="105">
        <f t="shared" si="16"/>
        <v>2.92</v>
      </c>
      <c r="C60" s="110">
        <f t="shared" si="17"/>
        <v>3504</v>
      </c>
      <c r="D60" s="111">
        <f t="shared" si="13"/>
        <v>1000</v>
      </c>
      <c r="E60" s="110">
        <f t="shared" si="2"/>
        <v>350400</v>
      </c>
      <c r="F60" s="112">
        <f t="shared" si="14"/>
        <v>354904</v>
      </c>
      <c r="I60">
        <f t="shared" si="3"/>
        <v>12000</v>
      </c>
      <c r="J60">
        <f t="shared" si="4"/>
        <v>354904</v>
      </c>
    </row>
    <row r="61" spans="1:10" ht="14.4" thickBot="1" x14ac:dyDescent="0.3">
      <c r="A61" s="33">
        <f t="shared" si="15"/>
        <v>12250</v>
      </c>
      <c r="B61" s="106">
        <f t="shared" si="16"/>
        <v>2.92</v>
      </c>
      <c r="C61" s="113">
        <f t="shared" si="17"/>
        <v>3577</v>
      </c>
      <c r="D61" s="114">
        <f t="shared" si="13"/>
        <v>979.59183673469386</v>
      </c>
      <c r="E61" s="113">
        <f t="shared" si="2"/>
        <v>350400</v>
      </c>
      <c r="F61" s="115">
        <f t="shared" si="14"/>
        <v>354956.59183673467</v>
      </c>
      <c r="I61">
        <f t="shared" si="3"/>
        <v>12250</v>
      </c>
      <c r="J61">
        <f t="shared" si="4"/>
        <v>354956.59183673467</v>
      </c>
    </row>
    <row r="62" spans="1:10" x14ac:dyDescent="0.25">
      <c r="D62" s="7"/>
    </row>
    <row r="63" spans="1:10" x14ac:dyDescent="0.25">
      <c r="D63" s="7"/>
    </row>
    <row r="64" spans="1:10" x14ac:dyDescent="0.25">
      <c r="D64" s="7"/>
    </row>
    <row r="65" spans="4:4" x14ac:dyDescent="0.25">
      <c r="D65" s="7"/>
    </row>
    <row r="66" spans="4:4" x14ac:dyDescent="0.25">
      <c r="D66" s="7"/>
    </row>
    <row r="67" spans="4:4" x14ac:dyDescent="0.25">
      <c r="D67" s="7"/>
    </row>
    <row r="68" spans="4:4" x14ac:dyDescent="0.25">
      <c r="D68" s="7"/>
    </row>
    <row r="69" spans="4:4" x14ac:dyDescent="0.25">
      <c r="D69" s="7"/>
    </row>
    <row r="70" spans="4:4" x14ac:dyDescent="0.25">
      <c r="D70" s="7"/>
    </row>
    <row r="71" spans="4:4" x14ac:dyDescent="0.25">
      <c r="D71" s="7"/>
    </row>
  </sheetData>
  <phoneticPr fontId="0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67" transitionEvaluation="1" codeName="Sheet4"/>
  <dimension ref="A1:F77"/>
  <sheetViews>
    <sheetView showGridLines="0" topLeftCell="A67" workbookViewId="0">
      <selection activeCell="H73" sqref="H73"/>
    </sheetView>
  </sheetViews>
  <sheetFormatPr defaultColWidth="9.6640625" defaultRowHeight="13.8" x14ac:dyDescent="0.25"/>
  <cols>
    <col min="1" max="1" width="8.88671875" customWidth="1"/>
    <col min="2" max="2" width="12.6640625" customWidth="1"/>
    <col min="3" max="3" width="14.6640625" customWidth="1"/>
    <col min="4" max="4" width="13.44140625" customWidth="1"/>
    <col min="5" max="5" width="13.88671875" customWidth="1"/>
    <col min="6" max="6" width="12.88671875" customWidth="1"/>
  </cols>
  <sheetData>
    <row r="1" spans="1:6" ht="18" x14ac:dyDescent="0.35">
      <c r="A1" s="101" t="s">
        <v>96</v>
      </c>
    </row>
    <row r="2" spans="1:6" ht="14.4" thickBot="1" x14ac:dyDescent="0.3">
      <c r="A2" s="2"/>
    </row>
    <row r="3" spans="1:6" x14ac:dyDescent="0.25">
      <c r="A3" s="34" t="s">
        <v>12</v>
      </c>
      <c r="B3" s="12"/>
      <c r="C3" s="102">
        <v>100</v>
      </c>
      <c r="D3" s="36" t="s">
        <v>13</v>
      </c>
    </row>
    <row r="4" spans="1:6" x14ac:dyDescent="0.25">
      <c r="A4" s="13" t="s">
        <v>14</v>
      </c>
      <c r="B4" s="14"/>
      <c r="C4" s="116">
        <v>10000</v>
      </c>
      <c r="D4" s="9" t="s">
        <v>95</v>
      </c>
    </row>
    <row r="5" spans="1:6" x14ac:dyDescent="0.25">
      <c r="A5" s="13" t="s">
        <v>15</v>
      </c>
      <c r="B5" s="14"/>
      <c r="C5" s="103">
        <v>0.2</v>
      </c>
      <c r="D5" s="9"/>
    </row>
    <row r="6" spans="1:6" ht="14.4" thickBot="1" x14ac:dyDescent="0.3">
      <c r="A6" s="15"/>
      <c r="B6" s="16"/>
      <c r="C6" s="10"/>
      <c r="D6" s="11"/>
    </row>
    <row r="7" spans="1:6" ht="14.4" thickBot="1" x14ac:dyDescent="0.3">
      <c r="A7" s="1" t="s">
        <v>17</v>
      </c>
    </row>
    <row r="8" spans="1:6" ht="14.4" thickBot="1" x14ac:dyDescent="0.3">
      <c r="B8" s="23" t="s">
        <v>18</v>
      </c>
      <c r="C8" s="24" t="s">
        <v>19</v>
      </c>
    </row>
    <row r="9" spans="1:6" x14ac:dyDescent="0.25">
      <c r="B9" s="19" t="s">
        <v>20</v>
      </c>
      <c r="C9" s="20">
        <v>3</v>
      </c>
    </row>
    <row r="10" spans="1:6" x14ac:dyDescent="0.25">
      <c r="B10" s="19" t="s">
        <v>21</v>
      </c>
      <c r="C10" s="20">
        <v>2.96</v>
      </c>
    </row>
    <row r="11" spans="1:6" ht="14.4" thickBot="1" x14ac:dyDescent="0.3">
      <c r="B11" s="21" t="s">
        <v>22</v>
      </c>
      <c r="C11" s="22">
        <v>2.92</v>
      </c>
    </row>
    <row r="13" spans="1:6" ht="14.4" thickBot="1" x14ac:dyDescent="0.3"/>
    <row r="14" spans="1:6" x14ac:dyDescent="0.25">
      <c r="A14" s="25" t="s">
        <v>2</v>
      </c>
      <c r="B14" s="26" t="s">
        <v>23</v>
      </c>
      <c r="C14" s="26" t="s">
        <v>24</v>
      </c>
      <c r="D14" s="27" t="s">
        <v>24</v>
      </c>
      <c r="E14" s="26" t="s">
        <v>24</v>
      </c>
      <c r="F14" s="17" t="s">
        <v>25</v>
      </c>
    </row>
    <row r="15" spans="1:6" ht="14.4" thickBot="1" x14ac:dyDescent="0.3">
      <c r="A15" s="28" t="s">
        <v>18</v>
      </c>
      <c r="B15" s="29" t="s">
        <v>26</v>
      </c>
      <c r="C15" s="29" t="s">
        <v>7</v>
      </c>
      <c r="D15" s="30" t="s">
        <v>6</v>
      </c>
      <c r="E15" s="29" t="s">
        <v>27</v>
      </c>
      <c r="F15" s="18" t="s">
        <v>28</v>
      </c>
    </row>
    <row r="16" spans="1:6" x14ac:dyDescent="0.25">
      <c r="A16" s="31">
        <v>3000</v>
      </c>
      <c r="B16" s="104">
        <f t="shared" ref="B16:B36" si="0">((MINA(5000,A16)*C$9)+(MAXA(0,MINA(10000,A16)-5000)*C$10)+(MAXA(0,A16-10000)*C$11))/A16</f>
        <v>3</v>
      </c>
      <c r="C16" s="107">
        <f>(A16/2)*B16*(C$5)</f>
        <v>900</v>
      </c>
      <c r="D16" s="108">
        <f>(C$4*12/A16)*C$3</f>
        <v>4000</v>
      </c>
      <c r="E16" s="107">
        <f t="shared" ref="E16:E36" si="1">C$4*12*B16</f>
        <v>360000</v>
      </c>
      <c r="F16" s="109">
        <f>C16+E16+D16</f>
        <v>364900</v>
      </c>
    </row>
    <row r="17" spans="1:6" x14ac:dyDescent="0.25">
      <c r="A17" s="32">
        <f>250+A16</f>
        <v>3250</v>
      </c>
      <c r="B17" s="105">
        <f t="shared" si="0"/>
        <v>3</v>
      </c>
      <c r="C17" s="110">
        <f>(A17/2)*B17*(C$5)</f>
        <v>975</v>
      </c>
      <c r="D17" s="111">
        <f t="shared" ref="D17:D32" si="2">(C$4*12/A17)*C$3</f>
        <v>3692.3076923076919</v>
      </c>
      <c r="E17" s="110">
        <f t="shared" si="1"/>
        <v>360000</v>
      </c>
      <c r="F17" s="112">
        <f t="shared" ref="F17:F32" si="3">C17+E17+D17</f>
        <v>364667.30769230769</v>
      </c>
    </row>
    <row r="18" spans="1:6" x14ac:dyDescent="0.25">
      <c r="A18" s="32">
        <f>250+A17</f>
        <v>3500</v>
      </c>
      <c r="B18" s="105">
        <f t="shared" si="0"/>
        <v>3</v>
      </c>
      <c r="C18" s="110">
        <f t="shared" ref="C18:C35" si="4">(A18/2)*B18*(C$5)</f>
        <v>1050</v>
      </c>
      <c r="D18" s="111">
        <f t="shared" si="2"/>
        <v>3428.5714285714284</v>
      </c>
      <c r="E18" s="110">
        <f t="shared" si="1"/>
        <v>360000</v>
      </c>
      <c r="F18" s="112">
        <f t="shared" si="3"/>
        <v>364478.57142857142</v>
      </c>
    </row>
    <row r="19" spans="1:6" x14ac:dyDescent="0.25">
      <c r="A19" s="32">
        <f t="shared" ref="A19:A36" si="5">250+A18</f>
        <v>3750</v>
      </c>
      <c r="B19" s="105">
        <f t="shared" si="0"/>
        <v>3</v>
      </c>
      <c r="C19" s="110">
        <f t="shared" si="4"/>
        <v>1125</v>
      </c>
      <c r="D19" s="111">
        <f t="shared" si="2"/>
        <v>3200</v>
      </c>
      <c r="E19" s="110">
        <f t="shared" si="1"/>
        <v>360000</v>
      </c>
      <c r="F19" s="112">
        <f t="shared" si="3"/>
        <v>364325</v>
      </c>
    </row>
    <row r="20" spans="1:6" x14ac:dyDescent="0.25">
      <c r="A20" s="32">
        <f t="shared" si="5"/>
        <v>4000</v>
      </c>
      <c r="B20" s="105">
        <f t="shared" si="0"/>
        <v>3</v>
      </c>
      <c r="C20" s="110">
        <f t="shared" si="4"/>
        <v>1200</v>
      </c>
      <c r="D20" s="111">
        <f t="shared" si="2"/>
        <v>3000</v>
      </c>
      <c r="E20" s="110">
        <f t="shared" si="1"/>
        <v>360000</v>
      </c>
      <c r="F20" s="112">
        <f t="shared" si="3"/>
        <v>364200</v>
      </c>
    </row>
    <row r="21" spans="1:6" x14ac:dyDescent="0.25">
      <c r="A21" s="32">
        <f t="shared" si="5"/>
        <v>4250</v>
      </c>
      <c r="B21" s="105">
        <f t="shared" si="0"/>
        <v>3</v>
      </c>
      <c r="C21" s="110">
        <f t="shared" si="4"/>
        <v>1275</v>
      </c>
      <c r="D21" s="111">
        <f t="shared" si="2"/>
        <v>2823.5294117647059</v>
      </c>
      <c r="E21" s="110">
        <f t="shared" si="1"/>
        <v>360000</v>
      </c>
      <c r="F21" s="112">
        <f t="shared" si="3"/>
        <v>364098.5294117647</v>
      </c>
    </row>
    <row r="22" spans="1:6" x14ac:dyDescent="0.25">
      <c r="A22" s="32">
        <f t="shared" si="5"/>
        <v>4500</v>
      </c>
      <c r="B22" s="213">
        <f t="shared" si="0"/>
        <v>3</v>
      </c>
      <c r="C22" s="110">
        <f t="shared" si="4"/>
        <v>1350</v>
      </c>
      <c r="D22" s="111">
        <f t="shared" si="2"/>
        <v>2666.666666666667</v>
      </c>
      <c r="E22" s="110">
        <f t="shared" si="1"/>
        <v>360000</v>
      </c>
      <c r="F22" s="112">
        <f t="shared" si="3"/>
        <v>364016.66666666669</v>
      </c>
    </row>
    <row r="23" spans="1:6" x14ac:dyDescent="0.25">
      <c r="A23" s="32">
        <f t="shared" si="5"/>
        <v>4750</v>
      </c>
      <c r="B23" s="213">
        <f t="shared" si="0"/>
        <v>3</v>
      </c>
      <c r="C23" s="110">
        <f t="shared" si="4"/>
        <v>1425</v>
      </c>
      <c r="D23" s="111">
        <f t="shared" si="2"/>
        <v>2526.3157894736842</v>
      </c>
      <c r="E23" s="110">
        <f t="shared" si="1"/>
        <v>360000</v>
      </c>
      <c r="F23" s="112">
        <f t="shared" si="3"/>
        <v>363951.31578947371</v>
      </c>
    </row>
    <row r="24" spans="1:6" x14ac:dyDescent="0.25">
      <c r="A24" s="32">
        <f t="shared" si="5"/>
        <v>5000</v>
      </c>
      <c r="B24" s="213">
        <f t="shared" si="0"/>
        <v>3</v>
      </c>
      <c r="C24" s="110">
        <f t="shared" si="4"/>
        <v>1500</v>
      </c>
      <c r="D24" s="111">
        <f t="shared" si="2"/>
        <v>2400</v>
      </c>
      <c r="E24" s="110">
        <f t="shared" si="1"/>
        <v>360000</v>
      </c>
      <c r="F24" s="112">
        <f t="shared" si="3"/>
        <v>363900</v>
      </c>
    </row>
    <row r="25" spans="1:6" x14ac:dyDescent="0.25">
      <c r="A25" s="32">
        <f t="shared" si="5"/>
        <v>5250</v>
      </c>
      <c r="B25" s="213">
        <f t="shared" si="0"/>
        <v>2.9980952380952379</v>
      </c>
      <c r="C25" s="110">
        <f t="shared" si="4"/>
        <v>1574</v>
      </c>
      <c r="D25" s="111">
        <f t="shared" si="2"/>
        <v>2285.7142857142858</v>
      </c>
      <c r="E25" s="110">
        <f t="shared" si="1"/>
        <v>359771.42857142858</v>
      </c>
      <c r="F25" s="112">
        <f t="shared" si="3"/>
        <v>363631.14285714284</v>
      </c>
    </row>
    <row r="26" spans="1:6" x14ac:dyDescent="0.25">
      <c r="A26" s="32">
        <f t="shared" si="5"/>
        <v>5500</v>
      </c>
      <c r="B26" s="213">
        <f t="shared" si="0"/>
        <v>2.9963636363636366</v>
      </c>
      <c r="C26" s="110">
        <f t="shared" si="4"/>
        <v>1648</v>
      </c>
      <c r="D26" s="111">
        <f t="shared" si="2"/>
        <v>2181.8181818181815</v>
      </c>
      <c r="E26" s="110">
        <f t="shared" si="1"/>
        <v>359563.63636363641</v>
      </c>
      <c r="F26" s="112">
        <f t="shared" si="3"/>
        <v>363393.45454545459</v>
      </c>
    </row>
    <row r="27" spans="1:6" x14ac:dyDescent="0.25">
      <c r="A27" s="32">
        <f t="shared" si="5"/>
        <v>5750</v>
      </c>
      <c r="B27" s="213">
        <f t="shared" si="0"/>
        <v>2.9947826086956524</v>
      </c>
      <c r="C27" s="110">
        <f t="shared" si="4"/>
        <v>1722</v>
      </c>
      <c r="D27" s="111">
        <f t="shared" si="2"/>
        <v>2086.9565217391305</v>
      </c>
      <c r="E27" s="110">
        <f t="shared" si="1"/>
        <v>359373.91304347827</v>
      </c>
      <c r="F27" s="112">
        <f t="shared" si="3"/>
        <v>363182.86956521741</v>
      </c>
    </row>
    <row r="28" spans="1:6" x14ac:dyDescent="0.25">
      <c r="A28" s="32">
        <f t="shared" si="5"/>
        <v>6000</v>
      </c>
      <c r="B28" s="213">
        <f t="shared" si="0"/>
        <v>2.9933333333333332</v>
      </c>
      <c r="C28" s="215">
        <f t="shared" si="4"/>
        <v>1796</v>
      </c>
      <c r="D28" s="111">
        <f t="shared" si="2"/>
        <v>2000</v>
      </c>
      <c r="E28" s="110">
        <f t="shared" si="1"/>
        <v>359200</v>
      </c>
      <c r="F28" s="112">
        <f t="shared" si="3"/>
        <v>362996</v>
      </c>
    </row>
    <row r="29" spans="1:6" x14ac:dyDescent="0.25">
      <c r="A29" s="32">
        <f t="shared" si="5"/>
        <v>6250</v>
      </c>
      <c r="B29" s="213">
        <f t="shared" si="0"/>
        <v>2.992</v>
      </c>
      <c r="C29" s="215">
        <f t="shared" si="4"/>
        <v>1870</v>
      </c>
      <c r="D29" s="111">
        <f t="shared" si="2"/>
        <v>1920</v>
      </c>
      <c r="E29" s="110">
        <f t="shared" si="1"/>
        <v>359040</v>
      </c>
      <c r="F29" s="112">
        <f t="shared" si="3"/>
        <v>362830</v>
      </c>
    </row>
    <row r="30" spans="1:6" x14ac:dyDescent="0.25">
      <c r="A30" s="32">
        <f t="shared" si="5"/>
        <v>6500</v>
      </c>
      <c r="B30" s="213">
        <f t="shared" si="0"/>
        <v>2.9907692307692306</v>
      </c>
      <c r="C30" s="215">
        <f t="shared" si="4"/>
        <v>1944</v>
      </c>
      <c r="D30" s="111">
        <f t="shared" si="2"/>
        <v>1846.153846153846</v>
      </c>
      <c r="E30" s="110">
        <f t="shared" si="1"/>
        <v>358892.30769230769</v>
      </c>
      <c r="F30" s="112">
        <f t="shared" si="3"/>
        <v>362682.46153846156</v>
      </c>
    </row>
    <row r="31" spans="1:6" x14ac:dyDescent="0.25">
      <c r="A31" s="32">
        <f t="shared" si="5"/>
        <v>6750</v>
      </c>
      <c r="B31" s="213">
        <f t="shared" si="0"/>
        <v>2.9896296296296296</v>
      </c>
      <c r="C31" s="215">
        <f t="shared" si="4"/>
        <v>2018</v>
      </c>
      <c r="D31" s="111">
        <f t="shared" si="2"/>
        <v>1777.7777777777778</v>
      </c>
      <c r="E31" s="110">
        <f t="shared" si="1"/>
        <v>358755.55555555556</v>
      </c>
      <c r="F31" s="112">
        <f t="shared" si="3"/>
        <v>362551.33333333331</v>
      </c>
    </row>
    <row r="32" spans="1:6" x14ac:dyDescent="0.25">
      <c r="A32" s="32">
        <f t="shared" si="5"/>
        <v>7000</v>
      </c>
      <c r="B32" s="213">
        <f t="shared" si="0"/>
        <v>2.9885714285714284</v>
      </c>
      <c r="C32" s="215">
        <f t="shared" si="4"/>
        <v>2092</v>
      </c>
      <c r="D32" s="111">
        <f t="shared" si="2"/>
        <v>1714.2857142857142</v>
      </c>
      <c r="E32" s="110">
        <f t="shared" si="1"/>
        <v>358628.57142857142</v>
      </c>
      <c r="F32" s="112">
        <f t="shared" si="3"/>
        <v>362434.85714285716</v>
      </c>
    </row>
    <row r="33" spans="1:6" x14ac:dyDescent="0.25">
      <c r="A33" s="32">
        <f t="shared" si="5"/>
        <v>7250</v>
      </c>
      <c r="B33" s="213">
        <f t="shared" si="0"/>
        <v>2.9875862068965517</v>
      </c>
      <c r="C33" s="215">
        <f t="shared" si="4"/>
        <v>2166</v>
      </c>
      <c r="D33" s="111">
        <f>(C$4*12/A33)*C$3</f>
        <v>1655.1724137931035</v>
      </c>
      <c r="E33" s="110">
        <f t="shared" si="1"/>
        <v>358510.3448275862</v>
      </c>
      <c r="F33" s="112">
        <f>C33+E33+D33</f>
        <v>362331.5172413793</v>
      </c>
    </row>
    <row r="34" spans="1:6" x14ac:dyDescent="0.25">
      <c r="A34" s="32">
        <f t="shared" si="5"/>
        <v>7500</v>
      </c>
      <c r="B34" s="213">
        <f t="shared" si="0"/>
        <v>2.9866666666666668</v>
      </c>
      <c r="C34" s="215">
        <f t="shared" si="4"/>
        <v>2240</v>
      </c>
      <c r="D34" s="111">
        <f>(C$4*12/A34)*C$3</f>
        <v>1600</v>
      </c>
      <c r="E34" s="110">
        <f t="shared" si="1"/>
        <v>358400</v>
      </c>
      <c r="F34" s="112">
        <f>C34+E34+D34</f>
        <v>362240</v>
      </c>
    </row>
    <row r="35" spans="1:6" x14ac:dyDescent="0.25">
      <c r="A35" s="32">
        <f t="shared" si="5"/>
        <v>7750</v>
      </c>
      <c r="B35" s="213">
        <f t="shared" si="0"/>
        <v>2.9858064516129033</v>
      </c>
      <c r="C35" s="215">
        <f t="shared" si="4"/>
        <v>2314</v>
      </c>
      <c r="D35" s="79">
        <f>(C$4*12/A35)*C$3</f>
        <v>1548.3870967741937</v>
      </c>
      <c r="E35" s="110">
        <f t="shared" si="1"/>
        <v>358296.77419354836</v>
      </c>
      <c r="F35" s="112">
        <f>C35+E35+D35</f>
        <v>362159.16129032255</v>
      </c>
    </row>
    <row r="36" spans="1:6" x14ac:dyDescent="0.25">
      <c r="A36" s="32">
        <f t="shared" si="5"/>
        <v>8000</v>
      </c>
      <c r="B36" s="213">
        <f t="shared" si="0"/>
        <v>2.9849999999999999</v>
      </c>
      <c r="C36" s="215">
        <f>(A36/2)*B36*(C$5)</f>
        <v>2388</v>
      </c>
      <c r="D36" s="79">
        <f>(C$4*12/A36)*C$3</f>
        <v>1500</v>
      </c>
      <c r="E36" s="110">
        <f t="shared" si="1"/>
        <v>358200</v>
      </c>
      <c r="F36" s="112">
        <f>C36+E36+D36</f>
        <v>362088</v>
      </c>
    </row>
    <row r="37" spans="1:6" x14ac:dyDescent="0.25">
      <c r="A37" s="32">
        <f t="shared" ref="A37:A77" si="6">250+A36</f>
        <v>8250</v>
      </c>
      <c r="B37" s="213">
        <f t="shared" ref="B37:B77" si="7">((MINA(5000,A37)*C$9)+(MAXA(0,MINA(10000,A37)-5000)*C$10)+(MAXA(0,A37-10000)*C$11))/A37</f>
        <v>2.9842424242424244</v>
      </c>
      <c r="C37" s="215">
        <f t="shared" ref="C37:C77" si="8">(A37/2)*B37*(C$5)</f>
        <v>2462</v>
      </c>
      <c r="D37" s="79">
        <f t="shared" ref="D37:D77" si="9">(C$4*12/A37)*C$3</f>
        <v>1454.5454545454545</v>
      </c>
      <c r="E37" s="110">
        <f t="shared" ref="E37:E77" si="10">C$4*12*B37</f>
        <v>358109.09090909094</v>
      </c>
      <c r="F37" s="112">
        <f t="shared" ref="F37:F77" si="11">C37+E37+D37</f>
        <v>362025.63636363641</v>
      </c>
    </row>
    <row r="38" spans="1:6" x14ac:dyDescent="0.25">
      <c r="A38" s="32">
        <f t="shared" si="6"/>
        <v>8500</v>
      </c>
      <c r="B38" s="213">
        <f t="shared" si="7"/>
        <v>2.9835294117647058</v>
      </c>
      <c r="C38" s="215">
        <f t="shared" si="8"/>
        <v>2536</v>
      </c>
      <c r="D38" s="79">
        <f t="shared" si="9"/>
        <v>1411.7647058823529</v>
      </c>
      <c r="E38" s="110">
        <f t="shared" si="10"/>
        <v>358023.5294117647</v>
      </c>
      <c r="F38" s="112">
        <f t="shared" si="11"/>
        <v>361971.29411764705</v>
      </c>
    </row>
    <row r="39" spans="1:6" x14ac:dyDescent="0.25">
      <c r="A39" s="32">
        <f t="shared" si="6"/>
        <v>8750</v>
      </c>
      <c r="B39" s="213">
        <f t="shared" si="7"/>
        <v>2.9828571428571427</v>
      </c>
      <c r="C39" s="215">
        <f t="shared" si="8"/>
        <v>2610</v>
      </c>
      <c r="D39" s="79">
        <f t="shared" si="9"/>
        <v>1371.4285714285713</v>
      </c>
      <c r="E39" s="110">
        <f t="shared" si="10"/>
        <v>357942.8571428571</v>
      </c>
      <c r="F39" s="112">
        <f t="shared" si="11"/>
        <v>361924.28571428568</v>
      </c>
    </row>
    <row r="40" spans="1:6" x14ac:dyDescent="0.25">
      <c r="A40" s="32">
        <f t="shared" si="6"/>
        <v>9000</v>
      </c>
      <c r="B40" s="213">
        <f t="shared" si="7"/>
        <v>2.9822222222222221</v>
      </c>
      <c r="C40" s="215">
        <f t="shared" si="8"/>
        <v>2684</v>
      </c>
      <c r="D40" s="79">
        <f t="shared" si="9"/>
        <v>1333.3333333333335</v>
      </c>
      <c r="E40" s="110">
        <f t="shared" si="10"/>
        <v>357866.66666666663</v>
      </c>
      <c r="F40" s="112">
        <f t="shared" si="11"/>
        <v>361883.99999999994</v>
      </c>
    </row>
    <row r="41" spans="1:6" x14ac:dyDescent="0.25">
      <c r="A41" s="32">
        <f t="shared" si="6"/>
        <v>9250</v>
      </c>
      <c r="B41" s="213">
        <f t="shared" si="7"/>
        <v>2.9816216216216218</v>
      </c>
      <c r="C41" s="215">
        <f t="shared" si="8"/>
        <v>2758</v>
      </c>
      <c r="D41" s="79">
        <f t="shared" si="9"/>
        <v>1297.2972972972973</v>
      </c>
      <c r="E41" s="110">
        <f t="shared" si="10"/>
        <v>357794.59459459462</v>
      </c>
      <c r="F41" s="112">
        <f t="shared" si="11"/>
        <v>361849.89189189189</v>
      </c>
    </row>
    <row r="42" spans="1:6" x14ac:dyDescent="0.25">
      <c r="A42" s="32">
        <f t="shared" si="6"/>
        <v>9500</v>
      </c>
      <c r="B42" s="213">
        <f t="shared" si="7"/>
        <v>2.9810526315789474</v>
      </c>
      <c r="C42" s="215">
        <f t="shared" si="8"/>
        <v>2832</v>
      </c>
      <c r="D42" s="79">
        <f t="shared" si="9"/>
        <v>1263.1578947368421</v>
      </c>
      <c r="E42" s="110">
        <f t="shared" si="10"/>
        <v>357726.31578947371</v>
      </c>
      <c r="F42" s="112">
        <f t="shared" si="11"/>
        <v>361821.47368421056</v>
      </c>
    </row>
    <row r="43" spans="1:6" x14ac:dyDescent="0.25">
      <c r="A43" s="32">
        <f t="shared" si="6"/>
        <v>9750</v>
      </c>
      <c r="B43" s="213">
        <f t="shared" si="7"/>
        <v>2.9805128205128204</v>
      </c>
      <c r="C43" s="215">
        <f t="shared" si="8"/>
        <v>2906</v>
      </c>
      <c r="D43" s="79">
        <f t="shared" si="9"/>
        <v>1230.7692307692309</v>
      </c>
      <c r="E43" s="110">
        <f t="shared" si="10"/>
        <v>357661.53846153844</v>
      </c>
      <c r="F43" s="112">
        <f t="shared" si="11"/>
        <v>361798.30769230769</v>
      </c>
    </row>
    <row r="44" spans="1:6" x14ac:dyDescent="0.25">
      <c r="A44" s="32">
        <f t="shared" si="6"/>
        <v>10000</v>
      </c>
      <c r="B44" s="213">
        <f t="shared" si="7"/>
        <v>2.98</v>
      </c>
      <c r="C44" s="215">
        <f t="shared" si="8"/>
        <v>2980</v>
      </c>
      <c r="D44" s="79">
        <f t="shared" si="9"/>
        <v>1200</v>
      </c>
      <c r="E44" s="110">
        <f t="shared" si="10"/>
        <v>357600</v>
      </c>
      <c r="F44" s="112">
        <f t="shared" si="11"/>
        <v>361780</v>
      </c>
    </row>
    <row r="45" spans="1:6" x14ac:dyDescent="0.25">
      <c r="A45" s="32">
        <f t="shared" si="6"/>
        <v>10250</v>
      </c>
      <c r="B45" s="213">
        <f t="shared" si="7"/>
        <v>2.9785365853658536</v>
      </c>
      <c r="C45" s="215">
        <f t="shared" si="8"/>
        <v>3053</v>
      </c>
      <c r="D45" s="217">
        <f t="shared" si="9"/>
        <v>1170.7317073170732</v>
      </c>
      <c r="E45" s="110">
        <f t="shared" si="10"/>
        <v>357424.39024390245</v>
      </c>
      <c r="F45" s="112">
        <f t="shared" si="11"/>
        <v>361648.12195121951</v>
      </c>
    </row>
    <row r="46" spans="1:6" x14ac:dyDescent="0.25">
      <c r="A46" s="32">
        <f t="shared" si="6"/>
        <v>10500</v>
      </c>
      <c r="B46" s="213">
        <f t="shared" si="7"/>
        <v>2.9771428571428573</v>
      </c>
      <c r="C46" s="215">
        <f t="shared" si="8"/>
        <v>3126</v>
      </c>
      <c r="D46" s="217">
        <f t="shared" si="9"/>
        <v>1142.8571428571429</v>
      </c>
      <c r="E46" s="110">
        <f t="shared" si="10"/>
        <v>357257.1428571429</v>
      </c>
      <c r="F46" s="112">
        <f t="shared" si="11"/>
        <v>361526.00000000006</v>
      </c>
    </row>
    <row r="47" spans="1:6" x14ac:dyDescent="0.25">
      <c r="A47" s="32">
        <f t="shared" si="6"/>
        <v>10750</v>
      </c>
      <c r="B47" s="213">
        <f t="shared" si="7"/>
        <v>2.9758139534883723</v>
      </c>
      <c r="C47" s="215">
        <f t="shared" si="8"/>
        <v>3199.0000000000005</v>
      </c>
      <c r="D47" s="217">
        <f t="shared" si="9"/>
        <v>1116.2790697674418</v>
      </c>
      <c r="E47" s="110">
        <f t="shared" si="10"/>
        <v>357097.6744186047</v>
      </c>
      <c r="F47" s="112">
        <f t="shared" si="11"/>
        <v>361412.95348837215</v>
      </c>
    </row>
    <row r="48" spans="1:6" x14ac:dyDescent="0.25">
      <c r="A48" s="32">
        <f t="shared" si="6"/>
        <v>11000</v>
      </c>
      <c r="B48" s="213">
        <f t="shared" si="7"/>
        <v>2.9745454545454546</v>
      </c>
      <c r="C48" s="215">
        <f t="shared" si="8"/>
        <v>3272</v>
      </c>
      <c r="D48" s="217">
        <f t="shared" si="9"/>
        <v>1090.9090909090908</v>
      </c>
      <c r="E48" s="110">
        <f t="shared" si="10"/>
        <v>356945.45454545453</v>
      </c>
      <c r="F48" s="112">
        <f t="shared" si="11"/>
        <v>361308.36363636365</v>
      </c>
    </row>
    <row r="49" spans="1:6" x14ac:dyDescent="0.25">
      <c r="A49" s="32">
        <f t="shared" si="6"/>
        <v>11250</v>
      </c>
      <c r="B49" s="213">
        <f t="shared" si="7"/>
        <v>2.9733333333333332</v>
      </c>
      <c r="C49" s="215">
        <f t="shared" si="8"/>
        <v>3345</v>
      </c>
      <c r="D49" s="217">
        <f t="shared" si="9"/>
        <v>1066.6666666666665</v>
      </c>
      <c r="E49" s="110">
        <f t="shared" si="10"/>
        <v>356800</v>
      </c>
      <c r="F49" s="112">
        <f t="shared" si="11"/>
        <v>361211.66666666669</v>
      </c>
    </row>
    <row r="50" spans="1:6" x14ac:dyDescent="0.25">
      <c r="A50" s="32">
        <f t="shared" si="6"/>
        <v>11500</v>
      </c>
      <c r="B50" s="213">
        <f t="shared" si="7"/>
        <v>2.9721739130434783</v>
      </c>
      <c r="C50" s="215">
        <f t="shared" si="8"/>
        <v>3418</v>
      </c>
      <c r="D50" s="217">
        <f t="shared" si="9"/>
        <v>1043.4782608695652</v>
      </c>
      <c r="E50" s="110">
        <f t="shared" si="10"/>
        <v>356660.86956521741</v>
      </c>
      <c r="F50" s="112">
        <f t="shared" si="11"/>
        <v>361122.34782608697</v>
      </c>
    </row>
    <row r="51" spans="1:6" x14ac:dyDescent="0.25">
      <c r="A51" s="32">
        <f t="shared" si="6"/>
        <v>11750</v>
      </c>
      <c r="B51" s="213">
        <f t="shared" si="7"/>
        <v>2.971063829787234</v>
      </c>
      <c r="C51" s="215">
        <f t="shared" si="8"/>
        <v>3491</v>
      </c>
      <c r="D51" s="217">
        <f t="shared" si="9"/>
        <v>1021.2765957446809</v>
      </c>
      <c r="E51" s="110">
        <f t="shared" si="10"/>
        <v>356527.6595744681</v>
      </c>
      <c r="F51" s="112">
        <f t="shared" si="11"/>
        <v>361039.93617021275</v>
      </c>
    </row>
    <row r="52" spans="1:6" x14ac:dyDescent="0.25">
      <c r="A52" s="32">
        <f t="shared" si="6"/>
        <v>12000</v>
      </c>
      <c r="B52" s="213">
        <f t="shared" si="7"/>
        <v>2.97</v>
      </c>
      <c r="C52" s="215">
        <f t="shared" si="8"/>
        <v>3564</v>
      </c>
      <c r="D52" s="217">
        <f t="shared" si="9"/>
        <v>1000</v>
      </c>
      <c r="E52" s="110">
        <f t="shared" si="10"/>
        <v>356400</v>
      </c>
      <c r="F52" s="112">
        <f t="shared" si="11"/>
        <v>360964</v>
      </c>
    </row>
    <row r="53" spans="1:6" x14ac:dyDescent="0.25">
      <c r="A53" s="32">
        <f t="shared" si="6"/>
        <v>12250</v>
      </c>
      <c r="B53" s="213">
        <f t="shared" si="7"/>
        <v>2.9689795918367348</v>
      </c>
      <c r="C53" s="215">
        <f t="shared" si="8"/>
        <v>3637</v>
      </c>
      <c r="D53" s="217">
        <f t="shared" si="9"/>
        <v>979.59183673469386</v>
      </c>
      <c r="E53" s="110">
        <f t="shared" si="10"/>
        <v>356277.55102040817</v>
      </c>
      <c r="F53" s="112">
        <f t="shared" si="11"/>
        <v>360894.14285714284</v>
      </c>
    </row>
    <row r="54" spans="1:6" x14ac:dyDescent="0.25">
      <c r="A54" s="32">
        <f t="shared" si="6"/>
        <v>12500</v>
      </c>
      <c r="B54" s="213">
        <f t="shared" si="7"/>
        <v>2.968</v>
      </c>
      <c r="C54" s="215">
        <f t="shared" si="8"/>
        <v>3710</v>
      </c>
      <c r="D54" s="217">
        <f t="shared" si="9"/>
        <v>960</v>
      </c>
      <c r="E54" s="110">
        <f t="shared" si="10"/>
        <v>356160</v>
      </c>
      <c r="F54" s="112">
        <f t="shared" si="11"/>
        <v>360830</v>
      </c>
    </row>
    <row r="55" spans="1:6" x14ac:dyDescent="0.25">
      <c r="A55" s="32">
        <f t="shared" si="6"/>
        <v>12750</v>
      </c>
      <c r="B55" s="213">
        <f t="shared" si="7"/>
        <v>2.967058823529412</v>
      </c>
      <c r="C55" s="215">
        <f t="shared" si="8"/>
        <v>3783</v>
      </c>
      <c r="D55" s="217">
        <f t="shared" si="9"/>
        <v>941.17647058823536</v>
      </c>
      <c r="E55" s="110">
        <f t="shared" si="10"/>
        <v>356047.05882352946</v>
      </c>
      <c r="F55" s="112">
        <f t="shared" si="11"/>
        <v>360771.23529411771</v>
      </c>
    </row>
    <row r="56" spans="1:6" x14ac:dyDescent="0.25">
      <c r="A56" s="32">
        <f t="shared" si="6"/>
        <v>13000</v>
      </c>
      <c r="B56" s="213">
        <f t="shared" si="7"/>
        <v>2.9661538461538464</v>
      </c>
      <c r="C56" s="215">
        <f t="shared" si="8"/>
        <v>3856</v>
      </c>
      <c r="D56" s="217">
        <f t="shared" si="9"/>
        <v>923.07692307692298</v>
      </c>
      <c r="E56" s="110">
        <f t="shared" si="10"/>
        <v>355938.46153846156</v>
      </c>
      <c r="F56" s="112">
        <f t="shared" si="11"/>
        <v>360717.5384615385</v>
      </c>
    </row>
    <row r="57" spans="1:6" x14ac:dyDescent="0.25">
      <c r="A57" s="32">
        <f t="shared" si="6"/>
        <v>13250</v>
      </c>
      <c r="B57" s="213">
        <f t="shared" si="7"/>
        <v>2.9652830188679244</v>
      </c>
      <c r="C57" s="215">
        <f t="shared" si="8"/>
        <v>3929</v>
      </c>
      <c r="D57" s="217">
        <f t="shared" si="9"/>
        <v>905.66037735849056</v>
      </c>
      <c r="E57" s="110">
        <f t="shared" si="10"/>
        <v>355833.9622641509</v>
      </c>
      <c r="F57" s="112">
        <f t="shared" si="11"/>
        <v>360668.6226415094</v>
      </c>
    </row>
    <row r="58" spans="1:6" x14ac:dyDescent="0.25">
      <c r="A58" s="32">
        <f t="shared" si="6"/>
        <v>13500</v>
      </c>
      <c r="B58" s="213">
        <f t="shared" si="7"/>
        <v>2.9644444444444447</v>
      </c>
      <c r="C58" s="215">
        <f t="shared" si="8"/>
        <v>4002</v>
      </c>
      <c r="D58" s="217">
        <f t="shared" si="9"/>
        <v>888.88888888888891</v>
      </c>
      <c r="E58" s="110">
        <f t="shared" si="10"/>
        <v>355733.33333333337</v>
      </c>
      <c r="F58" s="112">
        <f t="shared" si="11"/>
        <v>360624.22222222225</v>
      </c>
    </row>
    <row r="59" spans="1:6" x14ac:dyDescent="0.25">
      <c r="A59" s="32">
        <f t="shared" si="6"/>
        <v>13750</v>
      </c>
      <c r="B59" s="213">
        <f t="shared" si="7"/>
        <v>2.9636363636363638</v>
      </c>
      <c r="C59" s="215">
        <f t="shared" si="8"/>
        <v>4075</v>
      </c>
      <c r="D59" s="217">
        <f t="shared" si="9"/>
        <v>872.72727272727263</v>
      </c>
      <c r="E59" s="110">
        <f t="shared" si="10"/>
        <v>355636.36363636365</v>
      </c>
      <c r="F59" s="112">
        <f t="shared" si="11"/>
        <v>360584.09090909094</v>
      </c>
    </row>
    <row r="60" spans="1:6" x14ac:dyDescent="0.25">
      <c r="A60" s="32">
        <f t="shared" si="6"/>
        <v>14000</v>
      </c>
      <c r="B60" s="213">
        <f t="shared" si="7"/>
        <v>2.9628571428571431</v>
      </c>
      <c r="C60" s="215">
        <f t="shared" si="8"/>
        <v>4148</v>
      </c>
      <c r="D60" s="217">
        <f t="shared" si="9"/>
        <v>857.14285714285711</v>
      </c>
      <c r="E60" s="110">
        <f t="shared" si="10"/>
        <v>355542.85714285716</v>
      </c>
      <c r="F60" s="112">
        <f t="shared" si="11"/>
        <v>360548</v>
      </c>
    </row>
    <row r="61" spans="1:6" x14ac:dyDescent="0.25">
      <c r="A61" s="32">
        <f t="shared" si="6"/>
        <v>14250</v>
      </c>
      <c r="B61" s="213">
        <f t="shared" si="7"/>
        <v>2.9621052631578948</v>
      </c>
      <c r="C61" s="215">
        <f t="shared" si="8"/>
        <v>4221</v>
      </c>
      <c r="D61" s="217">
        <f t="shared" si="9"/>
        <v>842.10526315789468</v>
      </c>
      <c r="E61" s="110">
        <f t="shared" si="10"/>
        <v>355452.63157894736</v>
      </c>
      <c r="F61" s="112">
        <f t="shared" si="11"/>
        <v>360515.73684210528</v>
      </c>
    </row>
    <row r="62" spans="1:6" x14ac:dyDescent="0.25">
      <c r="A62" s="32">
        <f t="shared" si="6"/>
        <v>14500</v>
      </c>
      <c r="B62" s="213">
        <f t="shared" si="7"/>
        <v>2.9613793103448276</v>
      </c>
      <c r="C62" s="215">
        <f t="shared" si="8"/>
        <v>4294</v>
      </c>
      <c r="D62" s="217">
        <f t="shared" si="9"/>
        <v>827.58620689655174</v>
      </c>
      <c r="E62" s="110">
        <f t="shared" si="10"/>
        <v>355365.5172413793</v>
      </c>
      <c r="F62" s="112">
        <f t="shared" si="11"/>
        <v>360487.10344827588</v>
      </c>
    </row>
    <row r="63" spans="1:6" x14ac:dyDescent="0.25">
      <c r="A63" s="32">
        <f t="shared" si="6"/>
        <v>14750</v>
      </c>
      <c r="B63" s="213">
        <f t="shared" si="7"/>
        <v>2.9606779661016951</v>
      </c>
      <c r="C63" s="215">
        <f t="shared" si="8"/>
        <v>4367</v>
      </c>
      <c r="D63" s="217">
        <f t="shared" si="9"/>
        <v>813.5593220338983</v>
      </c>
      <c r="E63" s="110">
        <f t="shared" si="10"/>
        <v>355281.35593220341</v>
      </c>
      <c r="F63" s="112">
        <f t="shared" si="11"/>
        <v>360461.9152542373</v>
      </c>
    </row>
    <row r="64" spans="1:6" x14ac:dyDescent="0.25">
      <c r="A64" s="32">
        <f t="shared" si="6"/>
        <v>15000</v>
      </c>
      <c r="B64" s="213">
        <f t="shared" si="7"/>
        <v>2.96</v>
      </c>
      <c r="C64" s="215">
        <f t="shared" si="8"/>
        <v>4440</v>
      </c>
      <c r="D64" s="217">
        <f t="shared" si="9"/>
        <v>800</v>
      </c>
      <c r="E64" s="110">
        <f t="shared" si="10"/>
        <v>355200</v>
      </c>
      <c r="F64" s="112">
        <f t="shared" si="11"/>
        <v>360440</v>
      </c>
    </row>
    <row r="65" spans="1:6" x14ac:dyDescent="0.25">
      <c r="A65" s="32">
        <f t="shared" si="6"/>
        <v>15250</v>
      </c>
      <c r="B65" s="213">
        <f t="shared" si="7"/>
        <v>2.9593442622950819</v>
      </c>
      <c r="C65" s="215">
        <f t="shared" si="8"/>
        <v>4513</v>
      </c>
      <c r="D65" s="217">
        <f t="shared" si="9"/>
        <v>786.88524590163934</v>
      </c>
      <c r="E65" s="110">
        <f t="shared" si="10"/>
        <v>355121.31147540984</v>
      </c>
      <c r="F65" s="112">
        <f t="shared" si="11"/>
        <v>360421.19672131148</v>
      </c>
    </row>
    <row r="66" spans="1:6" x14ac:dyDescent="0.25">
      <c r="A66" s="32">
        <f t="shared" si="6"/>
        <v>15500</v>
      </c>
      <c r="B66" s="213">
        <f t="shared" si="7"/>
        <v>2.9587096774193546</v>
      </c>
      <c r="C66" s="215">
        <f t="shared" si="8"/>
        <v>4586</v>
      </c>
      <c r="D66" s="217">
        <f t="shared" si="9"/>
        <v>774.19354838709683</v>
      </c>
      <c r="E66" s="110">
        <f t="shared" si="10"/>
        <v>355045.16129032255</v>
      </c>
      <c r="F66" s="112">
        <f t="shared" si="11"/>
        <v>360405.35483870964</v>
      </c>
    </row>
    <row r="67" spans="1:6" x14ac:dyDescent="0.25">
      <c r="A67" s="32">
        <f t="shared" si="6"/>
        <v>15750</v>
      </c>
      <c r="B67" s="213">
        <f t="shared" si="7"/>
        <v>2.9580952380952379</v>
      </c>
      <c r="C67" s="215">
        <f t="shared" si="8"/>
        <v>4659</v>
      </c>
      <c r="D67" s="217">
        <f t="shared" si="9"/>
        <v>761.90476190476181</v>
      </c>
      <c r="E67" s="110">
        <f t="shared" si="10"/>
        <v>354971.42857142852</v>
      </c>
      <c r="F67" s="112">
        <f t="shared" si="11"/>
        <v>360392.33333333326</v>
      </c>
    </row>
    <row r="68" spans="1:6" x14ac:dyDescent="0.25">
      <c r="A68" s="32">
        <f t="shared" si="6"/>
        <v>16000</v>
      </c>
      <c r="B68" s="213">
        <f t="shared" si="7"/>
        <v>2.9575</v>
      </c>
      <c r="C68" s="215">
        <f t="shared" si="8"/>
        <v>4732</v>
      </c>
      <c r="D68" s="217">
        <f t="shared" si="9"/>
        <v>750</v>
      </c>
      <c r="E68" s="110">
        <f t="shared" si="10"/>
        <v>354900</v>
      </c>
      <c r="F68" s="112">
        <f t="shared" si="11"/>
        <v>360382</v>
      </c>
    </row>
    <row r="69" spans="1:6" x14ac:dyDescent="0.25">
      <c r="A69" s="32">
        <f t="shared" si="6"/>
        <v>16250</v>
      </c>
      <c r="B69" s="213">
        <f t="shared" si="7"/>
        <v>2.956923076923077</v>
      </c>
      <c r="C69" s="215">
        <f t="shared" si="8"/>
        <v>4805</v>
      </c>
      <c r="D69" s="217">
        <f t="shared" si="9"/>
        <v>738.46153846153845</v>
      </c>
      <c r="E69" s="110">
        <f t="shared" si="10"/>
        <v>354830.76923076925</v>
      </c>
      <c r="F69" s="112">
        <f t="shared" si="11"/>
        <v>360374.23076923081</v>
      </c>
    </row>
    <row r="70" spans="1:6" x14ac:dyDescent="0.25">
      <c r="A70" s="32">
        <f t="shared" si="6"/>
        <v>16500</v>
      </c>
      <c r="B70" s="213">
        <f t="shared" si="7"/>
        <v>2.9563636363636365</v>
      </c>
      <c r="C70" s="215">
        <f t="shared" si="8"/>
        <v>4878</v>
      </c>
      <c r="D70" s="217">
        <f t="shared" si="9"/>
        <v>727.27272727272725</v>
      </c>
      <c r="E70" s="110">
        <f t="shared" si="10"/>
        <v>354763.63636363641</v>
      </c>
      <c r="F70" s="112">
        <f t="shared" si="11"/>
        <v>360368.90909090912</v>
      </c>
    </row>
    <row r="71" spans="1:6" x14ac:dyDescent="0.25">
      <c r="A71" s="32">
        <f t="shared" si="6"/>
        <v>16750</v>
      </c>
      <c r="B71" s="213">
        <f t="shared" si="7"/>
        <v>2.9558208955223879</v>
      </c>
      <c r="C71" s="215">
        <f t="shared" si="8"/>
        <v>4951</v>
      </c>
      <c r="D71" s="217">
        <f t="shared" si="9"/>
        <v>716.41791044776119</v>
      </c>
      <c r="E71" s="110">
        <f t="shared" si="10"/>
        <v>354698.50746268657</v>
      </c>
      <c r="F71" s="112">
        <f t="shared" si="11"/>
        <v>360365.92537313432</v>
      </c>
    </row>
    <row r="72" spans="1:6" x14ac:dyDescent="0.25">
      <c r="A72" s="32">
        <f t="shared" si="6"/>
        <v>17000</v>
      </c>
      <c r="B72" s="213">
        <f t="shared" si="7"/>
        <v>2.9552941176470586</v>
      </c>
      <c r="C72" s="215">
        <f t="shared" si="8"/>
        <v>5024</v>
      </c>
      <c r="D72" s="217">
        <f t="shared" si="9"/>
        <v>705.88235294117646</v>
      </c>
      <c r="E72" s="110">
        <f t="shared" si="10"/>
        <v>354635.29411764705</v>
      </c>
      <c r="F72" s="112">
        <f t="shared" si="11"/>
        <v>360365.17647058825</v>
      </c>
    </row>
    <row r="73" spans="1:6" x14ac:dyDescent="0.25">
      <c r="A73" s="32">
        <f t="shared" si="6"/>
        <v>17250</v>
      </c>
      <c r="B73" s="213">
        <f t="shared" si="7"/>
        <v>2.9547826086956523</v>
      </c>
      <c r="C73" s="215">
        <f t="shared" si="8"/>
        <v>5097</v>
      </c>
      <c r="D73" s="217">
        <f t="shared" si="9"/>
        <v>695.6521739130435</v>
      </c>
      <c r="E73" s="110">
        <f t="shared" si="10"/>
        <v>354573.91304347827</v>
      </c>
      <c r="F73" s="112">
        <f t="shared" si="11"/>
        <v>360366.5652173913</v>
      </c>
    </row>
    <row r="74" spans="1:6" x14ac:dyDescent="0.25">
      <c r="A74" s="32">
        <f t="shared" si="6"/>
        <v>17500</v>
      </c>
      <c r="B74" s="213">
        <f t="shared" si="7"/>
        <v>2.9542857142857142</v>
      </c>
      <c r="C74" s="215">
        <f t="shared" si="8"/>
        <v>5170</v>
      </c>
      <c r="D74" s="217">
        <f t="shared" si="9"/>
        <v>685.71428571428567</v>
      </c>
      <c r="E74" s="110">
        <f t="shared" si="10"/>
        <v>354514.28571428568</v>
      </c>
      <c r="F74" s="112">
        <f t="shared" si="11"/>
        <v>360369.99999999994</v>
      </c>
    </row>
    <row r="75" spans="1:6" x14ac:dyDescent="0.25">
      <c r="A75" s="32">
        <f t="shared" si="6"/>
        <v>17750</v>
      </c>
      <c r="B75" s="213">
        <f t="shared" si="7"/>
        <v>2.9538028169014083</v>
      </c>
      <c r="C75" s="215">
        <f t="shared" si="8"/>
        <v>5243</v>
      </c>
      <c r="D75" s="217">
        <f t="shared" si="9"/>
        <v>676.05633802816897</v>
      </c>
      <c r="E75" s="110">
        <f t="shared" si="10"/>
        <v>354456.338028169</v>
      </c>
      <c r="F75" s="112">
        <f t="shared" si="11"/>
        <v>360375.39436619717</v>
      </c>
    </row>
    <row r="76" spans="1:6" x14ac:dyDescent="0.25">
      <c r="A76" s="32">
        <f t="shared" si="6"/>
        <v>18000</v>
      </c>
      <c r="B76" s="213">
        <f t="shared" si="7"/>
        <v>2.9533333333333331</v>
      </c>
      <c r="C76" s="215">
        <f t="shared" si="8"/>
        <v>5316</v>
      </c>
      <c r="D76" s="217">
        <f t="shared" si="9"/>
        <v>666.66666666666674</v>
      </c>
      <c r="E76" s="110">
        <f t="shared" si="10"/>
        <v>354400</v>
      </c>
      <c r="F76" s="112">
        <f t="shared" si="11"/>
        <v>360382.66666666669</v>
      </c>
    </row>
    <row r="77" spans="1:6" ht="14.4" thickBot="1" x14ac:dyDescent="0.3">
      <c r="A77" s="33">
        <f t="shared" si="6"/>
        <v>18250</v>
      </c>
      <c r="B77" s="214">
        <f t="shared" si="7"/>
        <v>2.9528767123287669</v>
      </c>
      <c r="C77" s="216">
        <f t="shared" si="8"/>
        <v>5389</v>
      </c>
      <c r="D77" s="218">
        <f t="shared" si="9"/>
        <v>657.53424657534242</v>
      </c>
      <c r="E77" s="113">
        <f t="shared" si="10"/>
        <v>354345.20547945204</v>
      </c>
      <c r="F77" s="115">
        <f t="shared" si="11"/>
        <v>360391.73972602736</v>
      </c>
    </row>
  </sheetData>
  <phoneticPr fontId="0" type="noConversion"/>
  <printOptions gridLinesSet="0"/>
  <pageMargins left="0.5" right="0.5" top="0.5" bottom="0.55000000000000004" header="0.5" footer="0.5"/>
  <pageSetup orientation="portrait" horizontalDpi="300" verticalDpi="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2"/>
  <sheetViews>
    <sheetView workbookViewId="0">
      <selection activeCell="F9" sqref="F9"/>
    </sheetView>
  </sheetViews>
  <sheetFormatPr defaultRowHeight="13.8" x14ac:dyDescent="0.25"/>
  <cols>
    <col min="1" max="1" width="29.109375" customWidth="1"/>
    <col min="2" max="2" width="21.88671875" customWidth="1"/>
    <col min="3" max="3" width="5.88671875" customWidth="1"/>
    <col min="4" max="4" width="23.44140625" customWidth="1"/>
  </cols>
  <sheetData>
    <row r="1" spans="1:4" ht="31.8" x14ac:dyDescent="0.5">
      <c r="A1" s="119" t="s">
        <v>97</v>
      </c>
    </row>
    <row r="2" spans="1:4" ht="14.4" thickBot="1" x14ac:dyDescent="0.3"/>
    <row r="3" spans="1:4" ht="31.2" thickBot="1" x14ac:dyDescent="0.6">
      <c r="A3" s="127"/>
      <c r="B3" s="128" t="s">
        <v>51</v>
      </c>
      <c r="C3" s="129"/>
      <c r="D3" s="130" t="s">
        <v>59</v>
      </c>
    </row>
    <row r="4" spans="1:4" ht="30.6" x14ac:dyDescent="0.55000000000000004">
      <c r="A4" s="120" t="s">
        <v>52</v>
      </c>
      <c r="B4" s="121">
        <v>2</v>
      </c>
      <c r="C4" s="122"/>
      <c r="D4" s="123" t="str">
        <f>B5</f>
        <v>NA</v>
      </c>
    </row>
    <row r="5" spans="1:4" ht="30.6" x14ac:dyDescent="0.55000000000000004">
      <c r="A5" s="120" t="s">
        <v>53</v>
      </c>
      <c r="B5" s="136" t="s">
        <v>50</v>
      </c>
      <c r="C5" s="124"/>
      <c r="D5" s="137" t="s">
        <v>50</v>
      </c>
    </row>
    <row r="6" spans="1:4" ht="30.6" x14ac:dyDescent="0.55000000000000004">
      <c r="A6" s="120" t="s">
        <v>54</v>
      </c>
      <c r="B6" s="131" t="e">
        <f>D6</f>
        <v>#VALUE!</v>
      </c>
      <c r="C6" s="122"/>
      <c r="D6" s="132" t="e">
        <f>MAX(0,360000-60000*D5)</f>
        <v>#VALUE!</v>
      </c>
    </row>
    <row r="7" spans="1:4" ht="31.2" thickBot="1" x14ac:dyDescent="0.6">
      <c r="A7" s="125" t="s">
        <v>55</v>
      </c>
      <c r="B7" s="134" t="e">
        <f>B6*(B5-B4)</f>
        <v>#VALUE!</v>
      </c>
      <c r="C7" s="126"/>
      <c r="D7" s="133" t="e">
        <f>D6*(D5-D4)</f>
        <v>#VALUE!</v>
      </c>
    </row>
    <row r="9" spans="1:4" ht="30.6" x14ac:dyDescent="0.55000000000000004">
      <c r="A9" s="118" t="s">
        <v>56</v>
      </c>
      <c r="B9" s="135" t="e">
        <f>B7+D7</f>
        <v>#VALUE!</v>
      </c>
    </row>
    <row r="11" spans="1:4" x14ac:dyDescent="0.25">
      <c r="A11" s="219" t="s">
        <v>98</v>
      </c>
    </row>
    <row r="12" spans="1:4" x14ac:dyDescent="0.25">
      <c r="A12" s="220" t="s">
        <v>99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13"/>
  <sheetViews>
    <sheetView topLeftCell="A4" workbookViewId="0">
      <selection activeCell="A13" sqref="A13"/>
    </sheetView>
  </sheetViews>
  <sheetFormatPr defaultRowHeight="13.8" x14ac:dyDescent="0.25"/>
  <cols>
    <col min="1" max="1" width="28" customWidth="1"/>
    <col min="2" max="2" width="24.6640625" customWidth="1"/>
    <col min="3" max="3" width="5.5546875" customWidth="1"/>
    <col min="4" max="4" width="23.6640625" customWidth="1"/>
  </cols>
  <sheetData>
    <row r="1" spans="1:4" ht="31.8" x14ac:dyDescent="0.5">
      <c r="A1" s="119" t="s">
        <v>57</v>
      </c>
    </row>
    <row r="2" spans="1:4" ht="14.4" thickBot="1" x14ac:dyDescent="0.3"/>
    <row r="3" spans="1:4" ht="28.8" thickBot="1" x14ac:dyDescent="0.55000000000000004">
      <c r="A3" s="140"/>
      <c r="B3" s="141" t="s">
        <v>51</v>
      </c>
      <c r="C3" s="142"/>
      <c r="D3" s="143" t="s">
        <v>59</v>
      </c>
    </row>
    <row r="4" spans="1:4" ht="28.2" x14ac:dyDescent="0.5">
      <c r="A4" s="144" t="s">
        <v>52</v>
      </c>
      <c r="B4" s="145">
        <v>2</v>
      </c>
      <c r="C4" s="146"/>
      <c r="D4" s="160" t="str">
        <f>B5</f>
        <v>NA</v>
      </c>
    </row>
    <row r="5" spans="1:4" ht="28.2" x14ac:dyDescent="0.5">
      <c r="A5" s="144" t="s">
        <v>53</v>
      </c>
      <c r="B5" s="148" t="s">
        <v>50</v>
      </c>
      <c r="C5" s="149"/>
      <c r="D5" s="147" t="s">
        <v>50</v>
      </c>
    </row>
    <row r="6" spans="1:4" ht="28.2" x14ac:dyDescent="0.5">
      <c r="A6" s="144" t="s">
        <v>58</v>
      </c>
      <c r="B6" s="151" t="s">
        <v>50</v>
      </c>
      <c r="C6" s="149"/>
      <c r="D6" s="150"/>
    </row>
    <row r="7" spans="1:4" ht="28.2" x14ac:dyDescent="0.5">
      <c r="A7" s="144" t="s">
        <v>54</v>
      </c>
      <c r="B7" s="152" t="e">
        <f>D7</f>
        <v>#VALUE!</v>
      </c>
      <c r="C7" s="146"/>
      <c r="D7" s="153" t="e">
        <f>MAX(0,360000-60000*D5)</f>
        <v>#VALUE!</v>
      </c>
    </row>
    <row r="8" spans="1:4" ht="28.8" thickBot="1" x14ac:dyDescent="0.55000000000000004">
      <c r="A8" s="154" t="s">
        <v>55</v>
      </c>
      <c r="B8" s="155" t="e">
        <f>B7*(B5-B4)+IF(B7&gt;0,B6,0)</f>
        <v>#VALUE!</v>
      </c>
      <c r="C8" s="156"/>
      <c r="D8" s="157" t="e">
        <f>D7*(D5-D4)-IF(D7&gt;0,B6,0)</f>
        <v>#VALUE!</v>
      </c>
    </row>
    <row r="9" spans="1:4" ht="10.5" customHeight="1" x14ac:dyDescent="0.5">
      <c r="A9" s="158"/>
      <c r="B9" s="158"/>
      <c r="C9" s="158"/>
      <c r="D9" s="158"/>
    </row>
    <row r="10" spans="1:4" ht="28.2" x14ac:dyDescent="0.5">
      <c r="A10" s="158" t="s">
        <v>56</v>
      </c>
      <c r="B10" s="159" t="e">
        <f>B8+D8</f>
        <v>#VALUE!</v>
      </c>
      <c r="C10" s="158"/>
      <c r="D10" s="158"/>
    </row>
    <row r="11" spans="1:4" ht="25.2" x14ac:dyDescent="0.45">
      <c r="A11" s="138" t="s">
        <v>60</v>
      </c>
      <c r="D11" s="139">
        <v>60000</v>
      </c>
    </row>
    <row r="13" spans="1:4" x14ac:dyDescent="0.25">
      <c r="A13" s="219" t="s">
        <v>100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12"/>
  <sheetViews>
    <sheetView workbookViewId="0">
      <selection activeCell="A13" sqref="A13"/>
    </sheetView>
  </sheetViews>
  <sheetFormatPr defaultRowHeight="13.8" x14ac:dyDescent="0.25"/>
  <cols>
    <col min="1" max="1" width="25.33203125" customWidth="1"/>
    <col min="2" max="2" width="32.109375" customWidth="1"/>
    <col min="3" max="3" width="19.44140625" customWidth="1"/>
    <col min="4" max="4" width="7.109375" customWidth="1"/>
    <col min="5" max="5" width="17.5546875" customWidth="1"/>
  </cols>
  <sheetData>
    <row r="1" spans="1:5" ht="31.8" x14ac:dyDescent="0.5">
      <c r="A1" s="119" t="s">
        <v>57</v>
      </c>
    </row>
    <row r="2" spans="1:5" ht="14.4" thickBot="1" x14ac:dyDescent="0.3"/>
    <row r="3" spans="1:5" ht="28.8" thickBot="1" x14ac:dyDescent="0.55000000000000004">
      <c r="A3" s="140"/>
      <c r="B3" s="141" t="s">
        <v>51</v>
      </c>
      <c r="C3" s="143" t="s">
        <v>59</v>
      </c>
    </row>
    <row r="4" spans="1:5" ht="33" x14ac:dyDescent="0.7">
      <c r="A4" s="144" t="s">
        <v>52</v>
      </c>
      <c r="B4" s="145">
        <v>2</v>
      </c>
      <c r="C4" s="160" t="e">
        <f>B5</f>
        <v>#VALUE!</v>
      </c>
      <c r="D4" s="162" t="s">
        <v>61</v>
      </c>
      <c r="E4" s="165" t="s">
        <v>50</v>
      </c>
    </row>
    <row r="5" spans="1:5" ht="33" x14ac:dyDescent="0.7">
      <c r="A5" s="144" t="s">
        <v>53</v>
      </c>
      <c r="B5" s="161" t="e">
        <f>IF(C6&gt;=E4,E6,E5)</f>
        <v>#VALUE!</v>
      </c>
      <c r="C5" s="147" t="s">
        <v>50</v>
      </c>
      <c r="D5" s="163" t="s">
        <v>62</v>
      </c>
      <c r="E5" s="166" t="s">
        <v>50</v>
      </c>
    </row>
    <row r="6" spans="1:5" ht="33.6" thickBot="1" x14ac:dyDescent="0.75">
      <c r="A6" s="144" t="s">
        <v>54</v>
      </c>
      <c r="B6" s="152" t="e">
        <f>C6</f>
        <v>#VALUE!</v>
      </c>
      <c r="C6" s="153" t="e">
        <f>MAX(0,360000-60000*C5)</f>
        <v>#VALUE!</v>
      </c>
      <c r="D6" s="164" t="s">
        <v>63</v>
      </c>
      <c r="E6" s="167" t="s">
        <v>50</v>
      </c>
    </row>
    <row r="7" spans="1:5" ht="28.8" thickBot="1" x14ac:dyDescent="0.55000000000000004">
      <c r="A7" s="154" t="s">
        <v>55</v>
      </c>
      <c r="B7" s="155" t="e">
        <f>B6*(B5-B4)</f>
        <v>#VALUE!</v>
      </c>
      <c r="C7" s="157" t="e">
        <f>C6*(C5-C4)</f>
        <v>#VALUE!</v>
      </c>
    </row>
    <row r="8" spans="1:5" ht="28.2" x14ac:dyDescent="0.5">
      <c r="A8" s="158"/>
      <c r="B8" s="158"/>
      <c r="C8" s="158"/>
    </row>
    <row r="9" spans="1:5" ht="28.2" x14ac:dyDescent="0.5">
      <c r="A9" s="158" t="s">
        <v>56</v>
      </c>
      <c r="B9" s="159" t="e">
        <f>B7+C7</f>
        <v>#VALUE!</v>
      </c>
      <c r="C9" s="158"/>
    </row>
    <row r="10" spans="1:5" ht="25.2" x14ac:dyDescent="0.45">
      <c r="A10" s="138" t="s">
        <v>60</v>
      </c>
      <c r="C10" s="139">
        <v>60000</v>
      </c>
    </row>
    <row r="12" spans="1:5" x14ac:dyDescent="0.25">
      <c r="A12" s="220" t="s">
        <v>101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3:B99"/>
  <sheetViews>
    <sheetView showGridLines="0" workbookViewId="0">
      <selection activeCell="H11" sqref="H11"/>
    </sheetView>
  </sheetViews>
  <sheetFormatPr defaultRowHeight="13.8" x14ac:dyDescent="0.25"/>
  <sheetData>
    <row r="13" spans="1:2" x14ac:dyDescent="0.25">
      <c r="A13" s="2"/>
      <c r="B13" s="2"/>
    </row>
    <row r="99" spans="1:2" x14ac:dyDescent="0.25">
      <c r="A99" s="2"/>
      <c r="B99" s="2"/>
    </row>
  </sheetData>
  <phoneticPr fontId="0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05"/>
  <sheetViews>
    <sheetView workbookViewId="0">
      <selection activeCell="A8" sqref="A8:D10"/>
    </sheetView>
  </sheetViews>
  <sheetFormatPr defaultRowHeight="13.8" x14ac:dyDescent="0.25"/>
  <cols>
    <col min="1" max="1" width="10.44140625" customWidth="1"/>
    <col min="2" max="2" width="11.88671875" customWidth="1"/>
    <col min="3" max="3" width="12.6640625" customWidth="1"/>
    <col min="4" max="4" width="10.44140625" bestFit="1" customWidth="1"/>
    <col min="5" max="5" width="9.88671875" customWidth="1"/>
  </cols>
  <sheetData>
    <row r="1" spans="1:7" ht="14.4" x14ac:dyDescent="0.3">
      <c r="B1" s="40" t="s">
        <v>102</v>
      </c>
    </row>
    <row r="2" spans="1:7" ht="15" thickBot="1" x14ac:dyDescent="0.35">
      <c r="A2" s="62" t="s">
        <v>69</v>
      </c>
    </row>
    <row r="3" spans="1:7" x14ac:dyDescent="0.25">
      <c r="A3" s="48" t="s">
        <v>66</v>
      </c>
      <c r="B3" s="49"/>
      <c r="C3" s="49"/>
      <c r="D3" s="185">
        <v>2500</v>
      </c>
    </row>
    <row r="4" spans="1:7" x14ac:dyDescent="0.25">
      <c r="A4" s="51" t="s">
        <v>67</v>
      </c>
      <c r="B4" s="52"/>
      <c r="C4" s="52"/>
      <c r="D4" s="53">
        <v>2</v>
      </c>
    </row>
    <row r="5" spans="1:7" ht="16.2" x14ac:dyDescent="0.35">
      <c r="A5" s="51" t="s">
        <v>68</v>
      </c>
      <c r="B5" s="52"/>
      <c r="C5" s="52"/>
      <c r="D5" s="53">
        <v>500</v>
      </c>
    </row>
    <row r="6" spans="1:7" ht="14.4" thickBot="1" x14ac:dyDescent="0.3">
      <c r="A6" s="54" t="s">
        <v>76</v>
      </c>
      <c r="B6" s="55"/>
      <c r="C6" s="55"/>
      <c r="D6" s="186">
        <v>10000</v>
      </c>
    </row>
    <row r="7" spans="1:7" x14ac:dyDescent="0.25">
      <c r="A7" s="58"/>
      <c r="B7" s="58"/>
      <c r="C7" s="58"/>
      <c r="D7" s="58"/>
    </row>
    <row r="8" spans="1:7" ht="15" thickBot="1" x14ac:dyDescent="0.35">
      <c r="A8" s="62" t="s">
        <v>72</v>
      </c>
    </row>
    <row r="9" spans="1:7" ht="16.2" x14ac:dyDescent="0.35">
      <c r="A9" s="182" t="s">
        <v>73</v>
      </c>
      <c r="B9" s="183"/>
      <c r="C9" s="183"/>
      <c r="D9" s="184">
        <f>D3*D4</f>
        <v>5000</v>
      </c>
    </row>
    <row r="10" spans="1:7" ht="16.8" thickBot="1" x14ac:dyDescent="0.4">
      <c r="A10" s="179" t="s">
        <v>71</v>
      </c>
      <c r="B10" s="180"/>
      <c r="C10" s="180"/>
      <c r="D10" s="181">
        <f>D5*SQRT(D4)</f>
        <v>707.10678118654755</v>
      </c>
    </row>
    <row r="12" spans="1:7" x14ac:dyDescent="0.25">
      <c r="A12" t="s">
        <v>9</v>
      </c>
      <c r="D12">
        <v>10</v>
      </c>
    </row>
    <row r="13" spans="1:7" ht="14.4" thickBot="1" x14ac:dyDescent="0.3"/>
    <row r="14" spans="1:7" x14ac:dyDescent="0.25">
      <c r="A14" s="45" t="s">
        <v>10</v>
      </c>
      <c r="B14" s="56" t="s">
        <v>11</v>
      </c>
      <c r="C14" s="56" t="s">
        <v>64</v>
      </c>
      <c r="D14" s="56" t="s">
        <v>23</v>
      </c>
      <c r="E14" s="46" t="s">
        <v>23</v>
      </c>
      <c r="F14" s="190"/>
      <c r="G14" s="191" t="s">
        <v>79</v>
      </c>
    </row>
    <row r="15" spans="1:7" ht="14.4" thickBot="1" x14ac:dyDescent="0.3">
      <c r="A15" s="72" t="s">
        <v>75</v>
      </c>
      <c r="B15" s="64" t="s">
        <v>74</v>
      </c>
      <c r="C15" s="64" t="s">
        <v>65</v>
      </c>
      <c r="D15" s="64" t="s">
        <v>70</v>
      </c>
      <c r="E15" s="66" t="s">
        <v>77</v>
      </c>
      <c r="F15" s="192" t="s">
        <v>78</v>
      </c>
      <c r="G15" s="193" t="s">
        <v>80</v>
      </c>
    </row>
    <row r="16" spans="1:7" x14ac:dyDescent="0.25">
      <c r="A16" s="174">
        <f>+$D$4*$D$3</f>
        <v>5000</v>
      </c>
      <c r="B16" s="92">
        <f>+A16-$D$4*$D$3</f>
        <v>0</v>
      </c>
      <c r="C16" s="188">
        <f>NORMDIST(A16,$D$9,$D$10,1)</f>
        <v>0.5</v>
      </c>
      <c r="D16" s="12">
        <f>$D$6/2+B16</f>
        <v>5000</v>
      </c>
      <c r="E16" s="41">
        <f>D16/$D$3</f>
        <v>2</v>
      </c>
      <c r="F16" s="194">
        <f>esc(B16,$D$10)</f>
        <v>282.09479177387817</v>
      </c>
      <c r="G16" s="221">
        <f>($D$6-F16)/$D$6</f>
        <v>0.97179052082261219</v>
      </c>
    </row>
    <row r="17" spans="1:7" x14ac:dyDescent="0.25">
      <c r="A17" s="175">
        <f>+A16+$D$12</f>
        <v>5010</v>
      </c>
      <c r="B17" s="176">
        <f>+A17-$D$4*$D$3</f>
        <v>10</v>
      </c>
      <c r="C17" s="187">
        <f>NORMDIST(A17,$D$9,$D$10,1)</f>
        <v>0.50564170777792483</v>
      </c>
      <c r="D17" s="14">
        <f>$D$6/2+B17</f>
        <v>5010</v>
      </c>
      <c r="E17" s="42">
        <f>D17/$D$3</f>
        <v>2.004</v>
      </c>
      <c r="F17" s="195">
        <f>esc(B17,$D$10)</f>
        <v>277.12300078290696</v>
      </c>
      <c r="G17" s="222">
        <f t="shared" ref="G17:G80" si="0">($D$6-F17)/$D$6</f>
        <v>0.97228769992170927</v>
      </c>
    </row>
    <row r="18" spans="1:7" x14ac:dyDescent="0.25">
      <c r="A18" s="175">
        <f t="shared" ref="A18:A33" si="1">+A17+$D$12</f>
        <v>5020</v>
      </c>
      <c r="B18" s="176">
        <f t="shared" ref="B18:B33" si="2">+A18-$D$4*$D$3</f>
        <v>20</v>
      </c>
      <c r="C18" s="187">
        <f t="shared" ref="C18:C81" si="3">NORMDIST(A18,$D$9,$D$10,1)</f>
        <v>0.5112822873459224</v>
      </c>
      <c r="D18" s="14">
        <f t="shared" ref="D18:D81" si="4">$D$6/2+B18</f>
        <v>5020</v>
      </c>
      <c r="E18" s="42">
        <f t="shared" ref="E18:E81" si="5">D18/$D$3</f>
        <v>2.008</v>
      </c>
      <c r="F18" s="195">
        <f>esc(B18,$D$10)</f>
        <v>272.20762216866171</v>
      </c>
      <c r="G18" s="222">
        <f t="shared" si="0"/>
        <v>0.9727792377831338</v>
      </c>
    </row>
    <row r="19" spans="1:7" x14ac:dyDescent="0.25">
      <c r="A19" s="175">
        <f t="shared" si="1"/>
        <v>5030</v>
      </c>
      <c r="B19" s="176">
        <f t="shared" si="2"/>
        <v>30</v>
      </c>
      <c r="C19" s="187">
        <f t="shared" si="3"/>
        <v>0.51692061117086774</v>
      </c>
      <c r="D19" s="14">
        <f t="shared" si="4"/>
        <v>5030</v>
      </c>
      <c r="E19" s="42">
        <f t="shared" si="5"/>
        <v>2.012</v>
      </c>
      <c r="F19" s="195">
        <f>esc(B19,$D$10)</f>
        <v>267.3486390105316</v>
      </c>
      <c r="G19" s="222">
        <f t="shared" si="0"/>
        <v>0.97326513609894683</v>
      </c>
    </row>
    <row r="20" spans="1:7" x14ac:dyDescent="0.25">
      <c r="A20" s="175">
        <f t="shared" si="1"/>
        <v>5040</v>
      </c>
      <c r="B20" s="176">
        <f t="shared" si="2"/>
        <v>40</v>
      </c>
      <c r="C20" s="187">
        <f t="shared" si="3"/>
        <v>0.52255555307256241</v>
      </c>
      <c r="D20" s="14">
        <f t="shared" si="4"/>
        <v>5040</v>
      </c>
      <c r="E20" s="42">
        <f t="shared" si="5"/>
        <v>2.016</v>
      </c>
      <c r="F20" s="195">
        <f t="shared" ref="F20:F83" si="6">esc(B20,$D$10)</f>
        <v>262.54602311877625</v>
      </c>
      <c r="G20" s="222">
        <f t="shared" si="0"/>
        <v>0.97374539768812252</v>
      </c>
    </row>
    <row r="21" spans="1:7" x14ac:dyDescent="0.25">
      <c r="A21" s="175">
        <f t="shared" si="1"/>
        <v>5050</v>
      </c>
      <c r="B21" s="176">
        <f t="shared" si="2"/>
        <v>50</v>
      </c>
      <c r="C21" s="187">
        <f t="shared" si="3"/>
        <v>0.52818598889850832</v>
      </c>
      <c r="D21" s="14">
        <f t="shared" si="4"/>
        <v>5050</v>
      </c>
      <c r="E21" s="42">
        <f t="shared" si="5"/>
        <v>2.02</v>
      </c>
      <c r="F21" s="195">
        <f t="shared" si="6"/>
        <v>257.79973505143022</v>
      </c>
      <c r="G21" s="222">
        <f t="shared" si="0"/>
        <v>0.97422002649485695</v>
      </c>
    </row>
    <row r="22" spans="1:7" x14ac:dyDescent="0.25">
      <c r="A22" s="175">
        <f t="shared" si="1"/>
        <v>5060</v>
      </c>
      <c r="B22" s="176">
        <f t="shared" si="2"/>
        <v>60</v>
      </c>
      <c r="C22" s="187">
        <f t="shared" si="3"/>
        <v>0.53381079719665414</v>
      </c>
      <c r="D22" s="14">
        <f t="shared" si="4"/>
        <v>5060</v>
      </c>
      <c r="E22" s="42">
        <f t="shared" si="5"/>
        <v>2.024</v>
      </c>
      <c r="F22" s="195">
        <f t="shared" si="6"/>
        <v>253.10972413794585</v>
      </c>
      <c r="G22" s="222">
        <f t="shared" si="0"/>
        <v>0.97468902758620535</v>
      </c>
    </row>
    <row r="23" spans="1:7" x14ac:dyDescent="0.25">
      <c r="A23" s="175">
        <f t="shared" si="1"/>
        <v>5070</v>
      </c>
      <c r="B23" s="176">
        <f t="shared" si="2"/>
        <v>70</v>
      </c>
      <c r="C23" s="187">
        <f t="shared" si="3"/>
        <v>0.53942885988544531</v>
      </c>
      <c r="D23" s="14">
        <f t="shared" si="4"/>
        <v>5070</v>
      </c>
      <c r="E23" s="42">
        <f t="shared" si="5"/>
        <v>2.028</v>
      </c>
      <c r="F23" s="195">
        <f t="shared" si="6"/>
        <v>248.47592850955019</v>
      </c>
      <c r="G23" s="222">
        <f t="shared" si="0"/>
        <v>0.97515240714904505</v>
      </c>
    </row>
    <row r="24" spans="1:7" x14ac:dyDescent="0.25">
      <c r="A24" s="175">
        <f t="shared" si="1"/>
        <v>5080</v>
      </c>
      <c r="B24" s="176">
        <f t="shared" si="2"/>
        <v>80</v>
      </c>
      <c r="C24" s="187">
        <f t="shared" si="3"/>
        <v>0.54503906292050908</v>
      </c>
      <c r="D24" s="14">
        <f t="shared" si="4"/>
        <v>5080</v>
      </c>
      <c r="E24" s="42">
        <f t="shared" si="5"/>
        <v>2.032</v>
      </c>
      <c r="F24" s="195">
        <f t="shared" si="6"/>
        <v>243.89827513628671</v>
      </c>
      <c r="G24" s="222">
        <f t="shared" si="0"/>
        <v>0.97561017248637127</v>
      </c>
    </row>
    <row r="25" spans="1:7" x14ac:dyDescent="0.25">
      <c r="A25" s="175">
        <f t="shared" si="1"/>
        <v>5090</v>
      </c>
      <c r="B25" s="176">
        <f t="shared" si="2"/>
        <v>90</v>
      </c>
      <c r="C25" s="187">
        <f t="shared" si="3"/>
        <v>0.55064029695731342</v>
      </c>
      <c r="D25" s="14">
        <f t="shared" si="4"/>
        <v>5090</v>
      </c>
      <c r="E25" s="42">
        <f t="shared" si="5"/>
        <v>2.036</v>
      </c>
      <c r="F25" s="195">
        <f t="shared" si="6"/>
        <v>239.37667987070409</v>
      </c>
      <c r="G25" s="222">
        <f t="shared" si="0"/>
        <v>0.97606233201292958</v>
      </c>
    </row>
    <row r="26" spans="1:7" x14ac:dyDescent="0.25">
      <c r="A26" s="175">
        <f t="shared" si="1"/>
        <v>5100</v>
      </c>
      <c r="B26" s="176">
        <f t="shared" si="2"/>
        <v>100</v>
      </c>
      <c r="C26" s="187">
        <f t="shared" si="3"/>
        <v>0.55623145800914253</v>
      </c>
      <c r="D26" s="14">
        <f t="shared" si="4"/>
        <v>5100</v>
      </c>
      <c r="E26" s="42">
        <f t="shared" si="5"/>
        <v>2.04</v>
      </c>
      <c r="F26" s="195">
        <f t="shared" si="6"/>
        <v>234.91104749814855</v>
      </c>
      <c r="G26" s="222">
        <f t="shared" si="0"/>
        <v>0.97650889525018525</v>
      </c>
    </row>
    <row r="27" spans="1:7" x14ac:dyDescent="0.25">
      <c r="A27" s="175">
        <f t="shared" si="1"/>
        <v>5110</v>
      </c>
      <c r="B27" s="176">
        <f t="shared" si="2"/>
        <v>110</v>
      </c>
      <c r="C27" s="187">
        <f t="shared" si="3"/>
        <v>0.56181144809973715</v>
      </c>
      <c r="D27" s="14">
        <f t="shared" si="4"/>
        <v>5110</v>
      </c>
      <c r="E27" s="42">
        <f t="shared" si="5"/>
        <v>2.044</v>
      </c>
      <c r="F27" s="195">
        <f t="shared" si="6"/>
        <v>230.50127179360973</v>
      </c>
      <c r="G27" s="222">
        <f t="shared" si="0"/>
        <v>0.97694987282063905</v>
      </c>
    </row>
    <row r="28" spans="1:7" x14ac:dyDescent="0.25">
      <c r="A28" s="175">
        <f t="shared" si="1"/>
        <v>5120</v>
      </c>
      <c r="B28" s="176">
        <f t="shared" si="2"/>
        <v>120</v>
      </c>
      <c r="C28" s="187">
        <f t="shared" si="3"/>
        <v>0.56737917590996001</v>
      </c>
      <c r="D28" s="14">
        <f t="shared" si="4"/>
        <v>5120</v>
      </c>
      <c r="E28" s="42">
        <f t="shared" si="5"/>
        <v>2.048</v>
      </c>
      <c r="F28" s="195">
        <f t="shared" si="6"/>
        <v>226.14723558506444</v>
      </c>
      <c r="G28" s="222">
        <f t="shared" si="0"/>
        <v>0.97738527644149364</v>
      </c>
    </row>
    <row r="29" spans="1:7" x14ac:dyDescent="0.25">
      <c r="A29" s="175">
        <f t="shared" si="1"/>
        <v>5130</v>
      </c>
      <c r="B29" s="176">
        <f t="shared" si="2"/>
        <v>130</v>
      </c>
      <c r="C29" s="187">
        <f t="shared" si="3"/>
        <v>0.57293355741784791</v>
      </c>
      <c r="D29" s="14">
        <f t="shared" si="4"/>
        <v>5130</v>
      </c>
      <c r="E29" s="42">
        <f t="shared" si="5"/>
        <v>2.052</v>
      </c>
      <c r="F29" s="195">
        <f t="shared" si="6"/>
        <v>221.8488108232533</v>
      </c>
      <c r="G29" s="222">
        <f t="shared" si="0"/>
        <v>0.97781511891767459</v>
      </c>
    </row>
    <row r="30" spans="1:7" x14ac:dyDescent="0.25">
      <c r="A30" s="175">
        <f t="shared" si="1"/>
        <v>5140</v>
      </c>
      <c r="B30" s="176">
        <f t="shared" si="2"/>
        <v>140</v>
      </c>
      <c r="C30" s="187">
        <f t="shared" si="3"/>
        <v>0.57847351653142787</v>
      </c>
      <c r="D30" s="14">
        <f t="shared" si="4"/>
        <v>5140</v>
      </c>
      <c r="E30" s="42">
        <f t="shared" si="5"/>
        <v>2.056</v>
      </c>
      <c r="F30" s="195">
        <f t="shared" si="6"/>
        <v>217.60585865782303</v>
      </c>
      <c r="G30" s="222">
        <f t="shared" si="0"/>
        <v>0.97823941413421767</v>
      </c>
    </row>
    <row r="31" spans="1:7" x14ac:dyDescent="0.25">
      <c r="A31" s="175">
        <f t="shared" si="1"/>
        <v>5150</v>
      </c>
      <c r="B31" s="176">
        <f t="shared" si="2"/>
        <v>150</v>
      </c>
      <c r="C31" s="187">
        <f t="shared" si="3"/>
        <v>0.58399798571368178</v>
      </c>
      <c r="D31" s="14">
        <f t="shared" si="4"/>
        <v>5150</v>
      </c>
      <c r="E31" s="42">
        <f t="shared" si="5"/>
        <v>2.06</v>
      </c>
      <c r="F31" s="195">
        <f t="shared" si="6"/>
        <v>213.41822951975826</v>
      </c>
      <c r="G31" s="222">
        <f t="shared" si="0"/>
        <v>0.97865817704802416</v>
      </c>
    </row>
    <row r="32" spans="1:7" x14ac:dyDescent="0.25">
      <c r="A32" s="175">
        <f t="shared" si="1"/>
        <v>5160</v>
      </c>
      <c r="B32" s="176">
        <f t="shared" si="2"/>
        <v>160</v>
      </c>
      <c r="C32" s="187">
        <f t="shared" si="3"/>
        <v>0.58950590659905289</v>
      </c>
      <c r="D32" s="14">
        <f t="shared" si="4"/>
        <v>5160</v>
      </c>
      <c r="E32" s="42">
        <f t="shared" si="5"/>
        <v>2.0640000000000001</v>
      </c>
      <c r="F32" s="195">
        <f t="shared" si="6"/>
        <v>209.28576321002041</v>
      </c>
      <c r="G32" s="222">
        <f t="shared" si="0"/>
        <v>0.97907142367899791</v>
      </c>
    </row>
    <row r="33" spans="1:7" x14ac:dyDescent="0.25">
      <c r="A33" s="175">
        <f t="shared" si="1"/>
        <v>5170</v>
      </c>
      <c r="B33" s="176">
        <f t="shared" si="2"/>
        <v>170</v>
      </c>
      <c r="C33" s="187">
        <f t="shared" si="3"/>
        <v>0.59499623060090445</v>
      </c>
      <c r="D33" s="14">
        <f t="shared" si="4"/>
        <v>5170</v>
      </c>
      <c r="E33" s="42">
        <f t="shared" si="5"/>
        <v>2.0680000000000001</v>
      </c>
      <c r="F33" s="195">
        <f t="shared" si="6"/>
        <v>205.20828899430782</v>
      </c>
      <c r="G33" s="222">
        <f t="shared" si="0"/>
        <v>0.97947917110056915</v>
      </c>
    </row>
    <row r="34" spans="1:7" x14ac:dyDescent="0.25">
      <c r="A34" s="175">
        <f t="shared" ref="A34:A49" si="7">+A33+$D$12</f>
        <v>5180</v>
      </c>
      <c r="B34" s="176">
        <f t="shared" ref="B34:B49" si="8">+A34-$D$4*$D$3</f>
        <v>180</v>
      </c>
      <c r="C34" s="187">
        <f t="shared" si="3"/>
        <v>0.60046791950934786</v>
      </c>
      <c r="D34" s="14">
        <f t="shared" si="4"/>
        <v>5180</v>
      </c>
      <c r="E34" s="42">
        <f t="shared" si="5"/>
        <v>2.0720000000000001</v>
      </c>
      <c r="F34" s="195">
        <f t="shared" si="6"/>
        <v>201.18562570384205</v>
      </c>
      <c r="G34" s="222">
        <f t="shared" si="0"/>
        <v>0.97988143742961586</v>
      </c>
    </row>
    <row r="35" spans="1:7" x14ac:dyDescent="0.25">
      <c r="A35" s="175">
        <f t="shared" si="7"/>
        <v>5190</v>
      </c>
      <c r="B35" s="176">
        <f t="shared" si="8"/>
        <v>190</v>
      </c>
      <c r="C35" s="187">
        <f t="shared" si="3"/>
        <v>0.60591994607887489</v>
      </c>
      <c r="D35" s="14">
        <f t="shared" si="4"/>
        <v>5190</v>
      </c>
      <c r="E35" s="42">
        <f t="shared" si="5"/>
        <v>2.0760000000000001</v>
      </c>
      <c r="F35" s="195">
        <f t="shared" si="6"/>
        <v>197.21758184208255</v>
      </c>
      <c r="G35" s="222">
        <f t="shared" si="0"/>
        <v>0.98027824181579182</v>
      </c>
    </row>
    <row r="36" spans="1:7" x14ac:dyDescent="0.25">
      <c r="A36" s="175">
        <f t="shared" si="7"/>
        <v>5200</v>
      </c>
      <c r="B36" s="176">
        <f t="shared" si="8"/>
        <v>200</v>
      </c>
      <c r="C36" s="187">
        <f t="shared" si="3"/>
        <v>0.61135129460523929</v>
      </c>
      <c r="D36" s="14">
        <f t="shared" si="4"/>
        <v>5200</v>
      </c>
      <c r="E36" s="42">
        <f t="shared" si="5"/>
        <v>2.08</v>
      </c>
      <c r="F36" s="195">
        <f t="shared" si="6"/>
        <v>193.30395569726363</v>
      </c>
      <c r="G36" s="222">
        <f t="shared" si="0"/>
        <v>0.98066960443027362</v>
      </c>
    </row>
    <row r="37" spans="1:7" x14ac:dyDescent="0.25">
      <c r="A37" s="175">
        <f t="shared" si="7"/>
        <v>5210</v>
      </c>
      <c r="B37" s="176">
        <f t="shared" si="8"/>
        <v>210</v>
      </c>
      <c r="C37" s="187">
        <f t="shared" si="3"/>
        <v>0.61676096149105186</v>
      </c>
      <c r="D37" s="14">
        <f t="shared" si="4"/>
        <v>5210</v>
      </c>
      <c r="E37" s="42">
        <f t="shared" si="5"/>
        <v>2.0840000000000001</v>
      </c>
      <c r="F37" s="195">
        <f t="shared" si="6"/>
        <v>189.44453546064523</v>
      </c>
      <c r="G37" s="222">
        <f t="shared" si="0"/>
        <v>0.98105554645393545</v>
      </c>
    </row>
    <row r="38" spans="1:7" x14ac:dyDescent="0.25">
      <c r="A38" s="175">
        <f t="shared" si="7"/>
        <v>5220</v>
      </c>
      <c r="B38" s="176">
        <f t="shared" si="8"/>
        <v>220</v>
      </c>
      <c r="C38" s="187">
        <f t="shared" si="3"/>
        <v>0.62214795579956439</v>
      </c>
      <c r="D38" s="14">
        <f t="shared" si="4"/>
        <v>5220</v>
      </c>
      <c r="E38" s="42">
        <f t="shared" si="5"/>
        <v>2.0880000000000001</v>
      </c>
      <c r="F38" s="195">
        <f t="shared" si="6"/>
        <v>185.63909935035994</v>
      </c>
      <c r="G38" s="222">
        <f t="shared" si="0"/>
        <v>0.98143609006496413</v>
      </c>
    </row>
    <row r="39" spans="1:7" x14ac:dyDescent="0.25">
      <c r="A39" s="175">
        <f t="shared" si="7"/>
        <v>5230</v>
      </c>
      <c r="B39" s="176">
        <f t="shared" si="8"/>
        <v>230</v>
      </c>
      <c r="C39" s="187">
        <f t="shared" si="3"/>
        <v>0.62751129979613662</v>
      </c>
      <c r="D39" s="14">
        <f t="shared" si="4"/>
        <v>5230</v>
      </c>
      <c r="E39" s="42">
        <f t="shared" si="5"/>
        <v>2.0920000000000001</v>
      </c>
      <c r="F39" s="195">
        <f t="shared" si="6"/>
        <v>181.88741574073759</v>
      </c>
      <c r="G39" s="222">
        <f t="shared" si="0"/>
        <v>0.98181125842592631</v>
      </c>
    </row>
    <row r="40" spans="1:7" x14ac:dyDescent="0.25">
      <c r="A40" s="175">
        <f t="shared" si="7"/>
        <v>5240</v>
      </c>
      <c r="B40" s="176">
        <f t="shared" si="8"/>
        <v>240</v>
      </c>
      <c r="C40" s="187">
        <f t="shared" si="3"/>
        <v>0.63285002947689595</v>
      </c>
      <c r="D40" s="14">
        <f t="shared" si="4"/>
        <v>5240</v>
      </c>
      <c r="E40" s="42">
        <f t="shared" si="5"/>
        <v>2.0960000000000001</v>
      </c>
      <c r="F40" s="195">
        <f t="shared" si="6"/>
        <v>178.18924329698024</v>
      </c>
      <c r="G40" s="222">
        <f t="shared" si="0"/>
        <v>0.982181075670302</v>
      </c>
    </row>
    <row r="41" spans="1:7" x14ac:dyDescent="0.25">
      <c r="A41" s="175">
        <f t="shared" si="7"/>
        <v>5250</v>
      </c>
      <c r="B41" s="176">
        <f t="shared" si="8"/>
        <v>250</v>
      </c>
      <c r="C41" s="187">
        <f t="shared" si="3"/>
        <v>0.63816319508411845</v>
      </c>
      <c r="D41" s="14">
        <f t="shared" si="4"/>
        <v>5250</v>
      </c>
      <c r="E41" s="42">
        <f t="shared" si="5"/>
        <v>2.1</v>
      </c>
      <c r="F41" s="195">
        <f t="shared" si="6"/>
        <v>174.54433111505821</v>
      </c>
      <c r="G41" s="222">
        <f t="shared" si="0"/>
        <v>0.98254556688849426</v>
      </c>
    </row>
    <row r="42" spans="1:7" x14ac:dyDescent="0.25">
      <c r="A42" s="175">
        <f t="shared" si="7"/>
        <v>5260</v>
      </c>
      <c r="B42" s="176">
        <f t="shared" si="8"/>
        <v>260</v>
      </c>
      <c r="C42" s="187">
        <f t="shared" si="3"/>
        <v>0.64344986160787465</v>
      </c>
      <c r="D42" s="14">
        <f t="shared" si="4"/>
        <v>5260</v>
      </c>
      <c r="E42" s="42">
        <f t="shared" si="5"/>
        <v>2.1040000000000001</v>
      </c>
      <c r="F42" s="195">
        <f t="shared" si="6"/>
        <v>170.9524188666914</v>
      </c>
      <c r="G42" s="222">
        <f t="shared" si="0"/>
        <v>0.98290475811333089</v>
      </c>
    </row>
    <row r="43" spans="1:7" x14ac:dyDescent="0.25">
      <c r="A43" s="175">
        <f t="shared" si="7"/>
        <v>5270</v>
      </c>
      <c r="B43" s="176">
        <f t="shared" si="8"/>
        <v>270</v>
      </c>
      <c r="C43" s="187">
        <f t="shared" si="3"/>
        <v>0.64870910927350645</v>
      </c>
      <c r="D43" s="14">
        <f t="shared" si="4"/>
        <v>5270</v>
      </c>
      <c r="E43" s="42">
        <f t="shared" si="5"/>
        <v>2.1080000000000001</v>
      </c>
      <c r="F43" s="195">
        <f t="shared" si="6"/>
        <v>167.41323694927644</v>
      </c>
      <c r="G43" s="222">
        <f t="shared" si="0"/>
        <v>0.98325867630507235</v>
      </c>
    </row>
    <row r="44" spans="1:7" x14ac:dyDescent="0.25">
      <c r="A44" s="175">
        <f t="shared" si="7"/>
        <v>5280</v>
      </c>
      <c r="B44" s="176">
        <f t="shared" si="8"/>
        <v>280</v>
      </c>
      <c r="C44" s="187">
        <f t="shared" si="3"/>
        <v>0.65394003401451706</v>
      </c>
      <c r="D44" s="14">
        <f t="shared" si="4"/>
        <v>5280</v>
      </c>
      <c r="E44" s="42">
        <f t="shared" si="5"/>
        <v>2.1120000000000001</v>
      </c>
      <c r="F44" s="195">
        <f t="shared" si="6"/>
        <v>163.92650664061637</v>
      </c>
      <c r="G44" s="222">
        <f t="shared" si="0"/>
        <v>0.9836073493359383</v>
      </c>
    </row>
    <row r="45" spans="1:7" x14ac:dyDescent="0.25">
      <c r="A45" s="175">
        <f t="shared" si="7"/>
        <v>5290</v>
      </c>
      <c r="B45" s="176">
        <f t="shared" si="8"/>
        <v>290</v>
      </c>
      <c r="C45" s="187">
        <f t="shared" si="3"/>
        <v>0.6591417479304762</v>
      </c>
      <c r="D45" s="14">
        <f t="shared" si="4"/>
        <v>5290</v>
      </c>
      <c r="E45" s="42">
        <f t="shared" si="5"/>
        <v>2.1160000000000001</v>
      </c>
      <c r="F45" s="195">
        <f t="shared" si="6"/>
        <v>160.49194025830428</v>
      </c>
      <c r="G45" s="222">
        <f t="shared" si="0"/>
        <v>0.98395080597416962</v>
      </c>
    </row>
    <row r="46" spans="1:7" x14ac:dyDescent="0.25">
      <c r="A46" s="175">
        <f t="shared" si="7"/>
        <v>5300</v>
      </c>
      <c r="B46" s="176">
        <f t="shared" si="8"/>
        <v>300</v>
      </c>
      <c r="C46" s="187">
        <f t="shared" si="3"/>
        <v>0.66431337972956372</v>
      </c>
      <c r="D46" s="14">
        <f t="shared" si="4"/>
        <v>5300</v>
      </c>
      <c r="E46" s="42">
        <f t="shared" si="5"/>
        <v>2.12</v>
      </c>
      <c r="F46" s="195">
        <f t="shared" si="6"/>
        <v>157.10924132360992</v>
      </c>
      <c r="G46" s="222">
        <f t="shared" si="0"/>
        <v>0.98428907586763903</v>
      </c>
    </row>
    <row r="47" spans="1:7" x14ac:dyDescent="0.25">
      <c r="A47" s="175">
        <f t="shared" si="7"/>
        <v>5310</v>
      </c>
      <c r="B47" s="176">
        <f t="shared" si="8"/>
        <v>310</v>
      </c>
      <c r="C47" s="187">
        <f t="shared" si="3"/>
        <v>0.66945407515539512</v>
      </c>
      <c r="D47" s="14">
        <f t="shared" si="4"/>
        <v>5310</v>
      </c>
      <c r="E47" s="42">
        <f t="shared" si="5"/>
        <v>2.1240000000000001</v>
      </c>
      <c r="F47" s="195">
        <f t="shared" si="6"/>
        <v>153.77810472971265</v>
      </c>
      <c r="G47" s="222">
        <f t="shared" si="0"/>
        <v>0.98462218952702873</v>
      </c>
    </row>
    <row r="48" spans="1:7" x14ac:dyDescent="0.25">
      <c r="A48" s="175">
        <f t="shared" si="7"/>
        <v>5320</v>
      </c>
      <c r="B48" s="176">
        <f t="shared" si="8"/>
        <v>320</v>
      </c>
      <c r="C48" s="187">
        <f t="shared" si="3"/>
        <v>0.67456299739779135</v>
      </c>
      <c r="D48" s="14">
        <f t="shared" si="4"/>
        <v>5320</v>
      </c>
      <c r="E48" s="42">
        <f t="shared" si="5"/>
        <v>2.1280000000000001</v>
      </c>
      <c r="F48" s="195">
        <f t="shared" si="6"/>
        <v>150.49821691412384</v>
      </c>
      <c r="G48" s="222">
        <f t="shared" si="0"/>
        <v>0.98495017830858755</v>
      </c>
    </row>
    <row r="49" spans="1:7" x14ac:dyDescent="0.25">
      <c r="A49" s="175">
        <f t="shared" si="7"/>
        <v>5330</v>
      </c>
      <c r="B49" s="176">
        <f t="shared" si="8"/>
        <v>330</v>
      </c>
      <c r="C49" s="187">
        <f t="shared" si="3"/>
        <v>0.67963932748717948</v>
      </c>
      <c r="D49" s="14">
        <f t="shared" si="4"/>
        <v>5330</v>
      </c>
      <c r="E49" s="42">
        <f t="shared" si="5"/>
        <v>2.1320000000000001</v>
      </c>
      <c r="F49" s="195">
        <f t="shared" si="6"/>
        <v>147.26925603513399</v>
      </c>
      <c r="G49" s="222">
        <f t="shared" si="0"/>
        <v>0.9852730743964867</v>
      </c>
    </row>
    <row r="50" spans="1:7" x14ac:dyDescent="0.25">
      <c r="A50" s="175">
        <f t="shared" ref="A50:A65" si="9">+A49+$D$12</f>
        <v>5340</v>
      </c>
      <c r="B50" s="176">
        <f t="shared" ref="B50:B65" si="10">+A50-$D$4*$D$3</f>
        <v>340</v>
      </c>
      <c r="C50" s="187">
        <f t="shared" si="3"/>
        <v>0.68468226467232929</v>
      </c>
      <c r="D50" s="14">
        <f t="shared" si="4"/>
        <v>5340</v>
      </c>
      <c r="E50" s="42">
        <f t="shared" si="5"/>
        <v>2.1360000000000001</v>
      </c>
      <c r="F50" s="195">
        <f t="shared" si="6"/>
        <v>144.09089215212208</v>
      </c>
      <c r="G50" s="222">
        <f t="shared" si="0"/>
        <v>0.98559091078478778</v>
      </c>
    </row>
    <row r="51" spans="1:7" x14ac:dyDescent="0.25">
      <c r="A51" s="175">
        <f t="shared" si="9"/>
        <v>5350</v>
      </c>
      <c r="B51" s="176">
        <f t="shared" si="10"/>
        <v>350</v>
      </c>
      <c r="C51" s="187">
        <f t="shared" si="3"/>
        <v>0.68969102678115513</v>
      </c>
      <c r="D51" s="14">
        <f t="shared" si="4"/>
        <v>5350</v>
      </c>
      <c r="E51" s="42">
        <f t="shared" si="5"/>
        <v>2.14</v>
      </c>
      <c r="F51" s="195">
        <f t="shared" si="6"/>
        <v>140.96278740955674</v>
      </c>
      <c r="G51" s="222">
        <f t="shared" si="0"/>
        <v>0.98590372125904435</v>
      </c>
    </row>
    <row r="52" spans="1:7" x14ac:dyDescent="0.25">
      <c r="A52" s="175">
        <f t="shared" si="9"/>
        <v>5360</v>
      </c>
      <c r="B52" s="176">
        <f t="shared" si="10"/>
        <v>360</v>
      </c>
      <c r="C52" s="187">
        <f t="shared" si="3"/>
        <v>0.69466485056433203</v>
      </c>
      <c r="D52" s="14">
        <f t="shared" si="4"/>
        <v>5360</v>
      </c>
      <c r="E52" s="42">
        <f t="shared" si="5"/>
        <v>2.1440000000000001</v>
      </c>
      <c r="F52" s="195">
        <f t="shared" si="6"/>
        <v>137.88459622452066</v>
      </c>
      <c r="G52" s="222">
        <f t="shared" si="0"/>
        <v>0.98621154037754788</v>
      </c>
    </row>
    <row r="53" spans="1:7" x14ac:dyDescent="0.25">
      <c r="A53" s="175">
        <f t="shared" si="9"/>
        <v>5370</v>
      </c>
      <c r="B53" s="176">
        <f t="shared" si="10"/>
        <v>370</v>
      </c>
      <c r="C53" s="187">
        <f t="shared" si="3"/>
        <v>0.69960299202149967</v>
      </c>
      <c r="D53" s="14">
        <f t="shared" si="4"/>
        <v>5370</v>
      </c>
      <c r="E53" s="42">
        <f t="shared" si="5"/>
        <v>2.1480000000000001</v>
      </c>
      <c r="F53" s="195">
        <f t="shared" si="6"/>
        <v>134.85596547758337</v>
      </c>
      <c r="G53" s="222">
        <f t="shared" si="0"/>
        <v>0.98651440345224162</v>
      </c>
    </row>
    <row r="54" spans="1:7" x14ac:dyDescent="0.25">
      <c r="A54" s="175">
        <f t="shared" si="9"/>
        <v>5380</v>
      </c>
      <c r="B54" s="176">
        <f t="shared" si="10"/>
        <v>380</v>
      </c>
      <c r="C54" s="187">
        <f t="shared" si="3"/>
        <v>0.70450472670984698</v>
      </c>
      <c r="D54" s="14">
        <f t="shared" si="4"/>
        <v>5380</v>
      </c>
      <c r="E54" s="42">
        <f t="shared" si="5"/>
        <v>2.1520000000000001</v>
      </c>
      <c r="F54" s="195">
        <f t="shared" si="6"/>
        <v>131.87653470684899</v>
      </c>
      <c r="G54" s="222">
        <f t="shared" si="0"/>
        <v>0.98681234652931504</v>
      </c>
    </row>
    <row r="55" spans="1:7" x14ac:dyDescent="0.25">
      <c r="A55" s="175">
        <f t="shared" si="9"/>
        <v>5390</v>
      </c>
      <c r="B55" s="176">
        <f t="shared" si="10"/>
        <v>390</v>
      </c>
      <c r="C55" s="187">
        <f t="shared" si="3"/>
        <v>0.70936935003489809</v>
      </c>
      <c r="D55" s="14">
        <f t="shared" si="4"/>
        <v>5390</v>
      </c>
      <c r="E55" s="42">
        <f t="shared" si="5"/>
        <v>2.1560000000000001</v>
      </c>
      <c r="F55" s="195">
        <f t="shared" si="6"/>
        <v>128.94593630500015</v>
      </c>
      <c r="G55" s="222">
        <f t="shared" si="0"/>
        <v>0.98710540636949995</v>
      </c>
    </row>
    <row r="56" spans="1:7" x14ac:dyDescent="0.25">
      <c r="A56" s="175">
        <f t="shared" si="9"/>
        <v>5400</v>
      </c>
      <c r="B56" s="176">
        <f t="shared" si="10"/>
        <v>400</v>
      </c>
      <c r="C56" s="187">
        <f t="shared" si="3"/>
        <v>0.7141961775233342</v>
      </c>
      <c r="D56" s="14">
        <f t="shared" si="4"/>
        <v>5400</v>
      </c>
      <c r="E56" s="42">
        <f t="shared" si="5"/>
        <v>2.16</v>
      </c>
      <c r="F56" s="195">
        <f t="shared" si="6"/>
        <v>126.06379571916064</v>
      </c>
      <c r="G56" s="222">
        <f t="shared" si="0"/>
        <v>0.98739362042808387</v>
      </c>
    </row>
    <row r="57" spans="1:7" x14ac:dyDescent="0.25">
      <c r="A57" s="175">
        <f t="shared" si="9"/>
        <v>5410</v>
      </c>
      <c r="B57" s="176">
        <f t="shared" si="10"/>
        <v>410</v>
      </c>
      <c r="C57" s="187">
        <f t="shared" si="3"/>
        <v>0.71898454507771981</v>
      </c>
      <c r="D57" s="14">
        <f t="shared" si="4"/>
        <v>5410</v>
      </c>
      <c r="E57" s="42">
        <f t="shared" si="5"/>
        <v>2.1640000000000001</v>
      </c>
      <c r="F57" s="195">
        <f t="shared" si="6"/>
        <v>123.22973165339616</v>
      </c>
      <c r="G57" s="222">
        <f t="shared" si="0"/>
        <v>0.9876770268346603</v>
      </c>
    </row>
    <row r="58" spans="1:7" x14ac:dyDescent="0.25">
      <c r="A58" s="175">
        <f t="shared" si="9"/>
        <v>5420</v>
      </c>
      <c r="B58" s="176">
        <f t="shared" si="10"/>
        <v>420</v>
      </c>
      <c r="C58" s="187">
        <f t="shared" si="3"/>
        <v>0.72373380921301278</v>
      </c>
      <c r="D58" s="14">
        <f t="shared" si="4"/>
        <v>5420</v>
      </c>
      <c r="E58" s="42">
        <f t="shared" si="5"/>
        <v>2.1680000000000001</v>
      </c>
      <c r="F58" s="195">
        <f t="shared" si="6"/>
        <v>120.44335627367002</v>
      </c>
      <c r="G58" s="222">
        <f t="shared" si="0"/>
        <v>0.98795566437263294</v>
      </c>
    </row>
    <row r="59" spans="1:7" x14ac:dyDescent="0.25">
      <c r="A59" s="175">
        <f t="shared" si="9"/>
        <v>5430</v>
      </c>
      <c r="B59" s="176">
        <f t="shared" si="10"/>
        <v>430</v>
      </c>
      <c r="C59" s="187">
        <f t="shared" si="3"/>
        <v>0.72844334727477011</v>
      </c>
      <c r="D59" s="14">
        <f t="shared" si="4"/>
        <v>5430</v>
      </c>
      <c r="E59" s="42">
        <f t="shared" si="5"/>
        <v>2.1720000000000002</v>
      </c>
      <c r="F59" s="195">
        <f t="shared" si="6"/>
        <v>117.70427541507429</v>
      </c>
      <c r="G59" s="222">
        <f t="shared" si="0"/>
        <v>0.98822957245849263</v>
      </c>
    </row>
    <row r="60" spans="1:7" x14ac:dyDescent="0.25">
      <c r="A60" s="175">
        <f t="shared" si="9"/>
        <v>5440</v>
      </c>
      <c r="B60" s="176">
        <f t="shared" si="10"/>
        <v>440</v>
      </c>
      <c r="C60" s="187">
        <f t="shared" si="3"/>
        <v>0.73311255763897887</v>
      </c>
      <c r="D60" s="14">
        <f t="shared" si="4"/>
        <v>5440</v>
      </c>
      <c r="E60" s="42">
        <f t="shared" si="5"/>
        <v>2.1760000000000002</v>
      </c>
      <c r="F60" s="195">
        <f t="shared" si="6"/>
        <v>115.01208879114979</v>
      </c>
      <c r="G60" s="222">
        <f t="shared" si="0"/>
        <v>0.98849879112088512</v>
      </c>
    </row>
    <row r="61" spans="1:7" x14ac:dyDescent="0.25">
      <c r="A61" s="175">
        <f t="shared" si="9"/>
        <v>5450</v>
      </c>
      <c r="B61" s="176">
        <f t="shared" si="10"/>
        <v>450</v>
      </c>
      <c r="C61" s="187">
        <f t="shared" si="3"/>
        <v>0.73774085989346183</v>
      </c>
      <c r="D61" s="14">
        <f t="shared" si="4"/>
        <v>5450</v>
      </c>
      <c r="E61" s="42">
        <f t="shared" si="5"/>
        <v>2.1800000000000002</v>
      </c>
      <c r="F61" s="195">
        <f t="shared" si="6"/>
        <v>112.36639020511288</v>
      </c>
      <c r="G61" s="222">
        <f t="shared" si="0"/>
        <v>0.9887633609794888</v>
      </c>
    </row>
    <row r="62" spans="1:7" x14ac:dyDescent="0.25">
      <c r="A62" s="175">
        <f t="shared" si="9"/>
        <v>5460</v>
      </c>
      <c r="B62" s="176">
        <f t="shared" si="10"/>
        <v>460</v>
      </c>
      <c r="C62" s="187">
        <f t="shared" si="3"/>
        <v>0.74232769500083995</v>
      </c>
      <c r="D62" s="14">
        <f t="shared" si="4"/>
        <v>5460</v>
      </c>
      <c r="E62" s="42">
        <f t="shared" si="5"/>
        <v>2.1840000000000002</v>
      </c>
      <c r="F62" s="195">
        <f t="shared" si="6"/>
        <v>109.76676776280415</v>
      </c>
      <c r="G62" s="222">
        <f t="shared" si="0"/>
        <v>0.98902332322371966</v>
      </c>
    </row>
    <row r="63" spans="1:7" x14ac:dyDescent="0.25">
      <c r="A63" s="175">
        <f t="shared" si="9"/>
        <v>5470</v>
      </c>
      <c r="B63" s="176">
        <f t="shared" si="10"/>
        <v>470</v>
      </c>
      <c r="C63" s="187">
        <f t="shared" si="3"/>
        <v>0.74687252544304106</v>
      </c>
      <c r="D63" s="14">
        <f t="shared" si="4"/>
        <v>5470</v>
      </c>
      <c r="E63" s="42">
        <f t="shared" si="5"/>
        <v>2.1880000000000002</v>
      </c>
      <c r="F63" s="195">
        <f t="shared" si="6"/>
        <v>107.21280408717381</v>
      </c>
      <c r="G63" s="222">
        <f t="shared" si="0"/>
        <v>0.98927871959128255</v>
      </c>
    </row>
    <row r="64" spans="1:7" x14ac:dyDescent="0.25">
      <c r="A64" s="175">
        <f t="shared" si="9"/>
        <v>5480</v>
      </c>
      <c r="B64" s="176">
        <f t="shared" si="10"/>
        <v>480</v>
      </c>
      <c r="C64" s="187">
        <f t="shared" si="3"/>
        <v>0.75137483534738247</v>
      </c>
      <c r="D64" s="14">
        <f t="shared" si="4"/>
        <v>5480</v>
      </c>
      <c r="E64" s="42">
        <f t="shared" si="5"/>
        <v>2.1920000000000002</v>
      </c>
      <c r="F64" s="195">
        <f t="shared" si="6"/>
        <v>104.70407653412144</v>
      </c>
      <c r="G64" s="222">
        <f t="shared" si="0"/>
        <v>0.98952959234658788</v>
      </c>
    </row>
    <row r="65" spans="1:7" x14ac:dyDescent="0.25">
      <c r="A65" s="175">
        <f t="shared" si="9"/>
        <v>5490</v>
      </c>
      <c r="B65" s="176">
        <f t="shared" si="10"/>
        <v>490</v>
      </c>
      <c r="C65" s="187">
        <f t="shared" si="3"/>
        <v>0.75583413059426163</v>
      </c>
      <c r="D65" s="14">
        <f t="shared" si="4"/>
        <v>5490</v>
      </c>
      <c r="E65" s="42">
        <f t="shared" si="5"/>
        <v>2.1960000000000002</v>
      </c>
      <c r="F65" s="195">
        <f t="shared" si="6"/>
        <v>102.24015740950277</v>
      </c>
      <c r="G65" s="222">
        <f t="shared" si="0"/>
        <v>0.98977598425904978</v>
      </c>
    </row>
    <row r="66" spans="1:7" x14ac:dyDescent="0.25">
      <c r="A66" s="175">
        <f t="shared" ref="A66:A81" si="11">+A65+$D$12</f>
        <v>5500</v>
      </c>
      <c r="B66" s="176">
        <f t="shared" ref="B66:B81" si="12">+A66-$D$4*$D$3</f>
        <v>500</v>
      </c>
      <c r="C66" s="187">
        <f t="shared" si="3"/>
        <v>0.76024993890652326</v>
      </c>
      <c r="D66" s="14">
        <f t="shared" si="4"/>
        <v>5500</v>
      </c>
      <c r="E66" s="42">
        <f t="shared" si="5"/>
        <v>2.2000000000000002</v>
      </c>
      <c r="F66" s="195">
        <f t="shared" si="6"/>
        <v>99.820614187122857</v>
      </c>
      <c r="G66" s="222">
        <f t="shared" si="0"/>
        <v>0.99001793858128773</v>
      </c>
    </row>
    <row r="67" spans="1:7" x14ac:dyDescent="0.25">
      <c r="A67" s="175">
        <f t="shared" si="11"/>
        <v>5510</v>
      </c>
      <c r="B67" s="176">
        <f t="shared" si="12"/>
        <v>510</v>
      </c>
      <c r="C67" s="187">
        <f t="shared" si="3"/>
        <v>0.76462180992058526</v>
      </c>
      <c r="D67" s="14">
        <f t="shared" si="4"/>
        <v>5510</v>
      </c>
      <c r="E67" s="42">
        <f t="shared" si="5"/>
        <v>2.2040000000000002</v>
      </c>
      <c r="F67" s="195">
        <f t="shared" si="6"/>
        <v>97.445009727531584</v>
      </c>
      <c r="G67" s="222">
        <f t="shared" si="0"/>
        <v>0.99025549902724685</v>
      </c>
    </row>
    <row r="68" spans="1:7" x14ac:dyDescent="0.25">
      <c r="A68" s="175">
        <f t="shared" si="11"/>
        <v>5520</v>
      </c>
      <c r="B68" s="176">
        <f t="shared" si="12"/>
        <v>520</v>
      </c>
      <c r="C68" s="187">
        <f t="shared" si="3"/>
        <v>0.76894931523942722</v>
      </c>
      <c r="D68" s="14">
        <f t="shared" si="4"/>
        <v>5520</v>
      </c>
      <c r="E68" s="42">
        <f t="shared" si="5"/>
        <v>2.2080000000000002</v>
      </c>
      <c r="F68" s="195">
        <f t="shared" si="6"/>
        <v>95.112902497438981</v>
      </c>
      <c r="G68" s="222">
        <f t="shared" si="0"/>
        <v>0.99048870975025605</v>
      </c>
    </row>
    <row r="69" spans="1:7" x14ac:dyDescent="0.25">
      <c r="A69" s="175">
        <f t="shared" si="11"/>
        <v>5530</v>
      </c>
      <c r="B69" s="176">
        <f t="shared" si="12"/>
        <v>530</v>
      </c>
      <c r="C69" s="187">
        <f t="shared" si="3"/>
        <v>0.77323204846757088</v>
      </c>
      <c r="D69" s="14">
        <f t="shared" si="4"/>
        <v>5530</v>
      </c>
      <c r="E69" s="42">
        <f t="shared" si="5"/>
        <v>2.2120000000000002</v>
      </c>
      <c r="F69" s="195">
        <f t="shared" si="6"/>
        <v>92.823846789571078</v>
      </c>
      <c r="G69" s="222">
        <f t="shared" si="0"/>
        <v>0.99071761532104285</v>
      </c>
    </row>
    <row r="70" spans="1:7" x14ac:dyDescent="0.25">
      <c r="A70" s="175">
        <f t="shared" si="11"/>
        <v>5540</v>
      </c>
      <c r="B70" s="176">
        <f t="shared" si="12"/>
        <v>540</v>
      </c>
      <c r="C70" s="187">
        <f t="shared" si="3"/>
        <v>0.77746962522819518</v>
      </c>
      <c r="D70" s="14">
        <f t="shared" si="4"/>
        <v>5540</v>
      </c>
      <c r="E70" s="42">
        <f t="shared" si="5"/>
        <v>2.2160000000000002</v>
      </c>
      <c r="F70" s="195">
        <f t="shared" si="6"/>
        <v>90.577392942785352</v>
      </c>
      <c r="G70" s="222">
        <f t="shared" si="0"/>
        <v>0.99094226070572144</v>
      </c>
    </row>
    <row r="71" spans="1:7" x14ac:dyDescent="0.25">
      <c r="A71" s="175">
        <f t="shared" si="11"/>
        <v>5550</v>
      </c>
      <c r="B71" s="176">
        <f t="shared" si="12"/>
        <v>550</v>
      </c>
      <c r="C71" s="187">
        <f t="shared" si="3"/>
        <v>0.78166168316255447</v>
      </c>
      <c r="D71" s="14">
        <f t="shared" si="4"/>
        <v>5550</v>
      </c>
      <c r="E71" s="42">
        <f t="shared" si="5"/>
        <v>2.2200000000000002</v>
      </c>
      <c r="F71" s="195">
        <f t="shared" si="6"/>
        <v>88.373087562269376</v>
      </c>
      <c r="G71" s="222">
        <f t="shared" si="0"/>
        <v>0.9911626912437731</v>
      </c>
    </row>
    <row r="72" spans="1:7" x14ac:dyDescent="0.25">
      <c r="A72" s="175">
        <f t="shared" si="11"/>
        <v>5560</v>
      </c>
      <c r="B72" s="176">
        <f t="shared" si="12"/>
        <v>560</v>
      </c>
      <c r="C72" s="187">
        <f t="shared" si="3"/>
        <v>0.78580788191188422</v>
      </c>
      <c r="D72" s="14">
        <f t="shared" si="4"/>
        <v>5560</v>
      </c>
      <c r="E72" s="42">
        <f t="shared" si="5"/>
        <v>2.2240000000000002</v>
      </c>
      <c r="F72" s="195">
        <f t="shared" si="6"/>
        <v>86.210473739645579</v>
      </c>
      <c r="G72" s="222">
        <f t="shared" si="0"/>
        <v>0.99137895262603537</v>
      </c>
    </row>
    <row r="73" spans="1:7" x14ac:dyDescent="0.25">
      <c r="A73" s="175">
        <f t="shared" si="11"/>
        <v>5570</v>
      </c>
      <c r="B73" s="176">
        <f t="shared" si="12"/>
        <v>570</v>
      </c>
      <c r="C73" s="187">
        <f t="shared" si="3"/>
        <v>0.78990790308199799</v>
      </c>
      <c r="D73" s="14">
        <f t="shared" si="4"/>
        <v>5570</v>
      </c>
      <c r="E73" s="42">
        <f t="shared" si="5"/>
        <v>2.2280000000000002</v>
      </c>
      <c r="F73" s="195">
        <f t="shared" si="6"/>
        <v>84.089091272808091</v>
      </c>
      <c r="G73" s="222">
        <f t="shared" si="0"/>
        <v>0.99159109087271913</v>
      </c>
    </row>
    <row r="74" spans="1:7" x14ac:dyDescent="0.25">
      <c r="A74" s="175">
        <f t="shared" si="11"/>
        <v>5580</v>
      </c>
      <c r="B74" s="176">
        <f t="shared" si="12"/>
        <v>580</v>
      </c>
      <c r="C74" s="187">
        <f t="shared" si="3"/>
        <v>0.79396145019080033</v>
      </c>
      <c r="D74" s="14">
        <f t="shared" si="4"/>
        <v>5580</v>
      </c>
      <c r="E74" s="42">
        <f t="shared" si="5"/>
        <v>2.2320000000000002</v>
      </c>
      <c r="F74" s="195">
        <f t="shared" si="6"/>
        <v>82.008476885320604</v>
      </c>
      <c r="G74" s="222">
        <f t="shared" si="0"/>
        <v>0.99179915231146787</v>
      </c>
    </row>
    <row r="75" spans="1:7" x14ac:dyDescent="0.25">
      <c r="A75" s="175">
        <f t="shared" si="11"/>
        <v>5590</v>
      </c>
      <c r="B75" s="176">
        <f t="shared" si="12"/>
        <v>590</v>
      </c>
      <c r="C75" s="187">
        <f t="shared" si="3"/>
        <v>0.79796824859895421</v>
      </c>
      <c r="D75" s="14">
        <f t="shared" si="4"/>
        <v>5590</v>
      </c>
      <c r="E75" s="42">
        <f t="shared" si="5"/>
        <v>2.2360000000000002</v>
      </c>
      <c r="F75" s="195">
        <f t="shared" si="6"/>
        <v>79.968164445204295</v>
      </c>
      <c r="G75" s="222">
        <f t="shared" si="0"/>
        <v>0.99200318355547956</v>
      </c>
    </row>
    <row r="76" spans="1:7" x14ac:dyDescent="0.25">
      <c r="A76" s="175">
        <f t="shared" si="11"/>
        <v>5600</v>
      </c>
      <c r="B76" s="176">
        <f t="shared" si="12"/>
        <v>600</v>
      </c>
      <c r="C76" s="187">
        <f t="shared" si="3"/>
        <v>0.80192804542396301</v>
      </c>
      <c r="D76" s="14">
        <f t="shared" si="4"/>
        <v>5600</v>
      </c>
      <c r="E76" s="42">
        <f t="shared" si="5"/>
        <v>2.2400000000000002</v>
      </c>
      <c r="F76" s="195">
        <f t="shared" si="6"/>
        <v>77.967685182949609</v>
      </c>
      <c r="G76" s="222">
        <f t="shared" si="0"/>
        <v>0.99220323148170497</v>
      </c>
    </row>
    <row r="77" spans="1:7" x14ac:dyDescent="0.25">
      <c r="A77" s="175">
        <f t="shared" si="11"/>
        <v>5610</v>
      </c>
      <c r="B77" s="176">
        <f t="shared" si="12"/>
        <v>610</v>
      </c>
      <c r="C77" s="187">
        <f t="shared" si="3"/>
        <v>0.80584060943794011</v>
      </c>
      <c r="D77" s="14">
        <f t="shared" si="4"/>
        <v>5610</v>
      </c>
      <c r="E77" s="42">
        <f t="shared" si="5"/>
        <v>2.2440000000000002</v>
      </c>
      <c r="F77" s="195">
        <f t="shared" si="6"/>
        <v>76.006567908586945</v>
      </c>
      <c r="G77" s="222">
        <f t="shared" si="0"/>
        <v>0.99239934320914125</v>
      </c>
    </row>
    <row r="78" spans="1:7" x14ac:dyDescent="0.25">
      <c r="A78" s="175">
        <f t="shared" si="11"/>
        <v>5620</v>
      </c>
      <c r="B78" s="176">
        <f t="shared" si="12"/>
        <v>620</v>
      </c>
      <c r="C78" s="187">
        <f t="shared" si="3"/>
        <v>0.80970573094936071</v>
      </c>
      <c r="D78" s="14">
        <f t="shared" si="4"/>
        <v>5620</v>
      </c>
      <c r="E78" s="42">
        <f t="shared" si="5"/>
        <v>2.2480000000000002</v>
      </c>
      <c r="F78" s="195">
        <f t="shared" si="6"/>
        <v>74.084339227654993</v>
      </c>
      <c r="G78" s="222">
        <f t="shared" si="0"/>
        <v>0.99259156607723453</v>
      </c>
    </row>
    <row r="79" spans="1:7" x14ac:dyDescent="0.25">
      <c r="A79" s="175">
        <f t="shared" si="11"/>
        <v>5630</v>
      </c>
      <c r="B79" s="176">
        <f t="shared" si="12"/>
        <v>630</v>
      </c>
      <c r="C79" s="187">
        <f t="shared" si="3"/>
        <v>0.81352322166909785</v>
      </c>
      <c r="D79" s="14">
        <f t="shared" si="4"/>
        <v>5630</v>
      </c>
      <c r="E79" s="42">
        <f t="shared" si="5"/>
        <v>2.2519999999999998</v>
      </c>
      <c r="F79" s="195">
        <f t="shared" si="6"/>
        <v>72.200523755906957</v>
      </c>
      <c r="G79" s="222">
        <f t="shared" si="0"/>
        <v>0.99277994762440924</v>
      </c>
    </row>
    <row r="80" spans="1:7" x14ac:dyDescent="0.25">
      <c r="A80" s="175">
        <f t="shared" si="11"/>
        <v>5640</v>
      </c>
      <c r="B80" s="176">
        <f t="shared" si="12"/>
        <v>640</v>
      </c>
      <c r="C80" s="187">
        <f t="shared" si="3"/>
        <v>0.81729291456107067</v>
      </c>
      <c r="D80" s="14">
        <f t="shared" si="4"/>
        <v>5640</v>
      </c>
      <c r="E80" s="42">
        <f t="shared" si="5"/>
        <v>2.2559999999999998</v>
      </c>
      <c r="F80" s="195">
        <f t="shared" si="6"/>
        <v>70.354644332601012</v>
      </c>
      <c r="G80" s="222">
        <f t="shared" si="0"/>
        <v>0.99296453556673991</v>
      </c>
    </row>
    <row r="81" spans="1:7" x14ac:dyDescent="0.25">
      <c r="A81" s="175">
        <f t="shared" si="11"/>
        <v>5650</v>
      </c>
      <c r="B81" s="176">
        <f t="shared" si="12"/>
        <v>650</v>
      </c>
      <c r="C81" s="187">
        <f t="shared" si="3"/>
        <v>0.82101466367783593</v>
      </c>
      <c r="D81" s="14">
        <f t="shared" si="4"/>
        <v>5650</v>
      </c>
      <c r="E81" s="42">
        <f t="shared" si="5"/>
        <v>2.2599999999999998</v>
      </c>
      <c r="F81" s="195">
        <f t="shared" si="6"/>
        <v>68.546222232220842</v>
      </c>
      <c r="G81" s="222">
        <f t="shared" ref="G81:G144" si="13">($D$6-F81)/$D$6</f>
        <v>0.99314537777677792</v>
      </c>
    </row>
    <row r="82" spans="1:7" x14ac:dyDescent="0.25">
      <c r="A82" s="175">
        <f t="shared" ref="A82:A97" si="14">+A81+$D$12</f>
        <v>5660</v>
      </c>
      <c r="B82" s="176">
        <f t="shared" ref="B82:B97" si="15">+A82-$D$4*$D$3</f>
        <v>660</v>
      </c>
      <c r="C82" s="187">
        <f t="shared" ref="C82:C145" si="16">NORMDIST(A82,$D$9,$D$10,1)</f>
        <v>0.82468834398147717</v>
      </c>
      <c r="D82" s="14">
        <f t="shared" ref="D82:D145" si="17">$D$6/2+B82</f>
        <v>5660</v>
      </c>
      <c r="E82" s="42">
        <f t="shared" ref="E82:E145" si="18">D82/$D$3</f>
        <v>2.2639999999999998</v>
      </c>
      <c r="F82" s="195">
        <f t="shared" si="6"/>
        <v>66.774777374478745</v>
      </c>
      <c r="G82" s="222">
        <f t="shared" si="13"/>
        <v>0.99332252226255202</v>
      </c>
    </row>
    <row r="83" spans="1:7" x14ac:dyDescent="0.25">
      <c r="A83" s="175">
        <f t="shared" si="14"/>
        <v>5670</v>
      </c>
      <c r="B83" s="176">
        <f t="shared" si="15"/>
        <v>670</v>
      </c>
      <c r="C83" s="187">
        <f t="shared" si="16"/>
        <v>0.82831385115015255</v>
      </c>
      <c r="D83" s="14">
        <f t="shared" si="17"/>
        <v>5670</v>
      </c>
      <c r="E83" s="42">
        <f t="shared" si="18"/>
        <v>2.2679999999999998</v>
      </c>
      <c r="F83" s="195">
        <f t="shared" si="6"/>
        <v>65.039828532454933</v>
      </c>
      <c r="G83" s="222">
        <f t="shared" si="13"/>
        <v>0.99349601714675451</v>
      </c>
    </row>
    <row r="84" spans="1:7" x14ac:dyDescent="0.25">
      <c r="A84" s="175">
        <f t="shared" si="14"/>
        <v>5680</v>
      </c>
      <c r="B84" s="176">
        <f t="shared" si="15"/>
        <v>680</v>
      </c>
      <c r="C84" s="187">
        <f t="shared" si="16"/>
        <v>0.83189110137067901</v>
      </c>
      <c r="D84" s="14">
        <f t="shared" si="17"/>
        <v>5680</v>
      </c>
      <c r="E84" s="42">
        <f t="shared" si="18"/>
        <v>2.2719999999999998</v>
      </c>
      <c r="F84" s="195">
        <f t="shared" ref="F84:F147" si="19">esc(B84,$D$10)</f>
        <v>63.340893538733567</v>
      </c>
      <c r="G84" s="222">
        <f t="shared" si="13"/>
        <v>0.99366591064612653</v>
      </c>
    </row>
    <row r="85" spans="1:7" x14ac:dyDescent="0.25">
      <c r="A85" s="175">
        <f t="shared" si="14"/>
        <v>5690</v>
      </c>
      <c r="B85" s="176">
        <f t="shared" si="15"/>
        <v>690</v>
      </c>
      <c r="C85" s="187">
        <f t="shared" si="16"/>
        <v>0.83542003111753893</v>
      </c>
      <c r="D85" s="14">
        <f t="shared" si="17"/>
        <v>5690</v>
      </c>
      <c r="E85" s="42">
        <f t="shared" si="18"/>
        <v>2.2759999999999998</v>
      </c>
      <c r="F85" s="195">
        <f t="shared" si="19"/>
        <v>61.677489489394659</v>
      </c>
      <c r="G85" s="222">
        <f t="shared" si="13"/>
        <v>0.99383225105106043</v>
      </c>
    </row>
    <row r="86" spans="1:7" x14ac:dyDescent="0.25">
      <c r="A86" s="175">
        <f t="shared" si="14"/>
        <v>5700</v>
      </c>
      <c r="B86" s="176">
        <f t="shared" si="15"/>
        <v>700</v>
      </c>
      <c r="C86" s="187">
        <f t="shared" si="16"/>
        <v>0.83890059691870922</v>
      </c>
      <c r="D86" s="14">
        <f t="shared" si="17"/>
        <v>5700</v>
      </c>
      <c r="E86" s="42">
        <f t="shared" si="18"/>
        <v>2.2799999999999998</v>
      </c>
      <c r="F86" s="195">
        <f t="shared" si="19"/>
        <v>60.049132945731102</v>
      </c>
      <c r="G86" s="222">
        <f t="shared" si="13"/>
        <v>0.99399508670542691</v>
      </c>
    </row>
    <row r="87" spans="1:7" x14ac:dyDescent="0.25">
      <c r="A87" s="175">
        <f t="shared" si="14"/>
        <v>5710</v>
      </c>
      <c r="B87" s="176">
        <f t="shared" si="15"/>
        <v>710</v>
      </c>
      <c r="C87" s="187">
        <f t="shared" si="16"/>
        <v>0.84233277510872218</v>
      </c>
      <c r="D87" s="14">
        <f t="shared" si="17"/>
        <v>5710</v>
      </c>
      <c r="E87" s="42">
        <f t="shared" si="18"/>
        <v>2.2839999999999998</v>
      </c>
      <c r="F87" s="195">
        <f t="shared" si="19"/>
        <v>58.455340133559588</v>
      </c>
      <c r="G87" s="222">
        <f t="shared" si="13"/>
        <v>0.99415446598664403</v>
      </c>
    </row>
    <row r="88" spans="1:7" x14ac:dyDescent="0.25">
      <c r="A88" s="175">
        <f t="shared" si="14"/>
        <v>5720</v>
      </c>
      <c r="B88" s="176">
        <f t="shared" si="15"/>
        <v>720</v>
      </c>
      <c r="C88" s="187">
        <f t="shared" si="16"/>
        <v>0.84571656156937558</v>
      </c>
      <c r="D88" s="14">
        <f t="shared" si="17"/>
        <v>5720</v>
      </c>
      <c r="E88" s="42">
        <f t="shared" si="18"/>
        <v>2.2879999999999998</v>
      </c>
      <c r="F88" s="195">
        <f t="shared" si="19"/>
        <v>56.895627139999092</v>
      </c>
      <c r="G88" s="222">
        <f t="shared" si="13"/>
        <v>0.99431043728600021</v>
      </c>
    </row>
    <row r="89" spans="1:7" x14ac:dyDescent="0.25">
      <c r="A89" s="175">
        <f t="shared" si="14"/>
        <v>5730</v>
      </c>
      <c r="B89" s="176">
        <f t="shared" si="15"/>
        <v>730</v>
      </c>
      <c r="C89" s="187">
        <f t="shared" si="16"/>
        <v>0.84905197145852229</v>
      </c>
      <c r="D89" s="14">
        <f t="shared" si="17"/>
        <v>5730</v>
      </c>
      <c r="E89" s="42">
        <f t="shared" si="18"/>
        <v>2.2919999999999998</v>
      </c>
      <c r="F89" s="195">
        <f t="shared" si="19"/>
        <v>55.369510107598202</v>
      </c>
      <c r="G89" s="222">
        <f t="shared" si="13"/>
        <v>0.99446304898924032</v>
      </c>
    </row>
    <row r="90" spans="1:7" x14ac:dyDescent="0.25">
      <c r="A90" s="175">
        <f t="shared" si="14"/>
        <v>5740</v>
      </c>
      <c r="B90" s="176">
        <f t="shared" si="15"/>
        <v>740</v>
      </c>
      <c r="C90" s="187">
        <f t="shared" si="16"/>
        <v>0.85233903892737295</v>
      </c>
      <c r="D90" s="14">
        <f t="shared" si="17"/>
        <v>5740</v>
      </c>
      <c r="E90" s="42">
        <f t="shared" si="18"/>
        <v>2.2959999999999998</v>
      </c>
      <c r="F90" s="195">
        <f t="shared" si="19"/>
        <v>53.876505425690695</v>
      </c>
      <c r="G90" s="222">
        <f t="shared" si="13"/>
        <v>0.99461234945743093</v>
      </c>
    </row>
    <row r="91" spans="1:7" x14ac:dyDescent="0.25">
      <c r="A91" s="175">
        <f t="shared" si="14"/>
        <v>5750</v>
      </c>
      <c r="B91" s="176">
        <f t="shared" si="15"/>
        <v>750</v>
      </c>
      <c r="C91" s="187">
        <f t="shared" si="16"/>
        <v>0.8555778168267576</v>
      </c>
      <c r="D91" s="14">
        <f t="shared" si="17"/>
        <v>5750</v>
      </c>
      <c r="E91" s="42">
        <f t="shared" si="18"/>
        <v>2.2999999999999998</v>
      </c>
      <c r="F91" s="195">
        <f t="shared" si="19"/>
        <v>52.416129918870084</v>
      </c>
      <c r="G91" s="222">
        <f t="shared" si="13"/>
        <v>0.99475838700811292</v>
      </c>
    </row>
    <row r="92" spans="1:7" x14ac:dyDescent="0.25">
      <c r="A92" s="175">
        <f t="shared" si="14"/>
        <v>5760</v>
      </c>
      <c r="B92" s="176">
        <f t="shared" si="15"/>
        <v>760</v>
      </c>
      <c r="C92" s="187">
        <f t="shared" si="16"/>
        <v>0.85876837640279546</v>
      </c>
      <c r="D92" s="14">
        <f t="shared" si="17"/>
        <v>5760</v>
      </c>
      <c r="E92" s="42">
        <f t="shared" si="18"/>
        <v>2.3039999999999998</v>
      </c>
      <c r="F92" s="195">
        <f t="shared" si="19"/>
        <v>50.987901032472266</v>
      </c>
      <c r="G92" s="222">
        <f t="shared" si="13"/>
        <v>0.99490120989675268</v>
      </c>
    </row>
    <row r="93" spans="1:7" x14ac:dyDescent="0.25">
      <c r="A93" s="175">
        <f t="shared" si="14"/>
        <v>5770</v>
      </c>
      <c r="B93" s="176">
        <f t="shared" si="15"/>
        <v>770</v>
      </c>
      <c r="C93" s="187">
        <f t="shared" si="16"/>
        <v>0.86191080698242961</v>
      </c>
      <c r="D93" s="14">
        <f t="shared" si="17"/>
        <v>5770</v>
      </c>
      <c r="E93" s="42">
        <f t="shared" si="18"/>
        <v>2.3079999999999998</v>
      </c>
      <c r="F93" s="195">
        <f t="shared" si="19"/>
        <v>49.591337014964793</v>
      </c>
      <c r="G93" s="222">
        <f t="shared" si="13"/>
        <v>0.99504086629850352</v>
      </c>
    </row>
    <row r="94" spans="1:7" x14ac:dyDescent="0.25">
      <c r="A94" s="175">
        <f t="shared" si="14"/>
        <v>5780</v>
      </c>
      <c r="B94" s="176">
        <f t="shared" si="15"/>
        <v>780</v>
      </c>
      <c r="C94" s="187">
        <f t="shared" si="16"/>
        <v>0.86500521564928934</v>
      </c>
      <c r="D94" s="14">
        <f t="shared" si="17"/>
        <v>5780</v>
      </c>
      <c r="E94" s="42">
        <f t="shared" si="18"/>
        <v>2.3119999999999998</v>
      </c>
      <c r="F94" s="195">
        <f t="shared" si="19"/>
        <v>48.225957097142171</v>
      </c>
      <c r="G94" s="222">
        <f t="shared" si="13"/>
        <v>0.99517740429028578</v>
      </c>
    </row>
    <row r="95" spans="1:7" x14ac:dyDescent="0.25">
      <c r="A95" s="175">
        <f t="shared" si="14"/>
        <v>5790</v>
      </c>
      <c r="B95" s="176">
        <f t="shared" si="15"/>
        <v>790</v>
      </c>
      <c r="C95" s="187">
        <f t="shared" si="16"/>
        <v>0.8680517269103456</v>
      </c>
      <c r="D95" s="14">
        <f t="shared" si="17"/>
        <v>5790</v>
      </c>
      <c r="E95" s="42">
        <f t="shared" si="18"/>
        <v>2.3159999999999998</v>
      </c>
      <c r="F95" s="195">
        <f t="shared" si="19"/>
        <v>46.891281668033287</v>
      </c>
      <c r="G95" s="222">
        <f t="shared" si="13"/>
        <v>0.99531087183319666</v>
      </c>
    </row>
    <row r="96" spans="1:7" x14ac:dyDescent="0.25">
      <c r="A96" s="175">
        <f t="shared" si="14"/>
        <v>5800</v>
      </c>
      <c r="B96" s="176">
        <f t="shared" si="15"/>
        <v>800</v>
      </c>
      <c r="C96" s="187">
        <f t="shared" si="16"/>
        <v>0.87105048235383031</v>
      </c>
      <c r="D96" s="14">
        <f t="shared" si="17"/>
        <v>5800</v>
      </c>
      <c r="E96" s="42">
        <f t="shared" si="18"/>
        <v>2.3199999999999998</v>
      </c>
      <c r="F96" s="195">
        <f t="shared" si="19"/>
        <v>45.586832447431476</v>
      </c>
      <c r="G96" s="222">
        <f t="shared" si="13"/>
        <v>0.99544131675525682</v>
      </c>
    </row>
    <row r="97" spans="1:7" x14ac:dyDescent="0.25">
      <c r="A97" s="175">
        <f t="shared" si="14"/>
        <v>5810</v>
      </c>
      <c r="B97" s="176">
        <f t="shared" si="15"/>
        <v>810</v>
      </c>
      <c r="C97" s="187">
        <f t="shared" si="16"/>
        <v>0.87400164029889482</v>
      </c>
      <c r="D97" s="14">
        <f t="shared" si="17"/>
        <v>5810</v>
      </c>
      <c r="E97" s="42">
        <f t="shared" si="18"/>
        <v>2.3239999999999998</v>
      </c>
      <c r="F97" s="195">
        <f t="shared" si="19"/>
        <v>44.312132654962525</v>
      </c>
      <c r="G97" s="222">
        <f t="shared" si="13"/>
        <v>0.99556878673450377</v>
      </c>
    </row>
    <row r="98" spans="1:7" x14ac:dyDescent="0.25">
      <c r="A98" s="175">
        <f t="shared" ref="A98:A113" si="20">+A97+$D$12</f>
        <v>5820</v>
      </c>
      <c r="B98" s="176">
        <f t="shared" ref="B98:B113" si="21">+A98-$D$4*$D$3</f>
        <v>820</v>
      </c>
      <c r="C98" s="187">
        <f t="shared" si="16"/>
        <v>0.87690537543748126</v>
      </c>
      <c r="D98" s="14">
        <f t="shared" si="17"/>
        <v>5820</v>
      </c>
      <c r="E98" s="42">
        <f t="shared" si="18"/>
        <v>2.3279999999999998</v>
      </c>
      <c r="F98" s="195">
        <f t="shared" si="19"/>
        <v>43.066707175609068</v>
      </c>
      <c r="G98" s="222">
        <f t="shared" si="13"/>
        <v>0.99569332928243914</v>
      </c>
    </row>
    <row r="99" spans="1:7" x14ac:dyDescent="0.25">
      <c r="A99" s="175">
        <f t="shared" si="20"/>
        <v>5830</v>
      </c>
      <c r="B99" s="176">
        <f t="shared" si="21"/>
        <v>830</v>
      </c>
      <c r="C99" s="187">
        <f t="shared" si="16"/>
        <v>0.87976187846888654</v>
      </c>
      <c r="D99" s="14">
        <f t="shared" si="17"/>
        <v>5830</v>
      </c>
      <c r="E99" s="42">
        <f t="shared" si="18"/>
        <v>2.3319999999999999</v>
      </c>
      <c r="F99" s="195">
        <f t="shared" si="19"/>
        <v>41.850082721617568</v>
      </c>
      <c r="G99" s="222">
        <f t="shared" si="13"/>
        <v>0.99581499172783827</v>
      </c>
    </row>
    <row r="100" spans="1:7" x14ac:dyDescent="0.25">
      <c r="A100" s="175">
        <f t="shared" si="20"/>
        <v>5840</v>
      </c>
      <c r="B100" s="176">
        <f t="shared" si="21"/>
        <v>840</v>
      </c>
      <c r="C100" s="187">
        <f t="shared" si="16"/>
        <v>0.88257135572749734</v>
      </c>
      <c r="D100" s="14">
        <f t="shared" si="17"/>
        <v>5840</v>
      </c>
      <c r="E100" s="42">
        <f t="shared" si="18"/>
        <v>2.3359999999999999</v>
      </c>
      <c r="F100" s="195">
        <f t="shared" si="19"/>
        <v>40.661787990715638</v>
      </c>
      <c r="G100" s="222">
        <f t="shared" si="13"/>
        <v>0.99593382120092844</v>
      </c>
    </row>
    <row r="101" spans="1:7" x14ac:dyDescent="0.25">
      <c r="A101" s="175">
        <f t="shared" si="20"/>
        <v>5850</v>
      </c>
      <c r="B101" s="176">
        <f t="shared" si="21"/>
        <v>850</v>
      </c>
      <c r="C101" s="187">
        <f t="shared" si="16"/>
        <v>0.88533402880417622</v>
      </c>
      <c r="D101" s="14">
        <f t="shared" si="17"/>
        <v>5850</v>
      </c>
      <c r="E101" s="42">
        <f t="shared" si="18"/>
        <v>2.34</v>
      </c>
      <c r="F101" s="195">
        <f t="shared" si="19"/>
        <v>39.50135382057519</v>
      </c>
      <c r="G101" s="222">
        <f t="shared" si="13"/>
        <v>0.99604986461794254</v>
      </c>
    </row>
    <row r="102" spans="1:7" x14ac:dyDescent="0.25">
      <c r="A102" s="175">
        <f t="shared" si="20"/>
        <v>5860</v>
      </c>
      <c r="B102" s="176">
        <f t="shared" si="21"/>
        <v>860</v>
      </c>
      <c r="C102" s="187">
        <f t="shared" si="16"/>
        <v>0.88805013416177836</v>
      </c>
      <c r="D102" s="14">
        <f t="shared" si="17"/>
        <v>5860</v>
      </c>
      <c r="E102" s="42">
        <f t="shared" si="18"/>
        <v>2.3439999999999999</v>
      </c>
      <c r="F102" s="195">
        <f t="shared" si="19"/>
        <v>38.368313339459661</v>
      </c>
      <c r="G102" s="222">
        <f t="shared" si="13"/>
        <v>0.99616316866605414</v>
      </c>
    </row>
    <row r="103" spans="1:7" x14ac:dyDescent="0.25">
      <c r="A103" s="175">
        <f t="shared" si="20"/>
        <v>5870</v>
      </c>
      <c r="B103" s="176">
        <f t="shared" si="21"/>
        <v>870</v>
      </c>
      <c r="C103" s="187">
        <f t="shared" si="16"/>
        <v>0.89071992274527534</v>
      </c>
      <c r="D103" s="14">
        <f t="shared" si="17"/>
        <v>5870</v>
      </c>
      <c r="E103" s="42">
        <f t="shared" si="18"/>
        <v>2.3479999999999999</v>
      </c>
      <c r="F103" s="195">
        <f t="shared" si="19"/>
        <v>37.262202112998381</v>
      </c>
      <c r="G103" s="222">
        <f t="shared" si="13"/>
        <v>0.99627377978870013</v>
      </c>
    </row>
    <row r="104" spans="1:7" x14ac:dyDescent="0.25">
      <c r="A104" s="175">
        <f t="shared" si="20"/>
        <v>5880</v>
      </c>
      <c r="B104" s="176">
        <f t="shared" si="21"/>
        <v>880</v>
      </c>
      <c r="C104" s="187">
        <f t="shared" si="16"/>
        <v>0.89334365958696638</v>
      </c>
      <c r="D104" s="14">
        <f t="shared" si="17"/>
        <v>5880</v>
      </c>
      <c r="E104" s="42">
        <f t="shared" si="18"/>
        <v>2.3519999999999999</v>
      </c>
      <c r="F104" s="195">
        <f t="shared" si="19"/>
        <v>36.182558287038262</v>
      </c>
      <c r="G104" s="222">
        <f t="shared" si="13"/>
        <v>0.9963817441712961</v>
      </c>
    </row>
    <row r="105" spans="1:7" x14ac:dyDescent="0.25">
      <c r="A105" s="175">
        <f t="shared" si="20"/>
        <v>5890</v>
      </c>
      <c r="B105" s="176">
        <f t="shared" si="21"/>
        <v>890</v>
      </c>
      <c r="C105" s="187">
        <f t="shared" si="16"/>
        <v>0.89592162340724768</v>
      </c>
      <c r="D105" s="14">
        <f t="shared" si="17"/>
        <v>5890</v>
      </c>
      <c r="E105" s="42">
        <f t="shared" si="18"/>
        <v>2.3559999999999999</v>
      </c>
      <c r="F105" s="195">
        <f t="shared" si="19"/>
        <v>35.128922726523584</v>
      </c>
      <c r="G105" s="222">
        <f t="shared" si="13"/>
        <v>0.99648710772734761</v>
      </c>
    </row>
    <row r="106" spans="1:7" x14ac:dyDescent="0.25">
      <c r="A106" s="175">
        <f t="shared" si="20"/>
        <v>5900</v>
      </c>
      <c r="B106" s="176">
        <f t="shared" si="21"/>
        <v>900</v>
      </c>
      <c r="C106" s="187">
        <f t="shared" si="16"/>
        <v>0.89845410621141608</v>
      </c>
      <c r="D106" s="14">
        <f t="shared" si="17"/>
        <v>5900</v>
      </c>
      <c r="E106" s="42">
        <f t="shared" si="18"/>
        <v>2.36</v>
      </c>
      <c r="F106" s="195">
        <f t="shared" si="19"/>
        <v>34.100839150365175</v>
      </c>
      <c r="G106" s="222">
        <f t="shared" si="13"/>
        <v>0.99658991608496339</v>
      </c>
    </row>
    <row r="107" spans="1:7" x14ac:dyDescent="0.25">
      <c r="A107" s="175">
        <f t="shared" si="20"/>
        <v>5910</v>
      </c>
      <c r="B107" s="176">
        <f t="shared" si="21"/>
        <v>910</v>
      </c>
      <c r="C107" s="187">
        <f t="shared" si="16"/>
        <v>0.90094141288297069</v>
      </c>
      <c r="D107" s="14">
        <f t="shared" si="17"/>
        <v>5910</v>
      </c>
      <c r="E107" s="42">
        <f t="shared" si="18"/>
        <v>2.3639999999999999</v>
      </c>
      <c r="F107" s="195">
        <f t="shared" si="19"/>
        <v>33.09785426225784</v>
      </c>
      <c r="G107" s="222">
        <f t="shared" si="13"/>
        <v>0.99669021457377416</v>
      </c>
    </row>
    <row r="108" spans="1:7" x14ac:dyDescent="0.25">
      <c r="A108" s="175">
        <f t="shared" si="20"/>
        <v>5920</v>
      </c>
      <c r="B108" s="176">
        <f t="shared" si="21"/>
        <v>920</v>
      </c>
      <c r="C108" s="187">
        <f t="shared" si="16"/>
        <v>0.90338386077388089</v>
      </c>
      <c r="D108" s="14">
        <f t="shared" si="17"/>
        <v>5920</v>
      </c>
      <c r="E108" s="42">
        <f t="shared" si="18"/>
        <v>2.3679999999999999</v>
      </c>
      <c r="F108" s="195">
        <f t="shared" si="19"/>
        <v>32.119517877416172</v>
      </c>
      <c r="G108" s="222">
        <f t="shared" si="13"/>
        <v>0.99678804821225842</v>
      </c>
    </row>
    <row r="109" spans="1:7" x14ac:dyDescent="0.25">
      <c r="A109" s="175">
        <f t="shared" si="20"/>
        <v>5930</v>
      </c>
      <c r="B109" s="176">
        <f t="shared" si="21"/>
        <v>930</v>
      </c>
      <c r="C109" s="187">
        <f t="shared" si="16"/>
        <v>0.90578177929227888</v>
      </c>
      <c r="D109" s="14">
        <f t="shared" si="17"/>
        <v>5930</v>
      </c>
      <c r="E109" s="42">
        <f t="shared" si="18"/>
        <v>2.3719999999999999</v>
      </c>
      <c r="F109" s="195">
        <f t="shared" si="19"/>
        <v>31.16538304520013</v>
      </c>
      <c r="G109" s="222">
        <f t="shared" si="13"/>
        <v>0.99688346169548003</v>
      </c>
    </row>
    <row r="110" spans="1:7" x14ac:dyDescent="0.25">
      <c r="A110" s="175">
        <f t="shared" si="20"/>
        <v>5940</v>
      </c>
      <c r="B110" s="176">
        <f t="shared" si="21"/>
        <v>940</v>
      </c>
      <c r="C110" s="187">
        <f t="shared" si="16"/>
        <v>0.90813550948803123</v>
      </c>
      <c r="D110" s="14">
        <f t="shared" si="17"/>
        <v>5940</v>
      </c>
      <c r="E110" s="42">
        <f t="shared" si="18"/>
        <v>2.3759999999999999</v>
      </c>
      <c r="F110" s="195">
        <f t="shared" si="19"/>
        <v>30.235006167605604</v>
      </c>
      <c r="G110" s="222">
        <f t="shared" si="13"/>
        <v>0.9969764993832394</v>
      </c>
    </row>
    <row r="111" spans="1:7" x14ac:dyDescent="0.25">
      <c r="A111" s="175">
        <f t="shared" si="20"/>
        <v>5950</v>
      </c>
      <c r="B111" s="176">
        <f t="shared" si="21"/>
        <v>950</v>
      </c>
      <c r="C111" s="187">
        <f t="shared" si="16"/>
        <v>0.91044540363663895</v>
      </c>
      <c r="D111" s="14">
        <f t="shared" si="17"/>
        <v>5950</v>
      </c>
      <c r="E111" s="42">
        <f t="shared" si="18"/>
        <v>2.38</v>
      </c>
      <c r="F111" s="195">
        <f t="shared" si="19"/>
        <v>29.327947113602647</v>
      </c>
      <c r="G111" s="222">
        <f t="shared" si="13"/>
        <v>0.99706720528863968</v>
      </c>
    </row>
    <row r="112" spans="1:7" x14ac:dyDescent="0.25">
      <c r="A112" s="175">
        <f t="shared" si="20"/>
        <v>5960</v>
      </c>
      <c r="B112" s="176">
        <f t="shared" si="21"/>
        <v>960</v>
      </c>
      <c r="C112" s="187">
        <f t="shared" si="16"/>
        <v>0.91271182482190916</v>
      </c>
      <c r="D112" s="14">
        <f t="shared" si="17"/>
        <v>5960</v>
      </c>
      <c r="E112" s="42">
        <f t="shared" si="18"/>
        <v>2.3839999999999999</v>
      </c>
      <c r="F112" s="195">
        <f t="shared" si="19"/>
        <v>28.443769329306136</v>
      </c>
      <c r="G112" s="222">
        <f t="shared" si="13"/>
        <v>0.9971556230670694</v>
      </c>
    </row>
    <row r="113" spans="1:7" x14ac:dyDescent="0.25">
      <c r="A113" s="175">
        <f t="shared" si="20"/>
        <v>5970</v>
      </c>
      <c r="B113" s="176">
        <f t="shared" si="21"/>
        <v>970</v>
      </c>
      <c r="C113" s="187">
        <f t="shared" si="16"/>
        <v>0.91493514651783348</v>
      </c>
      <c r="D113" s="14">
        <f t="shared" si="17"/>
        <v>5970</v>
      </c>
      <c r="E113" s="42">
        <f t="shared" si="18"/>
        <v>2.3879999999999999</v>
      </c>
      <c r="F113" s="195">
        <f t="shared" si="19"/>
        <v>27.582039943968368</v>
      </c>
      <c r="G113" s="222">
        <f t="shared" si="13"/>
        <v>0.99724179600560314</v>
      </c>
    </row>
    <row r="114" spans="1:7" x14ac:dyDescent="0.25">
      <c r="A114" s="175">
        <f t="shared" ref="A114:A129" si="22">+A113+$D$12</f>
        <v>5980</v>
      </c>
      <c r="B114" s="176">
        <f t="shared" ref="B114:B129" si="23">+A114-$D$4*$D$3</f>
        <v>980</v>
      </c>
      <c r="C114" s="187">
        <f t="shared" si="16"/>
        <v>0.91711575217010399</v>
      </c>
      <c r="D114" s="14">
        <f t="shared" si="17"/>
        <v>5980</v>
      </c>
      <c r="E114" s="42">
        <f t="shared" si="18"/>
        <v>2.3919999999999999</v>
      </c>
      <c r="F114" s="195">
        <f t="shared" si="19"/>
        <v>26.742329871789195</v>
      </c>
      <c r="G114" s="222">
        <f t="shared" si="13"/>
        <v>0.99732576701282105</v>
      </c>
    </row>
    <row r="115" spans="1:7" x14ac:dyDescent="0.25">
      <c r="A115" s="175">
        <f t="shared" si="22"/>
        <v>5990</v>
      </c>
      <c r="B115" s="176">
        <f t="shared" si="23"/>
        <v>990</v>
      </c>
      <c r="C115" s="187">
        <f t="shared" si="16"/>
        <v>0.91925403477768497</v>
      </c>
      <c r="D115" s="14">
        <f t="shared" si="17"/>
        <v>5990</v>
      </c>
      <c r="E115" s="42">
        <f t="shared" si="18"/>
        <v>2.3959999999999999</v>
      </c>
      <c r="F115" s="195">
        <f t="shared" si="19"/>
        <v>25.924213909539858</v>
      </c>
      <c r="G115" s="222">
        <f t="shared" si="13"/>
        <v>0.99740757860904594</v>
      </c>
    </row>
    <row r="116" spans="1:7" x14ac:dyDescent="0.25">
      <c r="A116" s="175">
        <f t="shared" si="22"/>
        <v>6000</v>
      </c>
      <c r="B116" s="176">
        <f t="shared" si="23"/>
        <v>1000</v>
      </c>
      <c r="C116" s="187">
        <f t="shared" si="16"/>
        <v>0.92135039647485739</v>
      </c>
      <c r="D116" s="14">
        <f t="shared" si="17"/>
        <v>6000</v>
      </c>
      <c r="E116" s="42">
        <f t="shared" si="18"/>
        <v>2.4</v>
      </c>
      <c r="F116" s="195">
        <f t="shared" si="19"/>
        <v>25.127270830006083</v>
      </c>
      <c r="G116" s="222">
        <f t="shared" si="13"/>
        <v>0.99748727291699946</v>
      </c>
    </row>
    <row r="117" spans="1:7" x14ac:dyDescent="0.25">
      <c r="A117" s="175">
        <f t="shared" si="22"/>
        <v>6010</v>
      </c>
      <c r="B117" s="176">
        <f t="shared" si="23"/>
        <v>1010</v>
      </c>
      <c r="C117" s="187">
        <f t="shared" si="16"/>
        <v>0.92340524811413838</v>
      </c>
      <c r="D117" s="14">
        <f t="shared" si="17"/>
        <v>6010</v>
      </c>
      <c r="E117" s="42">
        <f t="shared" si="18"/>
        <v>2.4039999999999999</v>
      </c>
      <c r="F117" s="195">
        <f t="shared" si="19"/>
        <v>24.351083471254881</v>
      </c>
      <c r="G117" s="222">
        <f t="shared" si="13"/>
        <v>0.99756489165287454</v>
      </c>
    </row>
    <row r="118" spans="1:7" x14ac:dyDescent="0.25">
      <c r="A118" s="175">
        <f t="shared" si="22"/>
        <v>6020</v>
      </c>
      <c r="B118" s="176">
        <f t="shared" si="23"/>
        <v>1020</v>
      </c>
      <c r="C118" s="187">
        <f t="shared" si="16"/>
        <v>0.92541900885047101</v>
      </c>
      <c r="D118" s="14">
        <f t="shared" si="17"/>
        <v>6020</v>
      </c>
      <c r="E118" s="42">
        <f t="shared" si="18"/>
        <v>2.4079999999999999</v>
      </c>
      <c r="F118" s="195">
        <f t="shared" si="19"/>
        <v>23.595238821735933</v>
      </c>
      <c r="G118" s="222">
        <f t="shared" si="13"/>
        <v>0.99764047611782647</v>
      </c>
    </row>
    <row r="119" spans="1:7" x14ac:dyDescent="0.25">
      <c r="A119" s="175">
        <f t="shared" si="22"/>
        <v>6030</v>
      </c>
      <c r="B119" s="176">
        <f t="shared" si="23"/>
        <v>1030</v>
      </c>
      <c r="C119" s="187">
        <f t="shared" si="16"/>
        <v>0.9273921057270742</v>
      </c>
      <c r="D119" s="14">
        <f t="shared" si="17"/>
        <v>6030</v>
      </c>
      <c r="E119" s="42">
        <f t="shared" si="18"/>
        <v>2.4119999999999999</v>
      </c>
      <c r="F119" s="195">
        <f t="shared" si="19"/>
        <v>22.859328101234553</v>
      </c>
      <c r="G119" s="222">
        <f t="shared" si="13"/>
        <v>0.99771406718987654</v>
      </c>
    </row>
    <row r="120" spans="1:7" x14ac:dyDescent="0.25">
      <c r="A120" s="175">
        <f t="shared" si="22"/>
        <v>6040</v>
      </c>
      <c r="B120" s="176">
        <f t="shared" si="23"/>
        <v>1040</v>
      </c>
      <c r="C120" s="187">
        <f t="shared" si="16"/>
        <v>0.92932497326332575</v>
      </c>
      <c r="D120" s="14">
        <f t="shared" si="17"/>
        <v>6040</v>
      </c>
      <c r="E120" s="42">
        <f t="shared" si="18"/>
        <v>2.4159999999999999</v>
      </c>
      <c r="F120" s="195">
        <f t="shared" si="19"/>
        <v>22.142946837691156</v>
      </c>
      <c r="G120" s="222">
        <f t="shared" si="13"/>
        <v>0.99778570531623079</v>
      </c>
    </row>
    <row r="121" spans="1:7" x14ac:dyDescent="0.25">
      <c r="A121" s="175">
        <f t="shared" si="22"/>
        <v>6050</v>
      </c>
      <c r="B121" s="176">
        <f t="shared" si="23"/>
        <v>1050</v>
      </c>
      <c r="C121" s="187">
        <f t="shared" si="16"/>
        <v>0.93121805304504834</v>
      </c>
      <c r="D121" s="14">
        <f t="shared" si="17"/>
        <v>6050</v>
      </c>
      <c r="E121" s="42">
        <f t="shared" si="18"/>
        <v>2.42</v>
      </c>
      <c r="F121" s="195">
        <f t="shared" si="19"/>
        <v>21.445694939912684</v>
      </c>
      <c r="G121" s="222">
        <f t="shared" si="13"/>
        <v>0.99785543050600878</v>
      </c>
    </row>
    <row r="122" spans="1:7" x14ac:dyDescent="0.25">
      <c r="A122" s="175">
        <f t="shared" si="22"/>
        <v>6060</v>
      </c>
      <c r="B122" s="176">
        <f t="shared" si="23"/>
        <v>1060</v>
      </c>
      <c r="C122" s="187">
        <f t="shared" si="16"/>
        <v>0.93307179331755408</v>
      </c>
      <c r="D122" s="14">
        <f t="shared" si="17"/>
        <v>6060</v>
      </c>
      <c r="E122" s="42">
        <f t="shared" si="18"/>
        <v>2.4239999999999999</v>
      </c>
      <c r="F122" s="195">
        <f t="shared" si="19"/>
        <v>20.767176766199725</v>
      </c>
      <c r="G122" s="222">
        <f t="shared" si="13"/>
        <v>0.99792328232338001</v>
      </c>
    </row>
    <row r="123" spans="1:7" x14ac:dyDescent="0.25">
      <c r="A123" s="175">
        <f t="shared" si="22"/>
        <v>6070</v>
      </c>
      <c r="B123" s="176">
        <f t="shared" si="23"/>
        <v>1070</v>
      </c>
      <c r="C123" s="187">
        <f t="shared" si="16"/>
        <v>0.93488664858179338</v>
      </c>
      <c r="D123" s="14">
        <f t="shared" si="17"/>
        <v>6070</v>
      </c>
      <c r="E123" s="42">
        <f t="shared" si="18"/>
        <v>2.4279999999999999</v>
      </c>
      <c r="F123" s="195">
        <f t="shared" si="19"/>
        <v>20.107001188919085</v>
      </c>
      <c r="G123" s="222">
        <f t="shared" si="13"/>
        <v>0.99798929988110807</v>
      </c>
    </row>
    <row r="124" spans="1:7" x14ac:dyDescent="0.25">
      <c r="A124" s="175">
        <f t="shared" si="22"/>
        <v>6080</v>
      </c>
      <c r="B124" s="176">
        <f t="shared" si="23"/>
        <v>1080</v>
      </c>
      <c r="C124" s="187">
        <f t="shared" si="16"/>
        <v>0.93666307919394476</v>
      </c>
      <c r="D124" s="14">
        <f t="shared" si="17"/>
        <v>6080</v>
      </c>
      <c r="E124" s="42">
        <f t="shared" si="18"/>
        <v>2.4319999999999999</v>
      </c>
      <c r="F124" s="195">
        <f t="shared" si="19"/>
        <v>19.464781655055447</v>
      </c>
      <c r="G124" s="222">
        <f t="shared" si="13"/>
        <v>0.99805352183449447</v>
      </c>
    </row>
    <row r="125" spans="1:7" x14ac:dyDescent="0.25">
      <c r="A125" s="175">
        <f t="shared" si="22"/>
        <v>6090</v>
      </c>
      <c r="B125" s="176">
        <f t="shared" si="23"/>
        <v>1090</v>
      </c>
      <c r="C125" s="187">
        <f t="shared" si="16"/>
        <v>0.9384015509687692</v>
      </c>
      <c r="D125" s="14">
        <f t="shared" si="17"/>
        <v>6090</v>
      </c>
      <c r="E125" s="42">
        <f t="shared" si="18"/>
        <v>2.4359999999999999</v>
      </c>
      <c r="F125" s="195">
        <f t="shared" si="19"/>
        <v>18.840136242777405</v>
      </c>
      <c r="G125" s="222">
        <f t="shared" si="13"/>
        <v>0.99811598637572219</v>
      </c>
    </row>
    <row r="126" spans="1:7" x14ac:dyDescent="0.25">
      <c r="A126" s="175">
        <f t="shared" si="22"/>
        <v>6100</v>
      </c>
      <c r="B126" s="176">
        <f t="shared" si="23"/>
        <v>1100</v>
      </c>
      <c r="C126" s="187">
        <f t="shared" si="16"/>
        <v>0.94010253478704087</v>
      </c>
      <c r="D126" s="14">
        <f t="shared" si="17"/>
        <v>6100</v>
      </c>
      <c r="E126" s="42">
        <f t="shared" si="18"/>
        <v>2.44</v>
      </c>
      <c r="F126" s="195">
        <f t="shared" si="19"/>
        <v>18.232687714055999</v>
      </c>
      <c r="G126" s="222">
        <f t="shared" si="13"/>
        <v>0.99817673122859429</v>
      </c>
    </row>
    <row r="127" spans="1:7" x14ac:dyDescent="0.25">
      <c r="A127" s="175">
        <f t="shared" si="22"/>
        <v>6110</v>
      </c>
      <c r="B127" s="176">
        <f t="shared" si="23"/>
        <v>1110</v>
      </c>
      <c r="C127" s="187">
        <f t="shared" si="16"/>
        <v>0.94176650620735902</v>
      </c>
      <c r="D127" s="14">
        <f t="shared" si="17"/>
        <v>6110</v>
      </c>
      <c r="E127" s="42">
        <f t="shared" si="18"/>
        <v>2.444</v>
      </c>
      <c r="F127" s="195">
        <f t="shared" si="19"/>
        <v>17.642063563381242</v>
      </c>
      <c r="G127" s="222">
        <f t="shared" si="13"/>
        <v>0.99823579364366199</v>
      </c>
    </row>
    <row r="128" spans="1:7" x14ac:dyDescent="0.25">
      <c r="A128" s="175">
        <f t="shared" si="22"/>
        <v>6120</v>
      </c>
      <c r="B128" s="176">
        <f t="shared" si="23"/>
        <v>1120</v>
      </c>
      <c r="C128" s="187">
        <f t="shared" si="16"/>
        <v>0.94339394508262731</v>
      </c>
      <c r="D128" s="14">
        <f t="shared" si="17"/>
        <v>6120</v>
      </c>
      <c r="E128" s="42">
        <f t="shared" si="18"/>
        <v>2.448</v>
      </c>
      <c r="F128" s="195">
        <f t="shared" si="19"/>
        <v>17.067896062617962</v>
      </c>
      <c r="G128" s="222">
        <f t="shared" si="13"/>
        <v>0.99829321039373831</v>
      </c>
    </row>
    <row r="129" spans="1:7" x14ac:dyDescent="0.25">
      <c r="A129" s="175">
        <f t="shared" si="22"/>
        <v>6130</v>
      </c>
      <c r="B129" s="176">
        <f t="shared" si="23"/>
        <v>1130</v>
      </c>
      <c r="C129" s="187">
        <f t="shared" si="16"/>
        <v>0.9449853351814812</v>
      </c>
      <c r="D129" s="14">
        <f t="shared" si="17"/>
        <v>6130</v>
      </c>
      <c r="E129" s="42">
        <f t="shared" si="18"/>
        <v>2.452</v>
      </c>
      <c r="F129" s="195">
        <f t="shared" si="19"/>
        <v>16.509822302052243</v>
      </c>
      <c r="G129" s="222">
        <f t="shared" si="13"/>
        <v>0.99834901776979479</v>
      </c>
    </row>
    <row r="130" spans="1:7" x14ac:dyDescent="0.25">
      <c r="A130" s="175">
        <f t="shared" ref="A130:A145" si="24">+A129+$D$12</f>
        <v>6140</v>
      </c>
      <c r="B130" s="176">
        <f t="shared" ref="B130:B145" si="25">+A130-$D$4*$D$3</f>
        <v>1140</v>
      </c>
      <c r="C130" s="187">
        <f t="shared" si="16"/>
        <v>0.94654116381492837</v>
      </c>
      <c r="D130" s="14">
        <f t="shared" si="17"/>
        <v>6140</v>
      </c>
      <c r="E130" s="42">
        <f t="shared" si="18"/>
        <v>2.456</v>
      </c>
      <c r="F130" s="195">
        <f t="shared" si="19"/>
        <v>15.967484227676984</v>
      </c>
      <c r="G130" s="222">
        <f t="shared" si="13"/>
        <v>0.99840325157723242</v>
      </c>
    </row>
    <row r="131" spans="1:7" x14ac:dyDescent="0.25">
      <c r="A131" s="175">
        <f t="shared" si="24"/>
        <v>6150</v>
      </c>
      <c r="B131" s="176">
        <f t="shared" si="25"/>
        <v>1150</v>
      </c>
      <c r="C131" s="187">
        <f t="shared" si="16"/>
        <v>0.94806192146845747</v>
      </c>
      <c r="D131" s="14">
        <f t="shared" si="17"/>
        <v>6150</v>
      </c>
      <c r="E131" s="42">
        <f t="shared" si="18"/>
        <v>2.46</v>
      </c>
      <c r="F131" s="195">
        <f t="shared" si="19"/>
        <v>15.44052867477194</v>
      </c>
      <c r="G131" s="222">
        <f t="shared" si="13"/>
        <v>0.99845594713252284</v>
      </c>
    </row>
    <row r="132" spans="1:7" x14ac:dyDescent="0.25">
      <c r="A132" s="175">
        <f t="shared" si="24"/>
        <v>6160</v>
      </c>
      <c r="B132" s="176">
        <f t="shared" si="25"/>
        <v>1160</v>
      </c>
      <c r="C132" s="187">
        <f t="shared" si="16"/>
        <v>0.94954810143985602</v>
      </c>
      <c r="D132" s="14">
        <f t="shared" si="17"/>
        <v>6160</v>
      </c>
      <c r="E132" s="42">
        <f t="shared" si="18"/>
        <v>2.464</v>
      </c>
      <c r="F132" s="195">
        <f t="shared" si="19"/>
        <v>14.928607397832835</v>
      </c>
      <c r="G132" s="222">
        <f t="shared" si="13"/>
        <v>0.99850713926021673</v>
      </c>
    </row>
    <row r="133" spans="1:7" x14ac:dyDescent="0.25">
      <c r="A133" s="175">
        <f t="shared" si="24"/>
        <v>6170</v>
      </c>
      <c r="B133" s="176">
        <f t="shared" si="25"/>
        <v>1170</v>
      </c>
      <c r="C133" s="187">
        <f t="shared" si="16"/>
        <v>0.95100019948296788</v>
      </c>
      <c r="D133" s="14">
        <f t="shared" si="17"/>
        <v>6170</v>
      </c>
      <c r="E133" s="42">
        <f t="shared" si="18"/>
        <v>2.468</v>
      </c>
      <c r="F133" s="195">
        <f t="shared" si="19"/>
        <v>14.43137709690761</v>
      </c>
      <c r="G133" s="222">
        <f t="shared" si="13"/>
        <v>0.99855686229030927</v>
      </c>
    </row>
    <row r="134" spans="1:7" x14ac:dyDescent="0.25">
      <c r="A134" s="175">
        <f t="shared" si="24"/>
        <v>6180</v>
      </c>
      <c r="B134" s="176">
        <f t="shared" si="25"/>
        <v>1180</v>
      </c>
      <c r="C134" s="187">
        <f t="shared" si="16"/>
        <v>0.95241871345760842</v>
      </c>
      <c r="D134" s="14">
        <f t="shared" si="17"/>
        <v>6180</v>
      </c>
      <c r="E134" s="42">
        <f t="shared" si="18"/>
        <v>2.472</v>
      </c>
      <c r="F134" s="195">
        <f t="shared" si="19"/>
        <v>13.948499440401591</v>
      </c>
      <c r="G134" s="222">
        <f t="shared" si="13"/>
        <v>0.99860515005595984</v>
      </c>
    </row>
    <row r="135" spans="1:7" x14ac:dyDescent="0.25">
      <c r="A135" s="175">
        <f t="shared" si="24"/>
        <v>6190</v>
      </c>
      <c r="B135" s="176">
        <f t="shared" si="25"/>
        <v>1190</v>
      </c>
      <c r="C135" s="187">
        <f t="shared" si="16"/>
        <v>0.95380414298584248</v>
      </c>
      <c r="D135" s="14">
        <f t="shared" si="17"/>
        <v>6190</v>
      </c>
      <c r="E135" s="42">
        <f t="shared" si="18"/>
        <v>2.476</v>
      </c>
      <c r="F135" s="195">
        <f t="shared" si="19"/>
        <v>13.479641084413409</v>
      </c>
      <c r="G135" s="222">
        <f t="shared" si="13"/>
        <v>0.9986520358915586</v>
      </c>
    </row>
    <row r="136" spans="1:7" x14ac:dyDescent="0.25">
      <c r="A136" s="175">
        <f t="shared" si="24"/>
        <v>6200</v>
      </c>
      <c r="B136" s="176">
        <f t="shared" si="25"/>
        <v>1200</v>
      </c>
      <c r="C136" s="187">
        <f t="shared" si="16"/>
        <v>0.95515698911481772</v>
      </c>
      <c r="D136" s="14">
        <f t="shared" si="17"/>
        <v>6200</v>
      </c>
      <c r="E136" s="42">
        <f t="shared" si="18"/>
        <v>2.48</v>
      </c>
      <c r="F136" s="195">
        <f t="shared" si="19"/>
        <v>13.02447368866607</v>
      </c>
      <c r="G136" s="222">
        <f t="shared" si="13"/>
        <v>0.99869755263113347</v>
      </c>
    </row>
    <row r="137" spans="1:7" x14ac:dyDescent="0.25">
      <c r="A137" s="175">
        <f t="shared" si="24"/>
        <v>6210</v>
      </c>
      <c r="B137" s="176">
        <f t="shared" si="25"/>
        <v>1210</v>
      </c>
      <c r="C137" s="187">
        <f t="shared" si="16"/>
        <v>0.95647775398633472</v>
      </c>
      <c r="D137" s="14">
        <f t="shared" si="17"/>
        <v>6210</v>
      </c>
      <c r="E137" s="42">
        <f t="shared" si="18"/>
        <v>2.484</v>
      </c>
      <c r="F137" s="195">
        <f t="shared" si="19"/>
        <v>12.582673929099371</v>
      </c>
      <c r="G137" s="222">
        <f t="shared" si="13"/>
        <v>0.99874173260709009</v>
      </c>
    </row>
    <row r="138" spans="1:7" x14ac:dyDescent="0.25">
      <c r="A138" s="175">
        <f t="shared" si="24"/>
        <v>6220</v>
      </c>
      <c r="B138" s="176">
        <f t="shared" si="25"/>
        <v>1220</v>
      </c>
      <c r="C138" s="187">
        <f t="shared" si="16"/>
        <v>0.95776694051332345</v>
      </c>
      <c r="D138" s="14">
        <f t="shared" si="17"/>
        <v>6220</v>
      </c>
      <c r="E138" s="42">
        <f t="shared" si="18"/>
        <v>2.488</v>
      </c>
      <c r="F138" s="195">
        <f t="shared" si="19"/>
        <v>12.15392350719393</v>
      </c>
      <c r="G138" s="222">
        <f t="shared" si="13"/>
        <v>0.99878460764928056</v>
      </c>
    </row>
    <row r="139" spans="1:7" x14ac:dyDescent="0.25">
      <c r="A139" s="175">
        <f t="shared" si="24"/>
        <v>6230</v>
      </c>
      <c r="B139" s="176">
        <f t="shared" si="25"/>
        <v>1230</v>
      </c>
      <c r="C139" s="187">
        <f t="shared" si="16"/>
        <v>0.95902505206338073</v>
      </c>
      <c r="D139" s="14">
        <f t="shared" si="17"/>
        <v>6230</v>
      </c>
      <c r="E139" s="42">
        <f t="shared" si="18"/>
        <v>2.492</v>
      </c>
      <c r="F139" s="195">
        <f t="shared" si="19"/>
        <v>11.737909156093394</v>
      </c>
      <c r="G139" s="222">
        <f t="shared" si="13"/>
        <v>0.99882620908439057</v>
      </c>
    </row>
    <row r="140" spans="1:7" x14ac:dyDescent="0.25">
      <c r="A140" s="175">
        <f t="shared" si="24"/>
        <v>6240</v>
      </c>
      <c r="B140" s="176">
        <f t="shared" si="25"/>
        <v>1240</v>
      </c>
      <c r="C140" s="187">
        <f t="shared" si="16"/>
        <v>0.96025259214951486</v>
      </c>
      <c r="D140" s="14">
        <f t="shared" si="17"/>
        <v>6240</v>
      </c>
      <c r="E140" s="42">
        <f t="shared" si="18"/>
        <v>2.496</v>
      </c>
      <c r="F140" s="195">
        <f t="shared" si="19"/>
        <v>11.334322643599251</v>
      </c>
      <c r="G140" s="222">
        <f t="shared" si="13"/>
        <v>0.99886656773564009</v>
      </c>
    </row>
    <row r="141" spans="1:7" x14ac:dyDescent="0.25">
      <c r="A141" s="175">
        <f t="shared" si="24"/>
        <v>6250</v>
      </c>
      <c r="B141" s="176">
        <f t="shared" si="25"/>
        <v>1250</v>
      </c>
      <c r="C141" s="187">
        <f t="shared" si="16"/>
        <v>0.96145006412822909</v>
      </c>
      <c r="D141" s="14">
        <f t="shared" si="17"/>
        <v>6250</v>
      </c>
      <c r="E141" s="42">
        <f t="shared" si="18"/>
        <v>2.5</v>
      </c>
      <c r="F141" s="195">
        <f t="shared" si="19"/>
        <v>10.942860772109071</v>
      </c>
      <c r="G141" s="222">
        <f t="shared" si="13"/>
        <v>0.99890571392278904</v>
      </c>
    </row>
    <row r="142" spans="1:7" x14ac:dyDescent="0.25">
      <c r="A142" s="175">
        <f t="shared" si="24"/>
        <v>6260</v>
      </c>
      <c r="B142" s="176">
        <f t="shared" si="25"/>
        <v>1260</v>
      </c>
      <c r="C142" s="187">
        <f t="shared" si="16"/>
        <v>0.96261797090506473</v>
      </c>
      <c r="D142" s="14">
        <f t="shared" si="17"/>
        <v>6260</v>
      </c>
      <c r="E142" s="42">
        <f t="shared" si="18"/>
        <v>2.504</v>
      </c>
      <c r="F142" s="195">
        <f t="shared" si="19"/>
        <v>10.563225375572955</v>
      </c>
      <c r="G142" s="222">
        <f t="shared" si="13"/>
        <v>0.99894367746244284</v>
      </c>
    </row>
    <row r="143" spans="1:7" x14ac:dyDescent="0.25">
      <c r="A143" s="175">
        <f t="shared" si="24"/>
        <v>6270</v>
      </c>
      <c r="B143" s="176">
        <f t="shared" si="25"/>
        <v>1270</v>
      </c>
      <c r="C143" s="187">
        <f t="shared" si="16"/>
        <v>0.96375681464771235</v>
      </c>
      <c r="D143" s="14">
        <f t="shared" si="17"/>
        <v>6270</v>
      </c>
      <c r="E143" s="42">
        <f t="shared" si="18"/>
        <v>2.508</v>
      </c>
      <c r="F143" s="195">
        <f t="shared" si="19"/>
        <v>10.195123313542858</v>
      </c>
      <c r="G143" s="222">
        <f t="shared" si="13"/>
        <v>0.99898048766864578</v>
      </c>
    </row>
    <row r="144" spans="1:7" x14ac:dyDescent="0.25">
      <c r="A144" s="175">
        <f t="shared" si="24"/>
        <v>6280</v>
      </c>
      <c r="B144" s="176">
        <f t="shared" si="25"/>
        <v>1280</v>
      </c>
      <c r="C144" s="187">
        <f t="shared" si="16"/>
        <v>0.96486709650678903</v>
      </c>
      <c r="D144" s="14">
        <f t="shared" si="17"/>
        <v>6280</v>
      </c>
      <c r="E144" s="42">
        <f t="shared" si="18"/>
        <v>2.512</v>
      </c>
      <c r="F144" s="195">
        <f t="shared" si="19"/>
        <v>9.8382664623918643</v>
      </c>
      <c r="G144" s="222">
        <f t="shared" si="13"/>
        <v>0.99901617335376081</v>
      </c>
    </row>
    <row r="145" spans="1:7" x14ac:dyDescent="0.25">
      <c r="A145" s="175">
        <f t="shared" si="24"/>
        <v>6290</v>
      </c>
      <c r="B145" s="176">
        <f t="shared" si="25"/>
        <v>1290</v>
      </c>
      <c r="C145" s="187">
        <f t="shared" si="16"/>
        <v>0.96594931634436676</v>
      </c>
      <c r="D145" s="14">
        <f t="shared" si="17"/>
        <v>6290</v>
      </c>
      <c r="E145" s="42">
        <f t="shared" si="18"/>
        <v>2.516</v>
      </c>
      <c r="F145" s="195">
        <f t="shared" si="19"/>
        <v>9.4923717037795328</v>
      </c>
      <c r="G145" s="222">
        <f t="shared" ref="G145:G205" si="26">($D$6-F145)/$D$6</f>
        <v>0.99905076282962202</v>
      </c>
    </row>
    <row r="146" spans="1:7" x14ac:dyDescent="0.25">
      <c r="A146" s="175">
        <f t="shared" ref="A146:A161" si="27">+A145+$D$12</f>
        <v>6300</v>
      </c>
      <c r="B146" s="176">
        <f t="shared" ref="B146:B161" si="28">+A146-$D$4*$D$3</f>
        <v>1300</v>
      </c>
      <c r="C146" s="187">
        <f t="shared" ref="C146:C204" si="29">NORMDIST(A146,$D$9,$D$10,1)</f>
        <v>0.96700397247032621</v>
      </c>
      <c r="D146" s="14">
        <f t="shared" ref="D146:D205" si="30">$D$6/2+B146</f>
        <v>6300</v>
      </c>
      <c r="E146" s="42">
        <f t="shared" ref="E146:E205" si="31">D146/$D$3</f>
        <v>2.52</v>
      </c>
      <c r="F146" s="195">
        <f t="shared" si="19"/>
        <v>9.1571609104414975</v>
      </c>
      <c r="G146" s="222">
        <f t="shared" si="26"/>
        <v>0.99908428390895587</v>
      </c>
    </row>
    <row r="147" spans="1:7" x14ac:dyDescent="0.25">
      <c r="A147" s="175">
        <f t="shared" si="27"/>
        <v>6310</v>
      </c>
      <c r="B147" s="176">
        <f t="shared" si="28"/>
        <v>1310</v>
      </c>
      <c r="C147" s="187">
        <f t="shared" si="29"/>
        <v>0.96803156138659974</v>
      </c>
      <c r="D147" s="14">
        <f t="shared" si="30"/>
        <v>6310</v>
      </c>
      <c r="E147" s="42">
        <f t="shared" si="31"/>
        <v>2.524</v>
      </c>
      <c r="F147" s="195">
        <f t="shared" si="19"/>
        <v>8.8323609293822969</v>
      </c>
      <c r="G147" s="222">
        <f t="shared" si="26"/>
        <v>0.99911676390706183</v>
      </c>
    </row>
    <row r="148" spans="1:7" x14ac:dyDescent="0.25">
      <c r="A148" s="175">
        <f t="shared" si="27"/>
        <v>6320</v>
      </c>
      <c r="B148" s="176">
        <f t="shared" si="28"/>
        <v>1320</v>
      </c>
      <c r="C148" s="187">
        <f t="shared" si="29"/>
        <v>0.96903257753935568</v>
      </c>
      <c r="D148" s="14">
        <f t="shared" si="30"/>
        <v>6320</v>
      </c>
      <c r="E148" s="42">
        <f t="shared" si="31"/>
        <v>2.528</v>
      </c>
      <c r="F148" s="195">
        <f t="shared" ref="F148:F205" si="32">esc(B148,$D$10)</f>
        <v>8.517703562550281</v>
      </c>
      <c r="G148" s="222">
        <f t="shared" si="26"/>
        <v>0.99914822964374483</v>
      </c>
    </row>
    <row r="149" spans="1:7" x14ac:dyDescent="0.25">
      <c r="A149" s="175">
        <f t="shared" si="27"/>
        <v>6330</v>
      </c>
      <c r="B149" s="176">
        <f t="shared" si="28"/>
        <v>1330</v>
      </c>
      <c r="C149" s="187">
        <f t="shared" si="29"/>
        <v>0.97000751307916511</v>
      </c>
      <c r="D149" s="14">
        <f t="shared" si="30"/>
        <v>6330</v>
      </c>
      <c r="E149" s="42">
        <f t="shared" si="31"/>
        <v>2.532</v>
      </c>
      <c r="F149" s="195">
        <f t="shared" si="32"/>
        <v>8.212925545073908</v>
      </c>
      <c r="G149" s="222">
        <f t="shared" si="26"/>
        <v>0.99917870744549253</v>
      </c>
    </row>
    <row r="150" spans="1:7" x14ac:dyDescent="0.25">
      <c r="A150" s="175">
        <f t="shared" si="27"/>
        <v>6340</v>
      </c>
      <c r="B150" s="176">
        <f t="shared" si="28"/>
        <v>1340</v>
      </c>
      <c r="C150" s="187">
        <f t="shared" si="29"/>
        <v>0.97095685762918271</v>
      </c>
      <c r="D150" s="14">
        <f t="shared" si="30"/>
        <v>6340</v>
      </c>
      <c r="E150" s="42">
        <f t="shared" si="31"/>
        <v>2.536</v>
      </c>
      <c r="F150" s="195">
        <f t="shared" si="32"/>
        <v>7.9177685211401467</v>
      </c>
      <c r="G150" s="222">
        <f t="shared" si="26"/>
        <v>0.99920822314788604</v>
      </c>
    </row>
    <row r="151" spans="1:7" x14ac:dyDescent="0.25">
      <c r="A151" s="175">
        <f t="shared" si="27"/>
        <v>6350</v>
      </c>
      <c r="B151" s="176">
        <f t="shared" si="28"/>
        <v>1350</v>
      </c>
      <c r="C151" s="187">
        <f t="shared" si="29"/>
        <v>0.97188109806136203</v>
      </c>
      <c r="D151" s="14">
        <f t="shared" si="30"/>
        <v>6350</v>
      </c>
      <c r="E151" s="42">
        <f t="shared" si="31"/>
        <v>2.54</v>
      </c>
      <c r="F151" s="195">
        <f t="shared" si="32"/>
        <v>7.631979017594503</v>
      </c>
      <c r="G151" s="222">
        <f t="shared" si="26"/>
        <v>0.99923680209824051</v>
      </c>
    </row>
    <row r="152" spans="1:7" x14ac:dyDescent="0.25">
      <c r="A152" s="175">
        <f t="shared" si="27"/>
        <v>6360</v>
      </c>
      <c r="B152" s="176">
        <f t="shared" si="28"/>
        <v>1360</v>
      </c>
      <c r="C152" s="187">
        <f t="shared" si="29"/>
        <v>0.97278071828071655</v>
      </c>
      <c r="D152" s="14">
        <f t="shared" si="30"/>
        <v>6360</v>
      </c>
      <c r="E152" s="42">
        <f t="shared" si="31"/>
        <v>2.544</v>
      </c>
      <c r="F152" s="195">
        <f t="shared" si="32"/>
        <v>7.3553084153441333</v>
      </c>
      <c r="G152" s="222">
        <f t="shared" si="26"/>
        <v>0.99926446915846556</v>
      </c>
    </row>
    <row r="153" spans="1:7" x14ac:dyDescent="0.25">
      <c r="A153" s="175">
        <f t="shared" si="27"/>
        <v>6370</v>
      </c>
      <c r="B153" s="176">
        <f t="shared" si="28"/>
        <v>1370</v>
      </c>
      <c r="C153" s="187">
        <f t="shared" si="29"/>
        <v>0.97365619901762601</v>
      </c>
      <c r="D153" s="14">
        <f t="shared" si="30"/>
        <v>6370</v>
      </c>
      <c r="E153" s="42">
        <f t="shared" si="31"/>
        <v>2.548</v>
      </c>
      <c r="F153" s="195">
        <f t="shared" si="32"/>
        <v>7.0875129186424175</v>
      </c>
      <c r="G153" s="222">
        <f t="shared" si="26"/>
        <v>0.99929124870813579</v>
      </c>
    </row>
    <row r="154" spans="1:7" x14ac:dyDescent="0.25">
      <c r="A154" s="175">
        <f t="shared" si="27"/>
        <v>6380</v>
      </c>
      <c r="B154" s="176">
        <f t="shared" si="28"/>
        <v>1380</v>
      </c>
      <c r="C154" s="187">
        <f t="shared" si="29"/>
        <v>0.97450801762818129</v>
      </c>
      <c r="D154" s="14">
        <f t="shared" si="30"/>
        <v>6380</v>
      </c>
      <c r="E154" s="42">
        <f t="shared" si="31"/>
        <v>2.552</v>
      </c>
      <c r="F154" s="195">
        <f t="shared" si="32"/>
        <v>6.8283535223384106</v>
      </c>
      <c r="G154" s="222">
        <f t="shared" si="26"/>
        <v>0.99931716464776621</v>
      </c>
    </row>
    <row r="155" spans="1:7" x14ac:dyDescent="0.25">
      <c r="A155" s="175">
        <f t="shared" si="27"/>
        <v>6390</v>
      </c>
      <c r="B155" s="176">
        <f t="shared" si="28"/>
        <v>1390</v>
      </c>
      <c r="C155" s="187">
        <f t="shared" si="29"/>
        <v>0.97533664790254826</v>
      </c>
      <c r="D155" s="14">
        <f t="shared" si="30"/>
        <v>6390</v>
      </c>
      <c r="E155" s="42">
        <f t="shared" si="31"/>
        <v>2.556</v>
      </c>
      <c r="F155" s="195">
        <f>esc(B155,$D$10)</f>
        <v>6.5775959771687837</v>
      </c>
      <c r="G155" s="222">
        <f t="shared" si="26"/>
        <v>0.99934224040228314</v>
      </c>
    </row>
    <row r="156" spans="1:7" x14ac:dyDescent="0.25">
      <c r="A156" s="175">
        <f t="shared" si="27"/>
        <v>6400</v>
      </c>
      <c r="B156" s="176">
        <f t="shared" si="28"/>
        <v>1400</v>
      </c>
      <c r="C156" s="187">
        <f t="shared" si="29"/>
        <v>0.97614255988132437</v>
      </c>
      <c r="D156" s="14">
        <f t="shared" si="30"/>
        <v>6400</v>
      </c>
      <c r="E156" s="42">
        <f t="shared" si="31"/>
        <v>2.56</v>
      </c>
      <c r="F156" s="195">
        <f t="shared" si="32"/>
        <v>6.3350107531735915</v>
      </c>
      <c r="G156" s="222">
        <f t="shared" si="26"/>
        <v>0.99936649892468266</v>
      </c>
    </row>
    <row r="157" spans="1:7" x14ac:dyDescent="0.25">
      <c r="A157" s="175">
        <f t="shared" si="27"/>
        <v>6410</v>
      </c>
      <c r="B157" s="176">
        <f t="shared" si="28"/>
        <v>1410</v>
      </c>
      <c r="C157" s="187">
        <f t="shared" si="29"/>
        <v>0.97692621967985271</v>
      </c>
      <c r="D157" s="14">
        <f t="shared" si="30"/>
        <v>6410</v>
      </c>
      <c r="E157" s="42">
        <f t="shared" si="31"/>
        <v>2.5640000000000001</v>
      </c>
      <c r="F157" s="195">
        <f t="shared" si="32"/>
        <v>6.1003730013159796</v>
      </c>
      <c r="G157" s="222">
        <f t="shared" si="26"/>
        <v>0.99938996269986835</v>
      </c>
    </row>
    <row r="158" spans="1:7" x14ac:dyDescent="0.25">
      <c r="A158" s="175">
        <f t="shared" si="27"/>
        <v>6420</v>
      </c>
      <c r="B158" s="176">
        <f t="shared" si="28"/>
        <v>1420</v>
      </c>
      <c r="C158" s="187">
        <f t="shared" si="29"/>
        <v>0.97768808932044804</v>
      </c>
      <c r="D158" s="14">
        <f t="shared" si="30"/>
        <v>6420</v>
      </c>
      <c r="E158" s="42">
        <f t="shared" si="31"/>
        <v>2.5680000000000001</v>
      </c>
      <c r="F158" s="195">
        <f t="shared" si="32"/>
        <v>5.8734625133835294</v>
      </c>
      <c r="G158" s="222">
        <f t="shared" si="26"/>
        <v>0.99941265374866162</v>
      </c>
    </row>
    <row r="159" spans="1:7" x14ac:dyDescent="0.25">
      <c r="A159" s="175">
        <f t="shared" si="27"/>
        <v>6430</v>
      </c>
      <c r="B159" s="176">
        <f t="shared" si="28"/>
        <v>1430</v>
      </c>
      <c r="C159" s="187">
        <f t="shared" si="29"/>
        <v>0.97842862657248442</v>
      </c>
      <c r="D159" s="14">
        <f t="shared" si="30"/>
        <v>6430</v>
      </c>
      <c r="E159" s="42">
        <f t="shared" si="31"/>
        <v>2.5720000000000001</v>
      </c>
      <c r="F159" s="195">
        <f t="shared" si="32"/>
        <v>5.6540636802526194</v>
      </c>
      <c r="G159" s="222">
        <f t="shared" si="26"/>
        <v>0.99943459363197473</v>
      </c>
    </row>
    <row r="160" spans="1:7" x14ac:dyDescent="0.25">
      <c r="A160" s="175">
        <f t="shared" si="27"/>
        <v>6440</v>
      </c>
      <c r="B160" s="176">
        <f t="shared" si="28"/>
        <v>1440</v>
      </c>
      <c r="C160" s="187">
        <f t="shared" si="29"/>
        <v>0.97914828480028238</v>
      </c>
      <c r="D160" s="14">
        <f t="shared" si="30"/>
        <v>6440</v>
      </c>
      <c r="E160" s="42">
        <f t="shared" si="31"/>
        <v>2.5760000000000001</v>
      </c>
      <c r="F160" s="195">
        <f t="shared" si="32"/>
        <v>5.4419654485913824</v>
      </c>
      <c r="G160" s="222">
        <f t="shared" si="26"/>
        <v>0.99945580345514085</v>
      </c>
    </row>
    <row r="161" spans="1:7" x14ac:dyDescent="0.25">
      <c r="A161" s="175">
        <f t="shared" si="27"/>
        <v>6450</v>
      </c>
      <c r="B161" s="176">
        <f t="shared" si="28"/>
        <v>1450</v>
      </c>
      <c r="C161" s="187">
        <f t="shared" si="29"/>
        <v>0.97984751281872962</v>
      </c>
      <c r="D161" s="14">
        <f t="shared" si="30"/>
        <v>6450</v>
      </c>
      <c r="E161" s="42">
        <f t="shared" si="31"/>
        <v>2.58</v>
      </c>
      <c r="F161" s="195">
        <f t="shared" si="32"/>
        <v>5.236961276081221</v>
      </c>
      <c r="G161" s="222">
        <f t="shared" si="26"/>
        <v>0.99947630387239184</v>
      </c>
    </row>
    <row r="162" spans="1:7" x14ac:dyDescent="0.25">
      <c r="A162" s="175">
        <f t="shared" ref="A162:A177" si="33">+A161+$D$12</f>
        <v>6460</v>
      </c>
      <c r="B162" s="176">
        <f t="shared" ref="B162:B177" si="34">+A162-$D$4*$D$3</f>
        <v>1460</v>
      </c>
      <c r="C162" s="187">
        <f t="shared" si="29"/>
        <v>0.98052675475655904</v>
      </c>
      <c r="D162" s="14">
        <f t="shared" si="30"/>
        <v>6460</v>
      </c>
      <c r="E162" s="42">
        <f t="shared" si="31"/>
        <v>2.5840000000000001</v>
      </c>
      <c r="F162" s="195">
        <f t="shared" si="32"/>
        <v>5.0388490852324175</v>
      </c>
      <c r="G162" s="222">
        <f t="shared" si="26"/>
        <v>0.99949611509147673</v>
      </c>
    </row>
    <row r="163" spans="1:7" x14ac:dyDescent="0.25">
      <c r="A163" s="175">
        <f t="shared" si="33"/>
        <v>6470</v>
      </c>
      <c r="B163" s="176">
        <f t="shared" si="34"/>
        <v>1470</v>
      </c>
      <c r="C163" s="187">
        <f t="shared" si="29"/>
        <v>0.98118644992720283</v>
      </c>
      <c r="D163" s="14">
        <f t="shared" si="30"/>
        <v>6470</v>
      </c>
      <c r="E163" s="42">
        <f t="shared" si="31"/>
        <v>2.5880000000000001</v>
      </c>
      <c r="F163" s="195">
        <f t="shared" si="32"/>
        <v>4.8474312158703761</v>
      </c>
      <c r="G163" s="222">
        <f t="shared" si="26"/>
        <v>0.99951525687841292</v>
      </c>
    </row>
    <row r="164" spans="1:7" x14ac:dyDescent="0.25">
      <c r="A164" s="175">
        <f t="shared" si="33"/>
        <v>6480</v>
      </c>
      <c r="B164" s="176">
        <f t="shared" si="34"/>
        <v>1480</v>
      </c>
      <c r="C164" s="187">
        <f t="shared" si="29"/>
        <v>0.98182703270713445</v>
      </c>
      <c r="D164" s="14">
        <f t="shared" si="30"/>
        <v>6480</v>
      </c>
      <c r="E164" s="42">
        <f t="shared" si="31"/>
        <v>2.5920000000000001</v>
      </c>
      <c r="F164" s="195">
        <f t="shared" si="32"/>
        <v>4.6625143763687724</v>
      </c>
      <c r="G164" s="222">
        <f t="shared" si="26"/>
        <v>0.9995337485623631</v>
      </c>
    </row>
    <row r="165" spans="1:7" x14ac:dyDescent="0.25">
      <c r="A165" s="175">
        <f t="shared" si="33"/>
        <v>6490</v>
      </c>
      <c r="B165" s="176">
        <f t="shared" si="34"/>
        <v>1490</v>
      </c>
      <c r="C165" s="187">
        <f t="shared" si="29"/>
        <v>0.98244893242160214</v>
      </c>
      <c r="D165" s="14">
        <f t="shared" si="30"/>
        <v>6490</v>
      </c>
      <c r="E165" s="42">
        <f t="shared" si="31"/>
        <v>2.5960000000000001</v>
      </c>
      <c r="F165" s="195">
        <f t="shared" si="32"/>
        <v>4.4839095937015401</v>
      </c>
      <c r="G165" s="222">
        <f t="shared" si="26"/>
        <v>0.99955160904062978</v>
      </c>
    </row>
    <row r="166" spans="1:7" x14ac:dyDescent="0.25">
      <c r="A166" s="175">
        <f t="shared" si="33"/>
        <v>6500</v>
      </c>
      <c r="B166" s="176">
        <f t="shared" si="34"/>
        <v>1500</v>
      </c>
      <c r="C166" s="187">
        <f t="shared" si="29"/>
        <v>0.98305257323765538</v>
      </c>
      <c r="D166" s="14">
        <f t="shared" si="30"/>
        <v>6500</v>
      </c>
      <c r="E166" s="42">
        <f t="shared" si="31"/>
        <v>2.6</v>
      </c>
      <c r="F166" s="195">
        <f t="shared" si="32"/>
        <v>4.3114321623904281</v>
      </c>
      <c r="G166" s="222">
        <f t="shared" si="26"/>
        <v>0.99956885678376095</v>
      </c>
    </row>
    <row r="167" spans="1:7" x14ac:dyDescent="0.25">
      <c r="A167" s="175">
        <f t="shared" si="33"/>
        <v>6510</v>
      </c>
      <c r="B167" s="176">
        <f t="shared" si="34"/>
        <v>1510</v>
      </c>
      <c r="C167" s="187">
        <f t="shared" si="29"/>
        <v>0.98363837406435584</v>
      </c>
      <c r="D167" s="14">
        <f t="shared" si="30"/>
        <v>6510</v>
      </c>
      <c r="E167" s="42">
        <f t="shared" si="31"/>
        <v>2.6040000000000001</v>
      </c>
      <c r="F167" s="195">
        <f t="shared" si="32"/>
        <v>4.1449015924180621</v>
      </c>
      <c r="G167" s="222">
        <f t="shared" si="26"/>
        <v>0.99958550984075822</v>
      </c>
    </row>
    <row r="168" spans="1:7" x14ac:dyDescent="0.25">
      <c r="A168" s="175">
        <f t="shared" si="33"/>
        <v>6520</v>
      </c>
      <c r="B168" s="176">
        <f t="shared" si="34"/>
        <v>1520</v>
      </c>
      <c r="C168" s="187">
        <f t="shared" si="29"/>
        <v>0.98420674846006162</v>
      </c>
      <c r="D168" s="14">
        <f t="shared" si="30"/>
        <v>6520</v>
      </c>
      <c r="E168" s="42">
        <f t="shared" si="31"/>
        <v>2.6080000000000001</v>
      </c>
      <c r="F168" s="195">
        <f t="shared" si="32"/>
        <v>3.9841415561783897</v>
      </c>
      <c r="G168" s="222">
        <f t="shared" si="26"/>
        <v>0.99960158584438208</v>
      </c>
    </row>
    <row r="169" spans="1:7" x14ac:dyDescent="0.25">
      <c r="A169" s="175">
        <f t="shared" si="33"/>
        <v>6530</v>
      </c>
      <c r="B169" s="176">
        <f t="shared" si="34"/>
        <v>1530</v>
      </c>
      <c r="C169" s="187">
        <f t="shared" si="29"/>
        <v>0.98475810454666779</v>
      </c>
      <c r="D169" s="14">
        <f t="shared" si="30"/>
        <v>6530</v>
      </c>
      <c r="E169" s="42">
        <f t="shared" si="31"/>
        <v>2.6120000000000001</v>
      </c>
      <c r="F169" s="195">
        <f t="shared" si="32"/>
        <v>3.8289798345350867</v>
      </c>
      <c r="G169" s="222">
        <f t="shared" si="26"/>
        <v>0.99961710201654641</v>
      </c>
    </row>
    <row r="170" spans="1:7" x14ac:dyDescent="0.25">
      <c r="A170" s="175">
        <f t="shared" si="33"/>
        <v>6540</v>
      </c>
      <c r="B170" s="176">
        <f t="shared" si="34"/>
        <v>1540</v>
      </c>
      <c r="C170" s="187">
        <f t="shared" si="29"/>
        <v>0.98529284493068181</v>
      </c>
      <c r="D170" s="14">
        <f t="shared" si="30"/>
        <v>6540</v>
      </c>
      <c r="E170" s="42">
        <f t="shared" si="31"/>
        <v>2.6160000000000001</v>
      </c>
      <c r="F170" s="195">
        <f t="shared" si="32"/>
        <v>3.6792482620572358</v>
      </c>
      <c r="G170" s="222">
        <f t="shared" si="26"/>
        <v>0.99963207517379438</v>
      </c>
    </row>
    <row r="171" spans="1:7" x14ac:dyDescent="0.25">
      <c r="A171" s="175">
        <f t="shared" si="33"/>
        <v>6550</v>
      </c>
      <c r="B171" s="176">
        <f t="shared" si="34"/>
        <v>1550</v>
      </c>
      <c r="C171" s="187">
        <f t="shared" si="29"/>
        <v>0.98581136663100633</v>
      </c>
      <c r="D171" s="14">
        <f t="shared" si="30"/>
        <v>6550</v>
      </c>
      <c r="E171" s="42">
        <f t="shared" si="31"/>
        <v>2.62</v>
      </c>
      <c r="F171" s="195">
        <f t="shared" si="32"/>
        <v>3.5347826714981387</v>
      </c>
      <c r="G171" s="222">
        <f t="shared" si="26"/>
        <v>0.99964652173285007</v>
      </c>
    </row>
    <row r="172" spans="1:7" x14ac:dyDescent="0.25">
      <c r="A172" s="175">
        <f t="shared" si="33"/>
        <v>6560</v>
      </c>
      <c r="B172" s="176">
        <f t="shared" si="34"/>
        <v>1560</v>
      </c>
      <c r="C172" s="187">
        <f t="shared" si="29"/>
        <v>0.9863140610133001</v>
      </c>
      <c r="D172" s="14">
        <f t="shared" si="30"/>
        <v>6560</v>
      </c>
      <c r="E172" s="42">
        <f t="shared" si="31"/>
        <v>2.6240000000000001</v>
      </c>
      <c r="F172" s="195">
        <f t="shared" si="32"/>
        <v>3.3954228375854889</v>
      </c>
      <c r="G172" s="222">
        <f t="shared" si="26"/>
        <v>0.99966045771624135</v>
      </c>
    </row>
    <row r="173" spans="1:7" x14ac:dyDescent="0.25">
      <c r="A173" s="175">
        <f t="shared" si="33"/>
        <v>6570</v>
      </c>
      <c r="B173" s="176">
        <f t="shared" si="34"/>
        <v>1570</v>
      </c>
      <c r="C173" s="187">
        <f t="shared" si="29"/>
        <v>0.9868013137307835</v>
      </c>
      <c r="D173" s="14">
        <f t="shared" si="30"/>
        <v>6570</v>
      </c>
      <c r="E173" s="42">
        <f t="shared" si="31"/>
        <v>2.6280000000000001</v>
      </c>
      <c r="F173" s="195">
        <f t="shared" si="32"/>
        <v>3.2610124201886563</v>
      </c>
      <c r="G173" s="222">
        <f t="shared" si="26"/>
        <v>0.99967389875798107</v>
      </c>
    </row>
    <row r="174" spans="1:7" x14ac:dyDescent="0.25">
      <c r="A174" s="175">
        <f t="shared" si="33"/>
        <v>6580</v>
      </c>
      <c r="B174" s="176">
        <f t="shared" si="34"/>
        <v>1580</v>
      </c>
      <c r="C174" s="187">
        <f t="shared" si="29"/>
        <v>0.98727350467134845</v>
      </c>
      <c r="D174" s="14">
        <f t="shared" si="30"/>
        <v>6580</v>
      </c>
      <c r="E174" s="42">
        <f t="shared" si="31"/>
        <v>2.6320000000000001</v>
      </c>
      <c r="F174" s="195">
        <f t="shared" si="32"/>
        <v>3.1313989069239483</v>
      </c>
      <c r="G174" s="222">
        <f t="shared" si="26"/>
        <v>0.99968686010930763</v>
      </c>
    </row>
    <row r="175" spans="1:7" x14ac:dyDescent="0.25">
      <c r="A175" s="175">
        <f t="shared" si="33"/>
        <v>6590</v>
      </c>
      <c r="B175" s="176">
        <f t="shared" si="34"/>
        <v>1590</v>
      </c>
      <c r="C175" s="187">
        <f t="shared" si="29"/>
        <v>0.98773100791083379</v>
      </c>
      <c r="D175" s="14">
        <f t="shared" si="30"/>
        <v>6590</v>
      </c>
      <c r="E175" s="42">
        <f t="shared" si="31"/>
        <v>2.6360000000000001</v>
      </c>
      <c r="F175" s="195">
        <f t="shared" si="32"/>
        <v>3.0064335552624115</v>
      </c>
      <c r="G175" s="222">
        <f t="shared" si="26"/>
        <v>0.99969935664447385</v>
      </c>
    </row>
    <row r="176" spans="1:7" x14ac:dyDescent="0.25">
      <c r="A176" s="175">
        <f t="shared" si="33"/>
        <v>6600</v>
      </c>
      <c r="B176" s="176">
        <f t="shared" si="34"/>
        <v>1600</v>
      </c>
      <c r="C176" s="187">
        <f t="shared" si="29"/>
        <v>0.98817419167232201</v>
      </c>
      <c r="D176" s="14">
        <f t="shared" si="30"/>
        <v>6600</v>
      </c>
      <c r="E176" s="42">
        <f t="shared" si="31"/>
        <v>2.64</v>
      </c>
      <c r="F176" s="195">
        <f t="shared" si="32"/>
        <v>2.8859713342015567</v>
      </c>
      <c r="G176" s="222">
        <f t="shared" si="26"/>
        <v>0.99971140286657989</v>
      </c>
    </row>
    <row r="177" spans="1:7" x14ac:dyDescent="0.25">
      <c r="A177" s="175">
        <f t="shared" si="33"/>
        <v>6610</v>
      </c>
      <c r="B177" s="176">
        <f t="shared" si="34"/>
        <v>1610</v>
      </c>
      <c r="C177" s="187">
        <f t="shared" si="29"/>
        <v>0.98860341829130927</v>
      </c>
      <c r="D177" s="14">
        <f t="shared" si="30"/>
        <v>6610</v>
      </c>
      <c r="E177" s="42">
        <f t="shared" si="31"/>
        <v>2.6440000000000001</v>
      </c>
      <c r="F177" s="195">
        <f t="shared" si="32"/>
        <v>2.7698708655579871</v>
      </c>
      <c r="G177" s="222">
        <f t="shared" si="26"/>
        <v>0.99972301291344434</v>
      </c>
    </row>
    <row r="178" spans="1:7" x14ac:dyDescent="0.25">
      <c r="A178" s="175">
        <f t="shared" ref="A178:A193" si="35">+A177+$D$12</f>
        <v>6620</v>
      </c>
      <c r="B178" s="176">
        <f t="shared" ref="B178:B193" si="36">+A178-$D$4*$D$3</f>
        <v>1620</v>
      </c>
      <c r="C178" s="187">
        <f t="shared" si="29"/>
        <v>0.98901904418660169</v>
      </c>
      <c r="D178" s="14">
        <f t="shared" si="30"/>
        <v>6620</v>
      </c>
      <c r="E178" s="42">
        <f t="shared" si="31"/>
        <v>2.6480000000000001</v>
      </c>
      <c r="F178" s="195">
        <f t="shared" si="32"/>
        <v>2.6579943649421054</v>
      </c>
      <c r="G178" s="222">
        <f t="shared" si="26"/>
        <v>0.99973420056350593</v>
      </c>
    </row>
    <row r="179" spans="1:7" x14ac:dyDescent="0.25">
      <c r="A179" s="175">
        <f t="shared" si="35"/>
        <v>6630</v>
      </c>
      <c r="B179" s="176">
        <f t="shared" si="36"/>
        <v>1630</v>
      </c>
      <c r="C179" s="187">
        <f t="shared" si="29"/>
        <v>0.98942141983678511</v>
      </c>
      <c r="D179" s="14">
        <f t="shared" si="30"/>
        <v>6630</v>
      </c>
      <c r="E179" s="42">
        <f t="shared" si="31"/>
        <v>2.6520000000000001</v>
      </c>
      <c r="F179" s="195">
        <f t="shared" si="32"/>
        <v>2.5502075824685555</v>
      </c>
      <c r="G179" s="222">
        <f t="shared" si="26"/>
        <v>0.99974497924175321</v>
      </c>
    </row>
    <row r="180" spans="1:7" x14ac:dyDescent="0.25">
      <c r="A180" s="175">
        <f t="shared" si="35"/>
        <v>6640</v>
      </c>
      <c r="B180" s="176">
        <f t="shared" si="36"/>
        <v>1640</v>
      </c>
      <c r="C180" s="187">
        <f t="shared" si="29"/>
        <v>0.98981088976211595</v>
      </c>
      <c r="D180" s="14">
        <f t="shared" si="30"/>
        <v>6640</v>
      </c>
      <c r="E180" s="42">
        <f t="shared" si="31"/>
        <v>2.6560000000000001</v>
      </c>
      <c r="F180" s="195">
        <f t="shared" si="32"/>
        <v>2.4463797432584897</v>
      </c>
      <c r="G180" s="222">
        <f t="shared" si="26"/>
        <v>0.99975536202567417</v>
      </c>
    </row>
    <row r="181" spans="1:7" x14ac:dyDescent="0.25">
      <c r="A181" s="175">
        <f t="shared" si="35"/>
        <v>6650</v>
      </c>
      <c r="B181" s="176">
        <f t="shared" si="36"/>
        <v>1650</v>
      </c>
      <c r="C181" s="187">
        <f t="shared" si="29"/>
        <v>0.9901877925116801</v>
      </c>
      <c r="D181" s="14">
        <f t="shared" si="30"/>
        <v>6650</v>
      </c>
      <c r="E181" s="42">
        <f t="shared" si="31"/>
        <v>2.66</v>
      </c>
      <c r="F181" s="195">
        <f t="shared" si="32"/>
        <v>2.3463834877892289</v>
      </c>
      <c r="G181" s="222">
        <f t="shared" si="26"/>
        <v>0.9997653616512211</v>
      </c>
    </row>
    <row r="182" spans="1:7" x14ac:dyDescent="0.25">
      <c r="A182" s="175">
        <f t="shared" si="35"/>
        <v>6660</v>
      </c>
      <c r="B182" s="176">
        <f t="shared" si="36"/>
        <v>1660</v>
      </c>
      <c r="C182" s="187">
        <f t="shared" si="29"/>
        <v>0.99055246065566105</v>
      </c>
      <c r="D182" s="14">
        <f t="shared" si="30"/>
        <v>6660</v>
      </c>
      <c r="E182" s="42">
        <f t="shared" si="31"/>
        <v>2.6640000000000001</v>
      </c>
      <c r="F182" s="195">
        <f t="shared" si="32"/>
        <v>2.2500948121382933</v>
      </c>
      <c r="G182" s="222">
        <f t="shared" si="26"/>
        <v>0.99977499051878627</v>
      </c>
    </row>
    <row r="183" spans="1:7" x14ac:dyDescent="0.25">
      <c r="A183" s="175">
        <f t="shared" si="35"/>
        <v>6670</v>
      </c>
      <c r="B183" s="176">
        <f t="shared" si="36"/>
        <v>1670</v>
      </c>
      <c r="C183" s="187">
        <f t="shared" si="29"/>
        <v>0.99090522078256327</v>
      </c>
      <c r="D183" s="14">
        <f t="shared" si="30"/>
        <v>6670</v>
      </c>
      <c r="E183" s="42">
        <f t="shared" si="31"/>
        <v>2.6680000000000001</v>
      </c>
      <c r="F183" s="195">
        <f t="shared" si="32"/>
        <v>2.1573930081767099</v>
      </c>
      <c r="G183" s="222">
        <f t="shared" si="26"/>
        <v>0.99978426069918236</v>
      </c>
    </row>
    <row r="184" spans="1:7" x14ac:dyDescent="0.25">
      <c r="A184" s="175">
        <f t="shared" si="35"/>
        <v>6680</v>
      </c>
      <c r="B184" s="176">
        <f t="shared" si="36"/>
        <v>1680</v>
      </c>
      <c r="C184" s="187">
        <f t="shared" si="29"/>
        <v>0.99124639350123245</v>
      </c>
      <c r="D184" s="14">
        <f t="shared" si="30"/>
        <v>6680</v>
      </c>
      <c r="E184" s="42">
        <f t="shared" si="31"/>
        <v>2.6720000000000002</v>
      </c>
      <c r="F184" s="195">
        <f t="shared" si="32"/>
        <v>2.0681606037591944</v>
      </c>
      <c r="G184" s="222">
        <f t="shared" si="26"/>
        <v>0.99979318393962402</v>
      </c>
    </row>
    <row r="185" spans="1:7" x14ac:dyDescent="0.25">
      <c r="A185" s="175">
        <f t="shared" si="35"/>
        <v>6690</v>
      </c>
      <c r="B185" s="176">
        <f t="shared" si="36"/>
        <v>1690</v>
      </c>
      <c r="C185" s="187">
        <f t="shared" si="29"/>
        <v>0.99157629344751308</v>
      </c>
      <c r="D185" s="14">
        <f t="shared" si="30"/>
        <v>6690</v>
      </c>
      <c r="E185" s="42">
        <f t="shared" si="31"/>
        <v>2.6760000000000002</v>
      </c>
      <c r="F185" s="195">
        <f t="shared" si="32"/>
        <v>1.9822833029559135</v>
      </c>
      <c r="G185" s="222">
        <f t="shared" si="26"/>
        <v>0.99980177166970441</v>
      </c>
    </row>
    <row r="186" spans="1:7" x14ac:dyDescent="0.25">
      <c r="A186" s="175">
        <f t="shared" si="35"/>
        <v>6700</v>
      </c>
      <c r="B186" s="176">
        <f t="shared" si="36"/>
        <v>1700</v>
      </c>
      <c r="C186" s="187">
        <f t="shared" si="29"/>
        <v>0.99189522929538732</v>
      </c>
      <c r="D186" s="14">
        <f t="shared" si="30"/>
        <v>6700</v>
      </c>
      <c r="E186" s="42">
        <f t="shared" si="31"/>
        <v>2.68</v>
      </c>
      <c r="F186" s="195">
        <f t="shared" si="32"/>
        <v>1.8996499263755471</v>
      </c>
      <c r="G186" s="222">
        <f t="shared" si="26"/>
        <v>0.99981003500736243</v>
      </c>
    </row>
    <row r="187" spans="1:7" x14ac:dyDescent="0.25">
      <c r="A187" s="175">
        <f t="shared" si="35"/>
        <v>6710</v>
      </c>
      <c r="B187" s="176">
        <f t="shared" si="36"/>
        <v>1710</v>
      </c>
      <c r="C187" s="187">
        <f t="shared" si="29"/>
        <v>0.99220350377243416</v>
      </c>
      <c r="D187" s="14">
        <f t="shared" si="30"/>
        <v>6710</v>
      </c>
      <c r="E187" s="42">
        <f t="shared" si="31"/>
        <v>2.6840000000000002</v>
      </c>
      <c r="F187" s="195">
        <f t="shared" si="32"/>
        <v>1.8201523516194413</v>
      </c>
      <c r="G187" s="222">
        <f t="shared" si="26"/>
        <v>0.99981798476483796</v>
      </c>
    </row>
    <row r="188" spans="1:7" x14ac:dyDescent="0.25">
      <c r="A188" s="175">
        <f t="shared" si="35"/>
        <v>6720</v>
      </c>
      <c r="B188" s="176">
        <f t="shared" si="36"/>
        <v>1720</v>
      </c>
      <c r="C188" s="187">
        <f t="shared" si="29"/>
        <v>0.99250141367945288</v>
      </c>
      <c r="D188" s="14">
        <f t="shared" si="30"/>
        <v>6720</v>
      </c>
      <c r="E188" s="42">
        <f t="shared" si="31"/>
        <v>2.6880000000000002</v>
      </c>
      <c r="F188" s="195">
        <f t="shared" si="32"/>
        <v>1.743685453913379</v>
      </c>
      <c r="G188" s="222">
        <f t="shared" si="26"/>
        <v>0.99982563145460868</v>
      </c>
    </row>
    <row r="189" spans="1:7" x14ac:dyDescent="0.25">
      <c r="A189" s="175">
        <f t="shared" si="35"/>
        <v>6730</v>
      </c>
      <c r="B189" s="176">
        <f t="shared" si="36"/>
        <v>1730</v>
      </c>
      <c r="C189" s="187">
        <f t="shared" si="29"/>
        <v>0.99278924991409023</v>
      </c>
      <c r="D189" s="14">
        <f t="shared" si="30"/>
        <v>6730</v>
      </c>
      <c r="E189" s="42">
        <f t="shared" si="31"/>
        <v>2.6920000000000002</v>
      </c>
      <c r="F189" s="195">
        <f t="shared" si="32"/>
        <v>1.6701470469534723</v>
      </c>
      <c r="G189" s="222">
        <f t="shared" si="26"/>
        <v>0.99983298529530462</v>
      </c>
    </row>
    <row r="190" spans="1:7" x14ac:dyDescent="0.25">
      <c r="A190" s="175">
        <f t="shared" si="35"/>
        <v>6740</v>
      </c>
      <c r="B190" s="176">
        <f t="shared" si="36"/>
        <v>1740</v>
      </c>
      <c r="C190" s="187">
        <f t="shared" si="29"/>
        <v>0.99306729749831646</v>
      </c>
      <c r="D190" s="14">
        <f t="shared" si="30"/>
        <v>6740</v>
      </c>
      <c r="E190" s="42">
        <f t="shared" si="31"/>
        <v>2.6960000000000002</v>
      </c>
      <c r="F190" s="195">
        <f t="shared" si="32"/>
        <v>1.5994378240098737</v>
      </c>
      <c r="G190" s="222">
        <f t="shared" si="26"/>
        <v>0.99984005621759897</v>
      </c>
    </row>
    <row r="191" spans="1:7" x14ac:dyDescent="0.25">
      <c r="A191" s="175">
        <f t="shared" si="35"/>
        <v>6750</v>
      </c>
      <c r="B191" s="176">
        <f t="shared" si="36"/>
        <v>1750</v>
      </c>
      <c r="C191" s="187">
        <f t="shared" si="29"/>
        <v>0.99333583560959127</v>
      </c>
      <c r="D191" s="14">
        <f t="shared" si="30"/>
        <v>6750</v>
      </c>
      <c r="E191" s="42">
        <f t="shared" si="31"/>
        <v>2.7</v>
      </c>
      <c r="F191" s="195">
        <f t="shared" si="32"/>
        <v>1.5314612993223111</v>
      </c>
      <c r="G191" s="222">
        <f t="shared" si="26"/>
        <v>0.99984685387006778</v>
      </c>
    </row>
    <row r="192" spans="1:7" x14ac:dyDescent="0.25">
      <c r="A192" s="175">
        <f t="shared" si="35"/>
        <v>6760</v>
      </c>
      <c r="B192" s="176">
        <f t="shared" si="36"/>
        <v>1760</v>
      </c>
      <c r="C192" s="187">
        <f t="shared" si="29"/>
        <v>0.99359513761556506</v>
      </c>
      <c r="D192" s="14">
        <f t="shared" si="30"/>
        <v>6760</v>
      </c>
      <c r="E192" s="42">
        <f t="shared" si="31"/>
        <v>2.7040000000000002</v>
      </c>
      <c r="F192" s="195">
        <f t="shared" si="32"/>
        <v>1.4661237498253854</v>
      </c>
      <c r="G192" s="222">
        <f t="shared" si="26"/>
        <v>0.99985338762501741</v>
      </c>
    </row>
    <row r="193" spans="1:7" x14ac:dyDescent="0.25">
      <c r="A193" s="175">
        <f t="shared" si="35"/>
        <v>6770</v>
      </c>
      <c r="B193" s="176">
        <f t="shared" si="36"/>
        <v>1770</v>
      </c>
      <c r="C193" s="187">
        <f t="shared" si="29"/>
        <v>0.99384547111216115</v>
      </c>
      <c r="D193" s="14">
        <f t="shared" si="30"/>
        <v>6770</v>
      </c>
      <c r="E193" s="42">
        <f t="shared" si="31"/>
        <v>2.7080000000000002</v>
      </c>
      <c r="F193" s="195">
        <f t="shared" si="32"/>
        <v>1.403334157238989</v>
      </c>
      <c r="G193" s="222">
        <f t="shared" si="26"/>
        <v>0.99985966658427605</v>
      </c>
    </row>
    <row r="194" spans="1:7" x14ac:dyDescent="0.25">
      <c r="A194" s="175">
        <f t="shared" ref="A194:A205" si="37">+A193+$D$12</f>
        <v>6780</v>
      </c>
      <c r="B194" s="176">
        <f t="shared" ref="B194:B205" si="38">+A194-$D$4*$D$3</f>
        <v>1780</v>
      </c>
      <c r="C194" s="187">
        <f t="shared" si="29"/>
        <v>0.99408709796488415</v>
      </c>
      <c r="D194" s="14">
        <f t="shared" si="30"/>
        <v>6780</v>
      </c>
      <c r="E194" s="42">
        <f t="shared" si="31"/>
        <v>2.7120000000000002</v>
      </c>
      <c r="F194" s="195">
        <f t="shared" si="32"/>
        <v>1.3430041505541865</v>
      </c>
      <c r="G194" s="222">
        <f t="shared" si="26"/>
        <v>0.99986569958494453</v>
      </c>
    </row>
    <row r="195" spans="1:7" x14ac:dyDescent="0.25">
      <c r="A195" s="175">
        <f t="shared" si="37"/>
        <v>6790</v>
      </c>
      <c r="B195" s="176">
        <f t="shared" si="38"/>
        <v>1790</v>
      </c>
      <c r="C195" s="187">
        <f t="shared" si="29"/>
        <v>0.99432027435320403</v>
      </c>
      <c r="D195" s="14">
        <f t="shared" si="30"/>
        <v>6790</v>
      </c>
      <c r="E195" s="42">
        <f t="shared" si="31"/>
        <v>2.7160000000000002</v>
      </c>
      <c r="F195" s="195">
        <f t="shared" si="32"/>
        <v>1.285047948948506</v>
      </c>
      <c r="G195" s="222">
        <f t="shared" si="26"/>
        <v>0.99987149520510521</v>
      </c>
    </row>
    <row r="196" spans="1:7" x14ac:dyDescent="0.25">
      <c r="A196" s="175">
        <f t="shared" si="37"/>
        <v>6800</v>
      </c>
      <c r="B196" s="176">
        <f t="shared" si="38"/>
        <v>1800</v>
      </c>
      <c r="C196" s="187">
        <f t="shared" si="29"/>
        <v>0.99454525081786538</v>
      </c>
      <c r="D196" s="14">
        <f t="shared" si="30"/>
        <v>6800</v>
      </c>
      <c r="E196" s="42">
        <f t="shared" si="31"/>
        <v>2.72</v>
      </c>
      <c r="F196" s="195">
        <f t="shared" si="32"/>
        <v>1.2293823051604491</v>
      </c>
      <c r="G196" s="222">
        <f t="shared" si="26"/>
        <v>0.99987706176948399</v>
      </c>
    </row>
    <row r="197" spans="1:7" x14ac:dyDescent="0.25">
      <c r="A197" s="175">
        <f t="shared" si="37"/>
        <v>6810</v>
      </c>
      <c r="B197" s="176">
        <f t="shared" si="38"/>
        <v>1810</v>
      </c>
      <c r="C197" s="187">
        <f t="shared" si="29"/>
        <v>0.99476227231097214</v>
      </c>
      <c r="D197" s="14">
        <f t="shared" si="30"/>
        <v>6810</v>
      </c>
      <c r="E197" s="42">
        <f t="shared" si="31"/>
        <v>2.7240000000000002</v>
      </c>
      <c r="F197" s="195">
        <f t="shared" si="32"/>
        <v>1.1759264493491113</v>
      </c>
      <c r="G197" s="222">
        <f t="shared" si="26"/>
        <v>0.99988240735506517</v>
      </c>
    </row>
    <row r="198" spans="1:7" x14ac:dyDescent="0.25">
      <c r="A198" s="175">
        <f t="shared" si="37"/>
        <v>6820</v>
      </c>
      <c r="B198" s="176">
        <f t="shared" si="38"/>
        <v>1820</v>
      </c>
      <c r="C198" s="187">
        <f t="shared" si="29"/>
        <v>0.99497157824870386</v>
      </c>
      <c r="D198" s="14">
        <f t="shared" si="30"/>
        <v>6820</v>
      </c>
      <c r="E198" s="42">
        <f t="shared" si="31"/>
        <v>2.7280000000000002</v>
      </c>
      <c r="F198" s="195">
        <f t="shared" si="32"/>
        <v>1.1246020334710032</v>
      </c>
      <c r="G198" s="222">
        <f t="shared" si="26"/>
        <v>0.9998875397966529</v>
      </c>
    </row>
    <row r="199" spans="1:7" x14ac:dyDescent="0.25">
      <c r="A199" s="175">
        <f t="shared" si="37"/>
        <v>6830</v>
      </c>
      <c r="B199" s="176">
        <f t="shared" si="38"/>
        <v>1830</v>
      </c>
      <c r="C199" s="187">
        <f t="shared" si="29"/>
        <v>0.99517340256651532</v>
      </c>
      <c r="D199" s="14">
        <f t="shared" si="30"/>
        <v>6830</v>
      </c>
      <c r="E199" s="42">
        <f t="shared" si="31"/>
        <v>2.7320000000000002</v>
      </c>
      <c r="F199" s="195">
        <f t="shared" si="32"/>
        <v>1.0753330761928002</v>
      </c>
      <c r="G199" s="222">
        <f t="shared" si="26"/>
        <v>0.99989246669238074</v>
      </c>
    </row>
    <row r="200" spans="1:7" x14ac:dyDescent="0.25">
      <c r="A200" s="175">
        <f t="shared" si="37"/>
        <v>6840</v>
      </c>
      <c r="B200" s="176">
        <f t="shared" si="38"/>
        <v>1840</v>
      </c>
      <c r="C200" s="187">
        <f t="shared" si="29"/>
        <v>0.99536797377668129</v>
      </c>
      <c r="D200" s="14">
        <f t="shared" si="30"/>
        <v>6840</v>
      </c>
      <c r="E200" s="42">
        <f t="shared" si="31"/>
        <v>2.7360000000000002</v>
      </c>
      <c r="F200" s="195">
        <f t="shared" si="32"/>
        <v>1.0280459083716877</v>
      </c>
      <c r="G200" s="222">
        <f t="shared" si="26"/>
        <v>0.99989719540916289</v>
      </c>
    </row>
    <row r="201" spans="1:7" x14ac:dyDescent="0.25">
      <c r="A201" s="175">
        <f t="shared" si="37"/>
        <v>6850</v>
      </c>
      <c r="B201" s="176">
        <f t="shared" si="38"/>
        <v>1850</v>
      </c>
      <c r="C201" s="187">
        <f t="shared" si="29"/>
        <v>0.99555551502804285</v>
      </c>
      <c r="D201" s="14">
        <f t="shared" si="30"/>
        <v>6850</v>
      </c>
      <c r="E201" s="42">
        <f t="shared" si="31"/>
        <v>2.74</v>
      </c>
      <c r="F201" s="195">
        <f t="shared" si="32"/>
        <v>0.98266911911950672</v>
      </c>
      <c r="G201" s="222">
        <f t="shared" si="26"/>
        <v>0.99990173308808805</v>
      </c>
    </row>
    <row r="202" spans="1:7" x14ac:dyDescent="0.25">
      <c r="A202" s="175">
        <f t="shared" si="37"/>
        <v>6860</v>
      </c>
      <c r="B202" s="176">
        <f t="shared" si="38"/>
        <v>1860</v>
      </c>
      <c r="C202" s="187">
        <f t="shared" si="29"/>
        <v>0.99573624416781981</v>
      </c>
      <c r="D202" s="14">
        <f t="shared" si="30"/>
        <v>6860</v>
      </c>
      <c r="E202" s="42">
        <f t="shared" si="31"/>
        <v>2.7440000000000002</v>
      </c>
      <c r="F202" s="195">
        <f t="shared" si="32"/>
        <v>0.93913350247601102</v>
      </c>
      <c r="G202" s="222">
        <f t="shared" si="26"/>
        <v>0.99990608664975245</v>
      </c>
    </row>
    <row r="203" spans="1:7" x14ac:dyDescent="0.25">
      <c r="A203" s="175">
        <f t="shared" si="37"/>
        <v>6870</v>
      </c>
      <c r="B203" s="176">
        <f t="shared" si="38"/>
        <v>1870</v>
      </c>
      <c r="C203" s="187">
        <f t="shared" si="29"/>
        <v>0.99591037380535341</v>
      </c>
      <c r="D203" s="14">
        <f t="shared" si="30"/>
        <v>6870</v>
      </c>
      <c r="E203" s="42">
        <f t="shared" si="31"/>
        <v>2.7480000000000002</v>
      </c>
      <c r="F203" s="195">
        <f t="shared" si="32"/>
        <v>0.89737200470989009</v>
      </c>
      <c r="G203" s="222">
        <f t="shared" si="26"/>
        <v>0.99991026279952888</v>
      </c>
    </row>
    <row r="204" spans="1:7" x14ac:dyDescent="0.25">
      <c r="A204" s="175">
        <f t="shared" si="37"/>
        <v>6880</v>
      </c>
      <c r="B204" s="176">
        <f t="shared" si="38"/>
        <v>1880</v>
      </c>
      <c r="C204" s="187">
        <f t="shared" si="29"/>
        <v>0.9960781113776469</v>
      </c>
      <c r="D204" s="14">
        <f t="shared" si="30"/>
        <v>6880</v>
      </c>
      <c r="E204" s="42">
        <f t="shared" si="31"/>
        <v>2.7519999999999998</v>
      </c>
      <c r="F204" s="195">
        <f t="shared" si="32"/>
        <v>0.85731967226626971</v>
      </c>
      <c r="G204" s="222">
        <f t="shared" si="26"/>
        <v>0.99991426803277339</v>
      </c>
    </row>
    <row r="205" spans="1:7" ht="14.4" thickBot="1" x14ac:dyDescent="0.3">
      <c r="A205" s="177">
        <f t="shared" si="37"/>
        <v>6890</v>
      </c>
      <c r="B205" s="178">
        <f t="shared" si="38"/>
        <v>1890</v>
      </c>
      <c r="C205" s="189">
        <f>NORMDIST(A205,D9,$D$10,1)</f>
        <v>0.99623965921657398</v>
      </c>
      <c r="D205" s="16">
        <f t="shared" si="30"/>
        <v>6890</v>
      </c>
      <c r="E205" s="43">
        <f t="shared" si="31"/>
        <v>2.7559999999999998</v>
      </c>
      <c r="F205" s="196">
        <f t="shared" si="32"/>
        <v>0.81891360037782412</v>
      </c>
      <c r="G205" s="223">
        <f t="shared" si="26"/>
        <v>0.99991810863996211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4</vt:i4>
      </vt:variant>
    </vt:vector>
  </HeadingPairs>
  <TitlesOfParts>
    <vt:vector size="15" baseType="lpstr">
      <vt:lpstr>Ex. 7.1</vt:lpstr>
      <vt:lpstr>ex. 7.3-5</vt:lpstr>
      <vt:lpstr>ex. 7.6</vt:lpstr>
      <vt:lpstr>ex. 7.7</vt:lpstr>
      <vt:lpstr>2-stage</vt:lpstr>
      <vt:lpstr>2-part-tariff</vt:lpstr>
      <vt:lpstr>Volume Discount</vt:lpstr>
      <vt:lpstr> </vt:lpstr>
      <vt:lpstr>safety inventory</vt:lpstr>
      <vt:lpstr>ex. 8.4</vt:lpstr>
      <vt:lpstr>fr-to-ss</vt:lpstr>
      <vt:lpstr>ex. 7.1 chart</vt:lpstr>
      <vt:lpstr>ex. 7.6 chart</vt:lpstr>
      <vt:lpstr>ex. 7.7 chart</vt:lpstr>
      <vt:lpstr>ss-chart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Inventory examples</dc:title>
  <dc:creator>chopra</dc:creator>
  <cp:lastModifiedBy>Aniket Gupta</cp:lastModifiedBy>
  <dcterms:created xsi:type="dcterms:W3CDTF">1998-09-10T19:07:51Z</dcterms:created>
  <dcterms:modified xsi:type="dcterms:W3CDTF">2024-02-03T22:29:24Z</dcterms:modified>
</cp:coreProperties>
</file>