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3CB46036-9B3D-4EF4-B61A-BEBEEAA2D9BE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2" i="1"/>
  <c r="E23" i="1"/>
  <c r="F23" i="1"/>
  <c r="F36" i="1" s="1"/>
  <c r="D26" i="1"/>
  <c r="D29" i="1"/>
  <c r="E29" i="1"/>
  <c r="D30" i="1"/>
  <c r="F38" i="1"/>
  <c r="E42" i="1"/>
  <c r="H48" i="1"/>
  <c r="H64" i="1"/>
  <c r="H79" i="1"/>
  <c r="H97" i="1"/>
  <c r="F110" i="1"/>
  <c r="F123" i="1"/>
  <c r="F37" i="1" l="1"/>
  <c r="F47" i="1"/>
  <c r="F49" i="1" s="1"/>
  <c r="F51" i="1" s="1"/>
  <c r="F25" i="1"/>
  <c r="H23" i="1"/>
  <c r="D27" i="1" s="1"/>
  <c r="E27" i="1" l="1"/>
  <c r="G27" i="1" s="1"/>
  <c r="E30" i="1"/>
  <c r="E31" i="1" s="1"/>
  <c r="G31" i="1" s="1"/>
  <c r="E26" i="1"/>
  <c r="G26" i="1" s="1"/>
  <c r="F52" i="1"/>
  <c r="F63" i="1"/>
  <c r="F65" i="1" s="1"/>
  <c r="F67" i="1" s="1"/>
  <c r="F53" i="1"/>
  <c r="F39" i="1"/>
  <c r="F40" i="1" s="1"/>
  <c r="E41" i="1" s="1"/>
  <c r="E43" i="1" s="1"/>
  <c r="F68" i="1" l="1"/>
  <c r="F78" i="1"/>
  <c r="E47" i="1"/>
  <c r="G43" i="1"/>
  <c r="F69" i="1"/>
  <c r="F54" i="1"/>
  <c r="F55" i="1" s="1"/>
  <c r="E56" i="1" s="1"/>
  <c r="E49" i="1" l="1"/>
  <c r="E57" i="1"/>
  <c r="E58" i="1" s="1"/>
  <c r="E63" i="1" s="1"/>
  <c r="H47" i="1"/>
  <c r="F80" i="1"/>
  <c r="F82" i="1" s="1"/>
  <c r="F96" i="1"/>
  <c r="F98" i="1" s="1"/>
  <c r="F100" i="1" s="1"/>
  <c r="F101" i="1" s="1"/>
  <c r="F103" i="1" s="1"/>
  <c r="F104" i="1" s="1"/>
  <c r="E105" i="1" s="1"/>
  <c r="F84" i="1"/>
  <c r="F70" i="1"/>
  <c r="F71" i="1" s="1"/>
  <c r="E72" i="1" s="1"/>
  <c r="F111" i="1"/>
  <c r="F112" i="1" s="1"/>
  <c r="F113" i="1" s="1"/>
  <c r="E114" i="1" s="1"/>
  <c r="F102" i="1"/>
  <c r="H63" i="1" l="1"/>
  <c r="E73" i="1"/>
  <c r="E65" i="1"/>
  <c r="H65" i="1" s="1"/>
  <c r="E74" i="1"/>
  <c r="F122" i="1"/>
  <c r="F124" i="1" s="1"/>
  <c r="E125" i="1" s="1"/>
  <c r="F83" i="1"/>
  <c r="F85" i="1" s="1"/>
  <c r="F86" i="1" s="1"/>
  <c r="E87" i="1" s="1"/>
  <c r="E78" i="1" l="1"/>
  <c r="E96" i="1"/>
  <c r="H96" i="1" l="1"/>
  <c r="E115" i="1"/>
  <c r="E116" i="1" s="1"/>
  <c r="E106" i="1"/>
  <c r="E107" i="1" s="1"/>
  <c r="E98" i="1"/>
  <c r="H78" i="1"/>
  <c r="E80" i="1"/>
  <c r="E88" i="1"/>
  <c r="E89" i="1" s="1"/>
  <c r="E118" i="1" l="1"/>
</calcChain>
</file>

<file path=xl/sharedStrings.xml><?xml version="1.0" encoding="utf-8"?>
<sst xmlns="http://schemas.openxmlformats.org/spreadsheetml/2006/main" count="152" uniqueCount="68">
  <si>
    <t>Example:</t>
  </si>
  <si>
    <t>Beginning inventory</t>
  </si>
  <si>
    <t>Purchases</t>
  </si>
  <si>
    <t>total goods available for sale</t>
  </si>
  <si>
    <t>Year 2</t>
  </si>
  <si>
    <t>Year 3</t>
  </si>
  <si>
    <t>Year 1</t>
  </si>
  <si>
    <t>Year 4</t>
  </si>
  <si>
    <t xml:space="preserve">Retail Inventory </t>
  </si>
  <si>
    <t>Reason for retail inventory method:</t>
  </si>
  <si>
    <t>The retail method is an estimation technique.  It makes it possible to determine ending inventory and cost of goods sold</t>
  </si>
  <si>
    <t>without referring to the cost of the ending inventory.  This obviously helps to speed up the process (very important in</t>
  </si>
  <si>
    <t xml:space="preserve">the case of interim financial statements.)  The retail method is acceptable for this purpose. </t>
  </si>
  <si>
    <t>A second reason for using the retial method is to determine if shrinkage has occurred.  (See Omega III)</t>
  </si>
  <si>
    <t xml:space="preserve">shows cost of goods sold and ending inventory under each cost flow assumption.  Finally, shrinkage is included </t>
  </si>
  <si>
    <t xml:space="preserve">in the example.  </t>
  </si>
  <si>
    <t xml:space="preserve">A number of additional consideration can complicate the retail method, such as mark ups, mark downs, employee </t>
  </si>
  <si>
    <t>discounts.  Until you have mastered the basic principle, ignore these complicating factors.</t>
  </si>
  <si>
    <t>Cost</t>
  </si>
  <si>
    <t>Retail</t>
  </si>
  <si>
    <t>FIFO</t>
  </si>
  <si>
    <t>cost/retail</t>
  </si>
  <si>
    <t>Sales</t>
  </si>
  <si>
    <t>ending inventory at retail</t>
  </si>
  <si>
    <t>ending inventory at cost</t>
  </si>
  <si>
    <t>LIFO</t>
  </si>
  <si>
    <t>Weighted Average</t>
  </si>
  <si>
    <t>ratio</t>
  </si>
  <si>
    <t>Ignoring inflation!</t>
  </si>
  <si>
    <t xml:space="preserve">Notice that if inflation is ignored, LIFO gives the lowest cost of goods sold.  This clearly is silly.  Therefore, we </t>
  </si>
  <si>
    <t>use $value retail LIFO, rather than simple retail LIFO:</t>
  </si>
  <si>
    <t>ending inventory at retail (current)</t>
  </si>
  <si>
    <t>ending inventory at retail (base)</t>
  </si>
  <si>
    <t>Beginning inventory at retail, base</t>
  </si>
  <si>
    <t>increase at retail (base)</t>
  </si>
  <si>
    <t>increase at retail (current)</t>
  </si>
  <si>
    <t>cost</t>
  </si>
  <si>
    <t>retail</t>
  </si>
  <si>
    <t>increase at cost (current)</t>
  </si>
  <si>
    <t>$value retail LIFO ending inventory</t>
  </si>
  <si>
    <t>203*110/100</t>
  </si>
  <si>
    <t>223*50%</t>
  </si>
  <si>
    <t>$value retail LIFO</t>
  </si>
  <si>
    <t>97*115/100</t>
  </si>
  <si>
    <t>111*48.86%</t>
  </si>
  <si>
    <t>Example 2:  Including shrinkage</t>
  </si>
  <si>
    <t>ending inventory per count (retail, current)</t>
  </si>
  <si>
    <t>Shrinkage:</t>
  </si>
  <si>
    <t>Alternative calculation of shrinkage:</t>
  </si>
  <si>
    <t>Shrinkage at current retail</t>
  </si>
  <si>
    <t>shrinkage at cost</t>
  </si>
  <si>
    <t>130*49.54%</t>
  </si>
  <si>
    <t xml:space="preserve">The retail method can be used with either a FIFO, LIFO or average cost flow assumption.  The following example </t>
  </si>
  <si>
    <t>431*125/100</t>
  </si>
  <si>
    <t>538*49.54%</t>
  </si>
  <si>
    <t>327*125/100</t>
  </si>
  <si>
    <t>408*49.54%</t>
  </si>
  <si>
    <t>36*115/100</t>
  </si>
  <si>
    <t>42*48.89%</t>
  </si>
  <si>
    <t>cgs</t>
  </si>
  <si>
    <t>630*110/100</t>
  </si>
  <si>
    <t>index</t>
  </si>
  <si>
    <t>decrease at retail (base)</t>
  </si>
  <si>
    <t>decrease at retail (current)</t>
  </si>
  <si>
    <t>decrease at cost (current)</t>
  </si>
  <si>
    <t>note reduction is made</t>
  </si>
  <si>
    <t>at index for last layer</t>
  </si>
  <si>
    <t>added (115)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</si>
</sst>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"/>
  </numFmts>
  <fonts count="5" x14ac:knownFonts="1">
    <font>
      <sz val="10"/>
      <name val="Arial"/>
    </font>
    <font>
      <sz val="16"/>
      <name val="Arial"/>
      <family val="2"/>
    </font>
    <font>
      <b/>
      <sz val="16"/>
      <name val="Arial"/>
      <family val="2"/>
    </font>
    <font>
      <b/>
      <sz val="16"/>
      <color indexed="10"/>
      <name val="Arial"/>
      <family val="2"/>
    </font>
    <font>
      <sz val="16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tabSelected="1" topLeftCell="B19" workbookViewId="0">
      <selection activeCell="A18" sqref="A18:I31"/>
    </sheetView>
  </sheetViews>
  <sheetFormatPr defaultRowHeight="13.2" x14ac:dyDescent="0.25"/>
  <cols>
    <col min="1" max="1" width="17" bestFit="1" customWidth="1"/>
    <col min="4" max="4" width="13.33203125" customWidth="1"/>
    <col min="5" max="5" width="11.88671875" customWidth="1"/>
    <col min="6" max="6" width="12.109375" customWidth="1"/>
    <col min="7" max="7" width="10.88671875" customWidth="1"/>
    <col min="8" max="8" width="12.44140625" customWidth="1"/>
  </cols>
  <sheetData>
    <row r="1" spans="1:1" x14ac:dyDescent="0.25">
      <c r="A1" t="s">
        <v>8</v>
      </c>
    </row>
    <row r="3" spans="1:1" x14ac:dyDescent="0.25">
      <c r="A3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10" spans="1:1" x14ac:dyDescent="0.25">
      <c r="A10" t="s">
        <v>52</v>
      </c>
    </row>
    <row r="11" spans="1:1" x14ac:dyDescent="0.25">
      <c r="A11" t="s">
        <v>14</v>
      </c>
    </row>
    <row r="12" spans="1:1" x14ac:dyDescent="0.25">
      <c r="A12" t="s">
        <v>15</v>
      </c>
    </row>
    <row r="14" spans="1:1" x14ac:dyDescent="0.25">
      <c r="A14" t="s">
        <v>16</v>
      </c>
    </row>
    <row r="15" spans="1:1" x14ac:dyDescent="0.25">
      <c r="A15" t="s">
        <v>17</v>
      </c>
    </row>
    <row r="17" spans="1:11" ht="20.399999999999999" x14ac:dyDescent="0.35">
      <c r="A17" s="2" t="s">
        <v>0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20.399999999999999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20.399999999999999" x14ac:dyDescent="0.35">
      <c r="A19" s="2"/>
      <c r="B19" s="2"/>
      <c r="C19" s="2"/>
      <c r="D19" s="2"/>
      <c r="E19" s="2" t="s">
        <v>18</v>
      </c>
      <c r="F19" s="2" t="s">
        <v>19</v>
      </c>
      <c r="G19" s="2"/>
      <c r="H19" s="2" t="s">
        <v>21</v>
      </c>
      <c r="I19" s="2"/>
      <c r="J19" s="2"/>
      <c r="K19" s="2"/>
    </row>
    <row r="20" spans="1:11" ht="21" x14ac:dyDescent="0.4">
      <c r="A20" s="3" t="s">
        <v>6</v>
      </c>
      <c r="B20" s="2" t="s">
        <v>20</v>
      </c>
      <c r="C20" s="4"/>
      <c r="D20" s="4"/>
      <c r="E20" s="4"/>
      <c r="F20" s="2"/>
      <c r="G20" s="2"/>
      <c r="H20" s="2" t="s">
        <v>27</v>
      </c>
      <c r="I20" s="2"/>
      <c r="J20" s="2"/>
      <c r="K20" s="2"/>
    </row>
    <row r="21" spans="1:11" ht="20.399999999999999" x14ac:dyDescent="0.35">
      <c r="A21" s="2" t="s">
        <v>1</v>
      </c>
      <c r="B21" s="2"/>
      <c r="C21" s="4"/>
      <c r="D21" s="4"/>
      <c r="E21" s="5">
        <v>200</v>
      </c>
      <c r="F21" s="5">
        <v>370</v>
      </c>
      <c r="G21" s="5"/>
      <c r="H21" s="6">
        <f>+E21/F21</f>
        <v>0.54054054054054057</v>
      </c>
      <c r="I21" s="2">
        <v>100</v>
      </c>
      <c r="J21" s="2"/>
      <c r="K21" s="2"/>
    </row>
    <row r="22" spans="1:11" ht="20.399999999999999" x14ac:dyDescent="0.35">
      <c r="A22" s="2" t="s">
        <v>2</v>
      </c>
      <c r="B22" s="2"/>
      <c r="C22" s="4"/>
      <c r="D22" s="4"/>
      <c r="E22" s="5">
        <v>2200</v>
      </c>
      <c r="F22" s="5">
        <v>4400</v>
      </c>
      <c r="G22" s="5"/>
      <c r="H22" s="6">
        <f>+E22/F22</f>
        <v>0.5</v>
      </c>
      <c r="I22" s="2"/>
      <c r="J22" s="2"/>
      <c r="K22" s="2"/>
    </row>
    <row r="23" spans="1:11" ht="20.399999999999999" x14ac:dyDescent="0.35">
      <c r="A23" s="2" t="s">
        <v>3</v>
      </c>
      <c r="B23" s="2"/>
      <c r="C23" s="4"/>
      <c r="D23" s="4"/>
      <c r="E23" s="5">
        <f>SUM(E21:E22)</f>
        <v>2400</v>
      </c>
      <c r="F23" s="5">
        <f>SUM(F21:F22)</f>
        <v>4770</v>
      </c>
      <c r="G23" s="5"/>
      <c r="H23" s="6">
        <f>+E23/F23</f>
        <v>0.50314465408805031</v>
      </c>
      <c r="I23" s="2"/>
      <c r="J23" s="2"/>
      <c r="K23" s="2"/>
    </row>
    <row r="24" spans="1:11" ht="20.399999999999999" x14ac:dyDescent="0.35">
      <c r="A24" s="2" t="s">
        <v>22</v>
      </c>
      <c r="B24" s="2"/>
      <c r="C24" s="4"/>
      <c r="D24" s="4"/>
      <c r="E24" s="5"/>
      <c r="F24" s="5">
        <v>-4140</v>
      </c>
      <c r="G24" s="5"/>
      <c r="H24" s="2"/>
      <c r="I24" s="2"/>
      <c r="J24" s="2"/>
      <c r="K24" s="2"/>
    </row>
    <row r="25" spans="1:11" ht="20.399999999999999" x14ac:dyDescent="0.35">
      <c r="A25" s="2" t="s">
        <v>23</v>
      </c>
      <c r="B25" s="2"/>
      <c r="C25" s="4"/>
      <c r="D25" s="4" t="s">
        <v>27</v>
      </c>
      <c r="E25" s="5"/>
      <c r="F25" s="5">
        <f>+F23+F24</f>
        <v>630</v>
      </c>
      <c r="G25" s="5" t="s">
        <v>59</v>
      </c>
      <c r="H25" s="2"/>
      <c r="I25" s="2">
        <v>110</v>
      </c>
      <c r="J25" s="2"/>
      <c r="K25" s="2"/>
    </row>
    <row r="26" spans="1:11" ht="20.399999999999999" x14ac:dyDescent="0.35">
      <c r="A26" s="2" t="s">
        <v>24</v>
      </c>
      <c r="B26" s="2"/>
      <c r="C26" s="4" t="s">
        <v>20</v>
      </c>
      <c r="D26" s="6">
        <f>+H22</f>
        <v>0.5</v>
      </c>
      <c r="E26" s="5">
        <f>+$F$25*D26</f>
        <v>315</v>
      </c>
      <c r="F26" s="5"/>
      <c r="G26" s="5">
        <f>+$E$23-E26</f>
        <v>2085</v>
      </c>
      <c r="H26" s="2"/>
      <c r="I26" s="2"/>
      <c r="J26" s="2"/>
      <c r="K26" s="2"/>
    </row>
    <row r="27" spans="1:11" ht="20.399999999999999" x14ac:dyDescent="0.35">
      <c r="A27" s="2"/>
      <c r="B27" s="4" t="s">
        <v>26</v>
      </c>
      <c r="C27" s="2"/>
      <c r="D27" s="6">
        <f>+H23</f>
        <v>0.50314465408805031</v>
      </c>
      <c r="E27" s="5">
        <f>+$F$25*D27</f>
        <v>316.98113207547169</v>
      </c>
      <c r="F27" s="5"/>
      <c r="G27" s="5">
        <f>+$E$23-E27</f>
        <v>2083.0188679245284</v>
      </c>
      <c r="H27" s="2"/>
      <c r="I27" s="2"/>
      <c r="J27" s="2"/>
      <c r="K27" s="2"/>
    </row>
    <row r="28" spans="1:11" ht="20.399999999999999" x14ac:dyDescent="0.35">
      <c r="A28" s="2"/>
      <c r="B28" s="4"/>
      <c r="C28" s="2"/>
      <c r="D28" s="6"/>
      <c r="E28" s="5"/>
      <c r="F28" s="5"/>
      <c r="G28" s="5"/>
      <c r="H28" s="2"/>
      <c r="I28" s="2"/>
      <c r="J28" s="2"/>
      <c r="K28" s="2"/>
    </row>
    <row r="29" spans="1:11" ht="20.399999999999999" x14ac:dyDescent="0.35">
      <c r="A29" s="2" t="s">
        <v>28</v>
      </c>
      <c r="B29" s="2"/>
      <c r="C29" s="4" t="s">
        <v>25</v>
      </c>
      <c r="D29" s="6">
        <f>+H21</f>
        <v>0.54054054054054057</v>
      </c>
      <c r="E29" s="5">
        <f>+E21</f>
        <v>200</v>
      </c>
      <c r="F29" s="5"/>
      <c r="G29" s="5"/>
      <c r="H29" s="2"/>
      <c r="I29" s="2"/>
      <c r="J29" s="2"/>
      <c r="K29" s="2"/>
    </row>
    <row r="30" spans="1:11" ht="20.399999999999999" x14ac:dyDescent="0.35">
      <c r="A30" s="2"/>
      <c r="B30" s="2"/>
      <c r="C30" s="2"/>
      <c r="D30" s="6">
        <f>+H22</f>
        <v>0.5</v>
      </c>
      <c r="E30" s="5">
        <f>+(+F25-F21)*H22</f>
        <v>130</v>
      </c>
      <c r="F30" s="5"/>
      <c r="G30" s="5"/>
      <c r="H30" s="2"/>
      <c r="I30" s="2"/>
      <c r="J30" s="2"/>
      <c r="K30" s="2"/>
    </row>
    <row r="31" spans="1:11" ht="20.399999999999999" x14ac:dyDescent="0.35">
      <c r="A31" s="2"/>
      <c r="B31" s="2"/>
      <c r="C31" s="4"/>
      <c r="D31" s="4"/>
      <c r="E31" s="5">
        <f>SUM(E29:E30)</f>
        <v>330</v>
      </c>
      <c r="F31" s="5"/>
      <c r="G31" s="5">
        <f>+$E$23-E31</f>
        <v>2070</v>
      </c>
      <c r="H31" s="2"/>
      <c r="I31" s="2"/>
      <c r="J31" s="2"/>
      <c r="K31" s="2"/>
    </row>
    <row r="32" spans="1:11" ht="20.399999999999999" x14ac:dyDescent="0.35">
      <c r="A32" s="2"/>
      <c r="B32" s="2"/>
      <c r="C32" s="4"/>
      <c r="D32" s="4"/>
      <c r="E32" s="5"/>
      <c r="F32" s="5"/>
      <c r="G32" s="5"/>
      <c r="H32" s="2"/>
      <c r="I32" s="2"/>
      <c r="J32" s="2"/>
      <c r="K32" s="2"/>
    </row>
    <row r="33" spans="1:11" ht="20.399999999999999" x14ac:dyDescent="0.35">
      <c r="A33" s="2" t="s">
        <v>29</v>
      </c>
      <c r="B33" s="2"/>
      <c r="C33" s="4"/>
      <c r="D33" s="4"/>
      <c r="E33" s="5"/>
      <c r="F33" s="5"/>
      <c r="G33" s="5"/>
      <c r="H33" s="2"/>
      <c r="I33" s="2"/>
      <c r="J33" s="2"/>
      <c r="K33" s="2"/>
    </row>
    <row r="34" spans="1:11" ht="20.399999999999999" x14ac:dyDescent="0.35">
      <c r="A34" s="2" t="s">
        <v>30</v>
      </c>
      <c r="B34" s="2"/>
      <c r="C34" s="4"/>
      <c r="D34" s="4"/>
      <c r="E34" s="5"/>
      <c r="F34" s="5"/>
      <c r="G34" s="5"/>
      <c r="H34" s="2"/>
      <c r="I34" s="2"/>
      <c r="J34" s="2"/>
      <c r="K34" s="2"/>
    </row>
    <row r="35" spans="1:11" ht="20.399999999999999" x14ac:dyDescent="0.35">
      <c r="A35" s="2" t="s">
        <v>42</v>
      </c>
      <c r="B35" s="2"/>
      <c r="C35" s="4"/>
      <c r="D35" s="4"/>
      <c r="E35" s="5" t="s">
        <v>36</v>
      </c>
      <c r="F35" s="5" t="s">
        <v>37</v>
      </c>
      <c r="G35" s="5"/>
      <c r="H35" s="2"/>
      <c r="I35" s="2"/>
      <c r="J35" s="2"/>
      <c r="K35" s="2"/>
    </row>
    <row r="36" spans="1:11" ht="20.399999999999999" x14ac:dyDescent="0.35">
      <c r="A36" s="2" t="s">
        <v>31</v>
      </c>
      <c r="B36" s="2"/>
      <c r="C36" s="4"/>
      <c r="D36" s="4" t="s">
        <v>27</v>
      </c>
      <c r="E36" s="5"/>
      <c r="F36" s="5">
        <f>+F23+F24</f>
        <v>630</v>
      </c>
      <c r="G36" s="5"/>
      <c r="H36" s="2"/>
      <c r="I36" s="2"/>
      <c r="J36" s="2"/>
      <c r="K36" s="2"/>
    </row>
    <row r="37" spans="1:11" ht="20.399999999999999" x14ac:dyDescent="0.35">
      <c r="A37" s="2" t="s">
        <v>32</v>
      </c>
      <c r="B37" s="2"/>
      <c r="C37" s="4"/>
      <c r="D37" s="4"/>
      <c r="F37" s="5">
        <f>+F36/I25*I21</f>
        <v>572.72727272727275</v>
      </c>
      <c r="G37" s="5"/>
      <c r="H37" s="5" t="s">
        <v>60</v>
      </c>
      <c r="I37" s="2"/>
      <c r="J37" s="2"/>
      <c r="K37" s="2"/>
    </row>
    <row r="38" spans="1:11" ht="20.399999999999999" x14ac:dyDescent="0.35">
      <c r="A38" s="2" t="s">
        <v>33</v>
      </c>
      <c r="B38" s="2"/>
      <c r="C38" s="4"/>
      <c r="D38" s="4"/>
      <c r="E38" s="5"/>
      <c r="F38" s="5">
        <f>-F21</f>
        <v>-370</v>
      </c>
      <c r="G38" s="5"/>
      <c r="H38" s="2"/>
      <c r="I38" s="2"/>
      <c r="J38" s="2"/>
      <c r="K38" s="2"/>
    </row>
    <row r="39" spans="1:11" ht="20.399999999999999" x14ac:dyDescent="0.35">
      <c r="A39" s="2" t="s">
        <v>34</v>
      </c>
      <c r="B39" s="2"/>
      <c r="C39" s="4"/>
      <c r="D39" s="4"/>
      <c r="E39" s="5"/>
      <c r="F39" s="5">
        <f>+F37+F38</f>
        <v>202.72727272727275</v>
      </c>
      <c r="G39" s="5"/>
      <c r="H39" s="2"/>
      <c r="I39" s="2"/>
      <c r="J39" s="2"/>
      <c r="K39" s="2"/>
    </row>
    <row r="40" spans="1:11" ht="20.399999999999999" x14ac:dyDescent="0.35">
      <c r="A40" s="2" t="s">
        <v>35</v>
      </c>
      <c r="B40" s="2"/>
      <c r="D40" s="4" t="s">
        <v>40</v>
      </c>
      <c r="E40" s="5"/>
      <c r="F40" s="5">
        <f>+F39*I25/I21</f>
        <v>223.00000000000003</v>
      </c>
      <c r="G40" s="5"/>
      <c r="H40" s="2"/>
      <c r="I40" s="2"/>
      <c r="J40" s="2"/>
      <c r="K40" s="2"/>
    </row>
    <row r="41" spans="1:11" ht="20.399999999999999" x14ac:dyDescent="0.35">
      <c r="A41" s="2" t="s">
        <v>38</v>
      </c>
      <c r="B41" s="2"/>
      <c r="C41" s="4" t="s">
        <v>41</v>
      </c>
      <c r="D41" s="4"/>
      <c r="E41" s="5">
        <f>+F40*H22</f>
        <v>111.50000000000001</v>
      </c>
      <c r="F41" s="5"/>
      <c r="G41" s="5"/>
      <c r="H41" s="2"/>
      <c r="I41" s="2"/>
      <c r="J41" s="2"/>
      <c r="K41" s="2"/>
    </row>
    <row r="42" spans="1:11" ht="20.399999999999999" x14ac:dyDescent="0.35">
      <c r="A42" s="2" t="s">
        <v>1</v>
      </c>
      <c r="B42" s="2"/>
      <c r="C42" s="4"/>
      <c r="D42" s="4"/>
      <c r="E42" s="5">
        <f>+E21</f>
        <v>200</v>
      </c>
      <c r="F42" s="5"/>
      <c r="G42" s="5" t="s">
        <v>59</v>
      </c>
      <c r="H42" s="2"/>
      <c r="I42" s="2"/>
      <c r="J42" s="2"/>
      <c r="K42" s="2"/>
    </row>
    <row r="43" spans="1:11" ht="21" x14ac:dyDescent="0.4">
      <c r="A43" s="2" t="s">
        <v>39</v>
      </c>
      <c r="B43" s="2"/>
      <c r="C43" s="4"/>
      <c r="D43" s="4"/>
      <c r="E43" s="7">
        <f>SUM(E41:E42)</f>
        <v>311.5</v>
      </c>
      <c r="F43" s="5"/>
      <c r="G43" s="8">
        <f>+E23-E43</f>
        <v>2088.5</v>
      </c>
      <c r="H43" s="2"/>
      <c r="I43" s="2"/>
      <c r="J43" s="2"/>
      <c r="K43" s="2"/>
    </row>
    <row r="44" spans="1:11" ht="20.399999999999999" x14ac:dyDescent="0.35">
      <c r="A44" s="2"/>
      <c r="B44" s="2"/>
      <c r="C44" s="4"/>
      <c r="D44" s="4"/>
      <c r="E44" s="5"/>
      <c r="F44" s="5"/>
      <c r="G44" s="5"/>
      <c r="H44" s="2"/>
      <c r="I44" s="2"/>
      <c r="J44" s="2"/>
      <c r="K44" s="2"/>
    </row>
    <row r="45" spans="1:11" ht="20.399999999999999" x14ac:dyDescent="0.35">
      <c r="A45" s="2"/>
      <c r="B45" s="2"/>
      <c r="C45" s="2"/>
      <c r="D45" s="2"/>
      <c r="E45" s="5" t="s">
        <v>18</v>
      </c>
      <c r="F45" s="5" t="s">
        <v>19</v>
      </c>
      <c r="G45" s="5"/>
      <c r="H45" s="2" t="s">
        <v>21</v>
      </c>
      <c r="I45" s="2"/>
      <c r="J45" s="2"/>
      <c r="K45" s="2"/>
    </row>
    <row r="46" spans="1:11" ht="21" x14ac:dyDescent="0.4">
      <c r="A46" s="3" t="s">
        <v>4</v>
      </c>
      <c r="B46" s="2" t="s">
        <v>42</v>
      </c>
      <c r="C46" s="4"/>
      <c r="D46" s="4"/>
      <c r="E46" s="5"/>
      <c r="F46" s="5"/>
      <c r="G46" s="5"/>
      <c r="H46" s="2" t="s">
        <v>27</v>
      </c>
      <c r="I46" s="2" t="s">
        <v>61</v>
      </c>
      <c r="J46" s="2"/>
      <c r="K46" s="2"/>
    </row>
    <row r="47" spans="1:11" ht="20.399999999999999" x14ac:dyDescent="0.35">
      <c r="A47" s="2" t="s">
        <v>1</v>
      </c>
      <c r="B47" s="2"/>
      <c r="C47" s="4"/>
      <c r="D47" s="4"/>
      <c r="E47" s="5">
        <f>+E43</f>
        <v>311.5</v>
      </c>
      <c r="F47" s="5">
        <f>+F36</f>
        <v>630</v>
      </c>
      <c r="G47" s="5"/>
      <c r="H47" s="6">
        <f>+E47/F47</f>
        <v>0.49444444444444446</v>
      </c>
      <c r="I47" s="2">
        <v>100</v>
      </c>
      <c r="J47" s="2">
        <v>110</v>
      </c>
      <c r="K47" s="2"/>
    </row>
    <row r="48" spans="1:11" ht="20.399999999999999" x14ac:dyDescent="0.35">
      <c r="A48" s="2" t="s">
        <v>2</v>
      </c>
      <c r="B48" s="2"/>
      <c r="C48" s="4"/>
      <c r="D48" s="4"/>
      <c r="E48" s="5">
        <v>3000</v>
      </c>
      <c r="F48" s="5">
        <v>6140</v>
      </c>
      <c r="G48" s="5"/>
      <c r="H48" s="6">
        <f>+E48/F48</f>
        <v>0.48859934853420195</v>
      </c>
      <c r="I48" s="2"/>
      <c r="J48" s="2"/>
      <c r="K48" s="2"/>
    </row>
    <row r="49" spans="1:11" ht="20.399999999999999" x14ac:dyDescent="0.35">
      <c r="A49" s="2" t="s">
        <v>3</v>
      </c>
      <c r="B49" s="2"/>
      <c r="C49" s="4"/>
      <c r="D49" s="4"/>
      <c r="E49" s="5">
        <f>SUM(E47:E48)</f>
        <v>3311.5</v>
      </c>
      <c r="F49" s="5">
        <f>SUM(F47:F48)</f>
        <v>6770</v>
      </c>
      <c r="G49" s="5"/>
      <c r="H49" s="6"/>
      <c r="I49" s="2"/>
      <c r="J49" s="2"/>
      <c r="K49" s="2"/>
    </row>
    <row r="50" spans="1:11" ht="20.399999999999999" x14ac:dyDescent="0.35">
      <c r="A50" s="2" t="s">
        <v>22</v>
      </c>
      <c r="B50" s="2"/>
      <c r="C50" s="4"/>
      <c r="D50" s="4"/>
      <c r="E50" s="5"/>
      <c r="F50" s="5">
        <v>-6000</v>
      </c>
      <c r="G50" s="5"/>
      <c r="H50" s="2"/>
      <c r="I50" s="2"/>
      <c r="J50" s="2"/>
      <c r="K50" s="2"/>
    </row>
    <row r="51" spans="1:11" ht="20.399999999999999" x14ac:dyDescent="0.35">
      <c r="A51" s="2" t="s">
        <v>31</v>
      </c>
      <c r="B51" s="2"/>
      <c r="C51" s="4"/>
      <c r="D51" s="4"/>
      <c r="E51" s="5"/>
      <c r="F51" s="5">
        <f>+F49+F50</f>
        <v>770</v>
      </c>
      <c r="G51" s="5"/>
      <c r="H51" s="2"/>
      <c r="I51" s="2">
        <v>115</v>
      </c>
      <c r="J51" s="2"/>
      <c r="K51" s="2"/>
    </row>
    <row r="52" spans="1:11" ht="20.399999999999999" x14ac:dyDescent="0.35">
      <c r="A52" s="2" t="s">
        <v>32</v>
      </c>
      <c r="B52" s="2"/>
      <c r="C52" s="4"/>
      <c r="D52" s="4"/>
      <c r="E52" s="5"/>
      <c r="F52" s="5">
        <f>+F51/I51*I47</f>
        <v>669.56521739130437</v>
      </c>
      <c r="G52" s="5"/>
      <c r="H52" s="2"/>
      <c r="I52" s="2"/>
      <c r="J52" s="2"/>
      <c r="K52" s="2"/>
    </row>
    <row r="53" spans="1:11" ht="20.399999999999999" x14ac:dyDescent="0.35">
      <c r="A53" s="2" t="s">
        <v>33</v>
      </c>
      <c r="B53" s="2"/>
      <c r="C53" s="4"/>
      <c r="D53" s="4"/>
      <c r="E53" s="5"/>
      <c r="F53" s="5">
        <f>-F37</f>
        <v>-572.72727272727275</v>
      </c>
      <c r="G53" s="5"/>
      <c r="H53" s="2"/>
      <c r="I53" s="2"/>
      <c r="J53" s="2"/>
      <c r="K53" s="2"/>
    </row>
    <row r="54" spans="1:11" ht="20.399999999999999" x14ac:dyDescent="0.35">
      <c r="A54" s="2" t="s">
        <v>34</v>
      </c>
      <c r="B54" s="2"/>
      <c r="C54" s="4"/>
      <c r="D54" s="4"/>
      <c r="E54" s="5"/>
      <c r="F54" s="5">
        <f>+F52+F53</f>
        <v>96.837944664031625</v>
      </c>
      <c r="G54" s="5"/>
      <c r="H54" s="2"/>
      <c r="I54" s="2"/>
      <c r="J54" s="2"/>
      <c r="K54" s="2"/>
    </row>
    <row r="55" spans="1:11" ht="20.399999999999999" x14ac:dyDescent="0.35">
      <c r="A55" s="2" t="s">
        <v>35</v>
      </c>
      <c r="B55" s="2"/>
      <c r="D55" s="4" t="s">
        <v>43</v>
      </c>
      <c r="E55" s="5"/>
      <c r="F55" s="5">
        <f>+F54*I51/I47</f>
        <v>111.36363636363636</v>
      </c>
      <c r="G55" s="5"/>
      <c r="H55" s="2"/>
      <c r="I55" s="2"/>
      <c r="J55" s="2"/>
      <c r="K55" s="2"/>
    </row>
    <row r="56" spans="1:11" ht="20.399999999999999" x14ac:dyDescent="0.35">
      <c r="A56" s="2" t="s">
        <v>38</v>
      </c>
      <c r="B56" s="2"/>
      <c r="C56" s="2" t="s">
        <v>44</v>
      </c>
      <c r="D56" s="4"/>
      <c r="E56" s="5">
        <f>+F55*H48</f>
        <v>54.412200177672489</v>
      </c>
      <c r="F56" s="5"/>
      <c r="G56" s="5"/>
      <c r="H56" s="2"/>
      <c r="I56" s="2"/>
      <c r="J56" s="2"/>
      <c r="K56" s="2"/>
    </row>
    <row r="57" spans="1:11" ht="20.399999999999999" x14ac:dyDescent="0.35">
      <c r="A57" s="2" t="s">
        <v>1</v>
      </c>
      <c r="B57" s="2"/>
      <c r="C57" s="4"/>
      <c r="D57" s="4"/>
      <c r="E57" s="5">
        <f>+E47</f>
        <v>311.5</v>
      </c>
      <c r="F57" s="5"/>
      <c r="G57" s="5"/>
      <c r="H57" s="2"/>
      <c r="I57" s="2"/>
      <c r="J57" s="2"/>
      <c r="K57" s="2"/>
    </row>
    <row r="58" spans="1:11" ht="21" x14ac:dyDescent="0.4">
      <c r="A58" s="2" t="s">
        <v>39</v>
      </c>
      <c r="B58" s="2"/>
      <c r="C58" s="4"/>
      <c r="D58" s="4"/>
      <c r="E58" s="7">
        <f>SUM(E56:E57)</f>
        <v>365.9122001776725</v>
      </c>
      <c r="F58" s="5"/>
      <c r="G58" s="5"/>
      <c r="H58" s="2"/>
      <c r="I58" s="2"/>
      <c r="J58" s="2"/>
      <c r="K58" s="2"/>
    </row>
    <row r="59" spans="1:11" ht="21" x14ac:dyDescent="0.4">
      <c r="A59" s="2"/>
      <c r="B59" s="2"/>
      <c r="C59" s="4"/>
      <c r="D59" s="4"/>
      <c r="E59" s="7"/>
      <c r="F59" s="5"/>
      <c r="G59" s="5"/>
      <c r="H59" s="2"/>
      <c r="I59" s="2"/>
      <c r="J59" s="2"/>
      <c r="K59" s="2"/>
    </row>
    <row r="60" spans="1:11" ht="20.399999999999999" x14ac:dyDescent="0.35">
      <c r="A60" s="2"/>
      <c r="B60" s="2"/>
      <c r="C60" s="2"/>
      <c r="D60" s="2"/>
      <c r="E60" s="5"/>
      <c r="F60" s="5"/>
      <c r="G60" s="5"/>
      <c r="H60" s="2"/>
      <c r="I60" s="2"/>
      <c r="J60" s="2"/>
      <c r="K60" s="2"/>
    </row>
    <row r="61" spans="1:11" ht="20.399999999999999" x14ac:dyDescent="0.35">
      <c r="A61" s="2"/>
      <c r="B61" s="2"/>
      <c r="C61" s="2"/>
      <c r="D61" s="2"/>
      <c r="E61" s="5" t="s">
        <v>18</v>
      </c>
      <c r="F61" s="5" t="s">
        <v>19</v>
      </c>
      <c r="G61" s="5"/>
      <c r="H61" s="2" t="s">
        <v>21</v>
      </c>
      <c r="I61" s="2"/>
      <c r="J61" s="2"/>
      <c r="K61" s="2"/>
    </row>
    <row r="62" spans="1:11" ht="21" x14ac:dyDescent="0.4">
      <c r="A62" s="3" t="s">
        <v>5</v>
      </c>
      <c r="B62" s="2" t="s">
        <v>42</v>
      </c>
      <c r="C62" s="4"/>
      <c r="D62" s="4"/>
      <c r="E62" s="5"/>
      <c r="F62" s="5"/>
      <c r="G62" s="5"/>
      <c r="H62" s="2" t="s">
        <v>27</v>
      </c>
      <c r="I62" s="2"/>
      <c r="J62" s="2"/>
      <c r="K62" s="2"/>
    </row>
    <row r="63" spans="1:11" ht="20.399999999999999" x14ac:dyDescent="0.35">
      <c r="A63" s="2" t="s">
        <v>1</v>
      </c>
      <c r="B63" s="2"/>
      <c r="C63" s="4"/>
      <c r="D63" s="4"/>
      <c r="E63" s="5">
        <f>+E58</f>
        <v>365.9122001776725</v>
      </c>
      <c r="F63" s="5">
        <f>+F51</f>
        <v>770</v>
      </c>
      <c r="G63" s="5"/>
      <c r="H63" s="6">
        <f>+E63/F63</f>
        <v>0.47521064958139286</v>
      </c>
      <c r="I63" s="2">
        <v>100</v>
      </c>
      <c r="J63" s="2">
        <v>110</v>
      </c>
      <c r="K63" s="2">
        <v>115</v>
      </c>
    </row>
    <row r="64" spans="1:11" ht="20.399999999999999" x14ac:dyDescent="0.35">
      <c r="A64" s="2" t="s">
        <v>2</v>
      </c>
      <c r="B64" s="2"/>
      <c r="C64" s="4"/>
      <c r="D64" s="4"/>
      <c r="E64" s="5">
        <v>3300</v>
      </c>
      <c r="F64" s="5">
        <v>6140</v>
      </c>
      <c r="G64" s="5"/>
      <c r="H64" s="6">
        <f>+E64/F64</f>
        <v>0.53745928338762217</v>
      </c>
      <c r="I64" s="2"/>
      <c r="J64" s="2"/>
      <c r="K64" s="2"/>
    </row>
    <row r="65" spans="1:11" ht="20.399999999999999" x14ac:dyDescent="0.35">
      <c r="A65" s="2" t="s">
        <v>3</v>
      </c>
      <c r="B65" s="2"/>
      <c r="C65" s="4"/>
      <c r="D65" s="4"/>
      <c r="E65" s="5">
        <f>SUM(E63:E64)</f>
        <v>3665.9122001776723</v>
      </c>
      <c r="F65" s="5">
        <f>SUM(F63:F64)</f>
        <v>6910</v>
      </c>
      <c r="G65" s="5"/>
      <c r="H65" s="6">
        <f>+E65/F65</f>
        <v>0.53052274966391788</v>
      </c>
      <c r="I65" s="2"/>
      <c r="J65" s="2"/>
      <c r="K65" s="2"/>
    </row>
    <row r="66" spans="1:11" ht="20.399999999999999" x14ac:dyDescent="0.35">
      <c r="A66" s="2" t="s">
        <v>22</v>
      </c>
      <c r="B66" s="2"/>
      <c r="C66" s="4"/>
      <c r="D66" s="4"/>
      <c r="E66" s="5"/>
      <c r="F66" s="5">
        <v>-6150</v>
      </c>
      <c r="G66" s="5"/>
      <c r="H66" s="2"/>
      <c r="I66" s="2"/>
      <c r="J66" s="2"/>
      <c r="K66" s="2"/>
    </row>
    <row r="67" spans="1:11" ht="20.399999999999999" x14ac:dyDescent="0.35">
      <c r="A67" s="2" t="s">
        <v>31</v>
      </c>
      <c r="B67" s="2"/>
      <c r="C67" s="4"/>
      <c r="D67" s="4"/>
      <c r="E67" s="5"/>
      <c r="F67" s="5">
        <f>+F65+F66</f>
        <v>760</v>
      </c>
      <c r="G67" s="5"/>
      <c r="H67" s="2"/>
      <c r="I67" s="2">
        <v>120</v>
      </c>
      <c r="J67" s="2"/>
      <c r="K67" s="2"/>
    </row>
    <row r="68" spans="1:11" ht="20.399999999999999" x14ac:dyDescent="0.35">
      <c r="A68" s="2" t="s">
        <v>32</v>
      </c>
      <c r="B68" s="2"/>
      <c r="C68" s="4"/>
      <c r="D68" s="4"/>
      <c r="E68" s="5"/>
      <c r="F68" s="5">
        <f>+F67/I67*I63</f>
        <v>633.33333333333326</v>
      </c>
      <c r="G68" s="5"/>
      <c r="H68" s="2"/>
      <c r="I68" s="2"/>
      <c r="J68" s="2"/>
      <c r="K68" s="2"/>
    </row>
    <row r="69" spans="1:11" ht="20.399999999999999" x14ac:dyDescent="0.35">
      <c r="A69" s="2" t="s">
        <v>33</v>
      </c>
      <c r="B69" s="2"/>
      <c r="C69" s="4"/>
      <c r="D69" s="4"/>
      <c r="E69" s="5"/>
      <c r="F69" s="5">
        <f>-F52</f>
        <v>-669.56521739130437</v>
      </c>
      <c r="G69" s="5"/>
      <c r="H69" s="2"/>
      <c r="I69" s="2"/>
      <c r="J69" s="2"/>
      <c r="K69" s="2"/>
    </row>
    <row r="70" spans="1:11" ht="20.399999999999999" x14ac:dyDescent="0.35">
      <c r="A70" s="2" t="s">
        <v>62</v>
      </c>
      <c r="B70" s="2"/>
      <c r="C70" s="4"/>
      <c r="D70" s="4"/>
      <c r="E70" s="5"/>
      <c r="F70" s="5">
        <f>+F68+F69</f>
        <v>-36.231884057971115</v>
      </c>
      <c r="G70" s="5"/>
      <c r="H70" s="2" t="s">
        <v>65</v>
      </c>
      <c r="I70" s="2"/>
      <c r="J70" s="2"/>
      <c r="K70" s="2"/>
    </row>
    <row r="71" spans="1:11" ht="20.399999999999999" x14ac:dyDescent="0.35">
      <c r="A71" s="2" t="s">
        <v>63</v>
      </c>
      <c r="B71" s="2"/>
      <c r="D71" s="4" t="s">
        <v>57</v>
      </c>
      <c r="E71" s="5"/>
      <c r="F71" s="5">
        <f>+F70*I51/I63</f>
        <v>-41.666666666666778</v>
      </c>
      <c r="G71" s="5"/>
      <c r="H71" s="2" t="s">
        <v>66</v>
      </c>
      <c r="I71" s="2"/>
      <c r="J71" s="2"/>
      <c r="K71" s="2"/>
    </row>
    <row r="72" spans="1:11" ht="20.399999999999999" x14ac:dyDescent="0.35">
      <c r="A72" s="2" t="s">
        <v>64</v>
      </c>
      <c r="B72" s="2"/>
      <c r="C72" s="2" t="s">
        <v>58</v>
      </c>
      <c r="D72" s="4"/>
      <c r="E72" s="5">
        <f>+F71*H48</f>
        <v>-20.358306188925134</v>
      </c>
      <c r="F72" s="5"/>
      <c r="G72" s="5"/>
      <c r="H72" s="2" t="s">
        <v>67</v>
      </c>
      <c r="I72" s="2"/>
      <c r="J72" s="2"/>
      <c r="K72" s="2"/>
    </row>
    <row r="73" spans="1:11" ht="20.399999999999999" x14ac:dyDescent="0.35">
      <c r="A73" s="2" t="s">
        <v>1</v>
      </c>
      <c r="B73" s="2"/>
      <c r="C73" s="4"/>
      <c r="D73" s="4"/>
      <c r="E73" s="5">
        <f>+E63</f>
        <v>365.9122001776725</v>
      </c>
      <c r="F73" s="5"/>
      <c r="G73" s="5"/>
      <c r="H73" s="2"/>
      <c r="I73" s="2"/>
      <c r="J73" s="2"/>
      <c r="K73" s="2"/>
    </row>
    <row r="74" spans="1:11" ht="21" x14ac:dyDescent="0.4">
      <c r="A74" s="2" t="s">
        <v>39</v>
      </c>
      <c r="B74" s="2"/>
      <c r="C74" s="4"/>
      <c r="D74" s="4"/>
      <c r="E74" s="7">
        <f>SUM(E72:E73)</f>
        <v>345.55389398874735</v>
      </c>
      <c r="F74" s="5"/>
      <c r="G74" s="5"/>
      <c r="H74" s="2"/>
      <c r="I74" s="2"/>
      <c r="J74" s="2"/>
      <c r="K74" s="2"/>
    </row>
    <row r="75" spans="1:11" ht="20.399999999999999" x14ac:dyDescent="0.35">
      <c r="A75" s="2"/>
      <c r="B75" s="2"/>
      <c r="C75" s="2"/>
      <c r="D75" s="2"/>
      <c r="E75" s="5"/>
      <c r="F75" s="5"/>
      <c r="G75" s="5"/>
      <c r="H75" s="2"/>
      <c r="I75" s="2"/>
      <c r="J75" s="2"/>
      <c r="K75" s="2"/>
    </row>
    <row r="76" spans="1:11" ht="20.399999999999999" x14ac:dyDescent="0.35">
      <c r="A76" s="2"/>
      <c r="B76" s="2"/>
      <c r="C76" s="2"/>
      <c r="D76" s="2"/>
      <c r="E76" s="5" t="s">
        <v>18</v>
      </c>
      <c r="F76" s="5" t="s">
        <v>19</v>
      </c>
      <c r="G76" s="5"/>
      <c r="H76" s="2" t="s">
        <v>21</v>
      </c>
      <c r="I76" s="2"/>
      <c r="J76" s="2"/>
      <c r="K76" s="2"/>
    </row>
    <row r="77" spans="1:11" ht="21" x14ac:dyDescent="0.4">
      <c r="A77" s="3" t="s">
        <v>7</v>
      </c>
      <c r="B77" s="2" t="s">
        <v>42</v>
      </c>
      <c r="C77" s="4"/>
      <c r="D77" s="4"/>
      <c r="E77" s="5"/>
      <c r="F77" s="5"/>
      <c r="G77" s="5"/>
      <c r="H77" s="2" t="s">
        <v>27</v>
      </c>
      <c r="I77" s="2"/>
      <c r="J77" s="2"/>
      <c r="K77" s="2"/>
    </row>
    <row r="78" spans="1:11" ht="20.399999999999999" x14ac:dyDescent="0.35">
      <c r="A78" s="2" t="s">
        <v>1</v>
      </c>
      <c r="B78" s="2"/>
      <c r="C78" s="4"/>
      <c r="D78" s="4"/>
      <c r="E78" s="5">
        <f>+E74</f>
        <v>345.55389398874735</v>
      </c>
      <c r="F78" s="5">
        <f>+F67</f>
        <v>760</v>
      </c>
      <c r="G78" s="5"/>
      <c r="H78" s="6">
        <f>+E78/F78</f>
        <v>0.45467617630098334</v>
      </c>
      <c r="I78" s="2">
        <v>100</v>
      </c>
      <c r="J78" s="2">
        <v>110</v>
      </c>
      <c r="K78" s="2">
        <v>115</v>
      </c>
    </row>
    <row r="79" spans="1:11" ht="20.399999999999999" x14ac:dyDescent="0.35">
      <c r="A79" s="2" t="s">
        <v>2</v>
      </c>
      <c r="B79" s="2"/>
      <c r="C79" s="4"/>
      <c r="D79" s="4"/>
      <c r="E79" s="5">
        <v>3800</v>
      </c>
      <c r="F79" s="5">
        <v>7670</v>
      </c>
      <c r="G79" s="5"/>
      <c r="H79" s="6">
        <f>+E79/F79</f>
        <v>0.49543676662320729</v>
      </c>
      <c r="I79" s="2"/>
      <c r="J79" s="2"/>
      <c r="K79" s="2"/>
    </row>
    <row r="80" spans="1:11" ht="20.399999999999999" x14ac:dyDescent="0.35">
      <c r="A80" s="2" t="s">
        <v>3</v>
      </c>
      <c r="B80" s="2"/>
      <c r="C80" s="4"/>
      <c r="D80" s="4"/>
      <c r="E80" s="5">
        <f>SUM(E78:E79)</f>
        <v>4145.5538939887474</v>
      </c>
      <c r="F80" s="5">
        <f>SUM(F78:F79)</f>
        <v>8430</v>
      </c>
      <c r="G80" s="5"/>
      <c r="H80" s="6"/>
      <c r="I80" s="2"/>
      <c r="J80" s="2"/>
      <c r="K80" s="2"/>
    </row>
    <row r="81" spans="1:11" ht="20.399999999999999" x14ac:dyDescent="0.35">
      <c r="A81" s="2" t="s">
        <v>22</v>
      </c>
      <c r="B81" s="2"/>
      <c r="C81" s="4"/>
      <c r="D81" s="4"/>
      <c r="E81" s="5"/>
      <c r="F81" s="5">
        <v>-7100</v>
      </c>
      <c r="G81" s="5"/>
      <c r="H81" s="2"/>
      <c r="I81" s="2"/>
      <c r="J81" s="2"/>
      <c r="K81" s="2"/>
    </row>
    <row r="82" spans="1:11" ht="20.399999999999999" x14ac:dyDescent="0.35">
      <c r="A82" s="2" t="s">
        <v>31</v>
      </c>
      <c r="B82" s="2"/>
      <c r="C82" s="4"/>
      <c r="D82" s="4" t="s">
        <v>27</v>
      </c>
      <c r="E82" s="5"/>
      <c r="F82" s="5">
        <f>+F80+F81</f>
        <v>1330</v>
      </c>
      <c r="G82" s="5"/>
      <c r="H82" s="2"/>
      <c r="I82" s="2">
        <v>125</v>
      </c>
      <c r="J82" s="2"/>
      <c r="K82" s="2"/>
    </row>
    <row r="83" spans="1:11" ht="20.399999999999999" x14ac:dyDescent="0.35">
      <c r="A83" s="2" t="s">
        <v>32</v>
      </c>
      <c r="B83" s="2"/>
      <c r="C83" s="4"/>
      <c r="D83" s="4" t="s">
        <v>27</v>
      </c>
      <c r="E83" s="5"/>
      <c r="F83" s="5">
        <f>+F82/I82*I78</f>
        <v>1064</v>
      </c>
      <c r="G83" s="5"/>
      <c r="H83" s="2"/>
      <c r="I83" s="2"/>
      <c r="J83" s="2"/>
      <c r="K83" s="2"/>
    </row>
    <row r="84" spans="1:11" ht="20.399999999999999" x14ac:dyDescent="0.35">
      <c r="A84" s="2" t="s">
        <v>33</v>
      </c>
      <c r="B84" s="2"/>
      <c r="C84" s="4"/>
      <c r="D84" s="4"/>
      <c r="E84" s="5"/>
      <c r="F84" s="5">
        <f>-F68</f>
        <v>-633.33333333333326</v>
      </c>
      <c r="G84" s="5"/>
      <c r="H84" s="2"/>
      <c r="I84" s="2"/>
      <c r="J84" s="2"/>
      <c r="K84" s="2"/>
    </row>
    <row r="85" spans="1:11" ht="20.399999999999999" x14ac:dyDescent="0.35">
      <c r="A85" s="2" t="s">
        <v>34</v>
      </c>
      <c r="B85" s="2"/>
      <c r="C85" s="4"/>
      <c r="D85" s="4"/>
      <c r="E85" s="5"/>
      <c r="F85" s="5">
        <f>+F83+F84</f>
        <v>430.66666666666674</v>
      </c>
      <c r="G85" s="5"/>
      <c r="H85" s="2"/>
      <c r="I85" s="2"/>
      <c r="J85" s="2"/>
      <c r="K85" s="2"/>
    </row>
    <row r="86" spans="1:11" ht="20.399999999999999" x14ac:dyDescent="0.35">
      <c r="A86" s="2" t="s">
        <v>35</v>
      </c>
      <c r="B86" s="2"/>
      <c r="C86" s="4" t="s">
        <v>53</v>
      </c>
      <c r="D86" s="4"/>
      <c r="E86" s="5"/>
      <c r="F86" s="5">
        <f>+F85*I82/I78</f>
        <v>538.33333333333348</v>
      </c>
      <c r="G86" s="5"/>
      <c r="H86" s="2"/>
      <c r="I86" s="2"/>
      <c r="J86" s="2"/>
      <c r="K86" s="2"/>
    </row>
    <row r="87" spans="1:11" ht="20.399999999999999" x14ac:dyDescent="0.35">
      <c r="A87" s="2" t="s">
        <v>38</v>
      </c>
      <c r="B87" s="2"/>
      <c r="C87" s="2" t="s">
        <v>54</v>
      </c>
      <c r="D87" s="4"/>
      <c r="E87" s="5">
        <f>+F86*H79</f>
        <v>266.71012603216002</v>
      </c>
      <c r="F87" s="5"/>
      <c r="G87" s="5"/>
      <c r="H87" s="2"/>
      <c r="I87" s="2"/>
      <c r="J87" s="2"/>
      <c r="K87" s="2"/>
    </row>
    <row r="88" spans="1:11" ht="20.399999999999999" x14ac:dyDescent="0.35">
      <c r="A88" s="2" t="s">
        <v>1</v>
      </c>
      <c r="B88" s="2"/>
      <c r="C88" s="4"/>
      <c r="D88" s="4"/>
      <c r="E88" s="5">
        <f>+E78</f>
        <v>345.55389398874735</v>
      </c>
      <c r="F88" s="5"/>
      <c r="G88" s="5"/>
      <c r="H88" s="2"/>
      <c r="I88" s="2"/>
      <c r="J88" s="2"/>
      <c r="K88" s="2"/>
    </row>
    <row r="89" spans="1:11" ht="21" x14ac:dyDescent="0.4">
      <c r="A89" s="2" t="s">
        <v>39</v>
      </c>
      <c r="B89" s="2"/>
      <c r="C89" s="4"/>
      <c r="D89" s="4"/>
      <c r="E89" s="7">
        <f>SUM(E87:E88)</f>
        <v>612.26402002090731</v>
      </c>
      <c r="F89" s="5"/>
      <c r="G89" s="5"/>
      <c r="H89" s="2"/>
      <c r="I89" s="2"/>
      <c r="J89" s="2"/>
      <c r="K89" s="2"/>
    </row>
    <row r="90" spans="1:11" ht="20.399999999999999" x14ac:dyDescent="0.35">
      <c r="A90" s="2"/>
      <c r="B90" s="2"/>
      <c r="C90" s="2"/>
      <c r="D90" s="2"/>
      <c r="E90" s="5"/>
      <c r="F90" s="5"/>
      <c r="G90" s="5"/>
      <c r="H90" s="2"/>
      <c r="I90" s="2"/>
      <c r="J90" s="2"/>
      <c r="K90" s="2"/>
    </row>
    <row r="91" spans="1:11" ht="20.399999999999999" x14ac:dyDescent="0.35">
      <c r="A91" s="2"/>
      <c r="B91" s="2"/>
      <c r="C91" s="2"/>
      <c r="D91" s="2"/>
      <c r="E91" s="5"/>
      <c r="F91" s="5"/>
      <c r="G91" s="5"/>
      <c r="H91" s="2"/>
      <c r="I91" s="2"/>
      <c r="J91" s="2"/>
      <c r="K91" s="2"/>
    </row>
    <row r="92" spans="1:11" ht="21" x14ac:dyDescent="0.4">
      <c r="A92" s="3" t="s">
        <v>45</v>
      </c>
      <c r="B92" s="2"/>
      <c r="C92" s="2"/>
      <c r="D92" s="2"/>
      <c r="E92" s="5"/>
      <c r="F92" s="5"/>
      <c r="G92" s="5"/>
      <c r="H92" s="2"/>
      <c r="I92" s="2"/>
      <c r="J92" s="2"/>
      <c r="K92" s="2"/>
    </row>
    <row r="93" spans="1:11" ht="20.399999999999999" x14ac:dyDescent="0.35">
      <c r="A93" s="2"/>
      <c r="B93" s="2"/>
      <c r="C93" s="2"/>
      <c r="D93" s="2"/>
      <c r="E93" s="5"/>
      <c r="F93" s="5"/>
      <c r="G93" s="5"/>
      <c r="H93" s="2"/>
      <c r="I93" s="2"/>
      <c r="J93" s="2"/>
      <c r="K93" s="2"/>
    </row>
    <row r="94" spans="1:11" ht="20.399999999999999" x14ac:dyDescent="0.35">
      <c r="A94" s="2"/>
      <c r="B94" s="2"/>
      <c r="C94" s="2"/>
      <c r="D94" s="2"/>
      <c r="E94" s="5" t="s">
        <v>18</v>
      </c>
      <c r="F94" s="5" t="s">
        <v>19</v>
      </c>
      <c r="G94" s="5"/>
      <c r="H94" s="2" t="s">
        <v>21</v>
      </c>
      <c r="I94" s="2"/>
      <c r="J94" s="2"/>
      <c r="K94" s="2"/>
    </row>
    <row r="95" spans="1:11" ht="21" x14ac:dyDescent="0.4">
      <c r="A95" s="3" t="s">
        <v>7</v>
      </c>
      <c r="B95" s="2" t="s">
        <v>42</v>
      </c>
      <c r="C95" s="4"/>
      <c r="D95" s="4"/>
      <c r="E95" s="5"/>
      <c r="F95" s="5"/>
      <c r="G95" s="5"/>
      <c r="H95" s="2" t="s">
        <v>27</v>
      </c>
      <c r="I95" s="2"/>
      <c r="J95" s="2"/>
      <c r="K95" s="2"/>
    </row>
    <row r="96" spans="1:11" ht="20.399999999999999" x14ac:dyDescent="0.35">
      <c r="A96" s="2" t="s">
        <v>1</v>
      </c>
      <c r="B96" s="2"/>
      <c r="C96" s="4"/>
      <c r="D96" s="4"/>
      <c r="E96" s="5">
        <f>+E74</f>
        <v>345.55389398874735</v>
      </c>
      <c r="F96" s="5">
        <f>+F78</f>
        <v>760</v>
      </c>
      <c r="G96" s="5"/>
      <c r="H96" s="6">
        <f>+E96/F96</f>
        <v>0.45467617630098334</v>
      </c>
      <c r="I96" s="2">
        <v>100</v>
      </c>
      <c r="J96" s="2">
        <v>110</v>
      </c>
      <c r="K96" s="2">
        <v>115</v>
      </c>
    </row>
    <row r="97" spans="1:11" ht="20.399999999999999" x14ac:dyDescent="0.35">
      <c r="A97" s="2" t="s">
        <v>2</v>
      </c>
      <c r="B97" s="2"/>
      <c r="C97" s="4"/>
      <c r="D97" s="4"/>
      <c r="E97" s="5">
        <v>3800</v>
      </c>
      <c r="F97" s="5">
        <v>7670</v>
      </c>
      <c r="G97" s="5"/>
      <c r="H97" s="6">
        <f>+E97/F97</f>
        <v>0.49543676662320729</v>
      </c>
      <c r="I97" s="2"/>
      <c r="J97" s="2"/>
      <c r="K97" s="2"/>
    </row>
    <row r="98" spans="1:11" ht="20.399999999999999" x14ac:dyDescent="0.35">
      <c r="A98" s="2" t="s">
        <v>3</v>
      </c>
      <c r="B98" s="2"/>
      <c r="C98" s="4"/>
      <c r="D98" s="4"/>
      <c r="E98" s="5">
        <f>SUM(E96:E97)</f>
        <v>4145.5538939887474</v>
      </c>
      <c r="F98" s="5">
        <f>SUM(F96:F97)</f>
        <v>8430</v>
      </c>
      <c r="G98" s="5"/>
      <c r="H98" s="6"/>
      <c r="I98" s="2"/>
      <c r="J98" s="2"/>
      <c r="K98" s="2"/>
    </row>
    <row r="99" spans="1:11" ht="20.399999999999999" x14ac:dyDescent="0.35">
      <c r="A99" s="2" t="s">
        <v>22</v>
      </c>
      <c r="B99" s="2"/>
      <c r="C99" s="4"/>
      <c r="D99" s="4"/>
      <c r="E99" s="5"/>
      <c r="F99" s="5">
        <v>-7100</v>
      </c>
      <c r="G99" s="5"/>
      <c r="H99" s="2"/>
      <c r="I99" s="2"/>
      <c r="J99" s="2"/>
      <c r="K99" s="2"/>
    </row>
    <row r="100" spans="1:11" ht="20.399999999999999" x14ac:dyDescent="0.35">
      <c r="A100" s="2" t="s">
        <v>31</v>
      </c>
      <c r="B100" s="2"/>
      <c r="C100" s="4"/>
      <c r="D100" s="4"/>
      <c r="E100" s="5"/>
      <c r="F100" s="5">
        <f>+F98+F99</f>
        <v>1330</v>
      </c>
      <c r="G100" s="5"/>
      <c r="H100" s="2"/>
      <c r="I100" s="2">
        <v>125</v>
      </c>
      <c r="J100" s="2"/>
      <c r="K100" s="2"/>
    </row>
    <row r="101" spans="1:11" ht="20.399999999999999" x14ac:dyDescent="0.35">
      <c r="A101" s="2" t="s">
        <v>32</v>
      </c>
      <c r="B101" s="2"/>
      <c r="C101" s="4"/>
      <c r="D101" s="4"/>
      <c r="E101" s="5"/>
      <c r="F101" s="5">
        <f>+F100/I100*I96</f>
        <v>1064</v>
      </c>
      <c r="G101" s="5"/>
      <c r="H101" s="2"/>
      <c r="I101" s="2"/>
      <c r="J101" s="2"/>
      <c r="K101" s="2"/>
    </row>
    <row r="102" spans="1:11" ht="20.399999999999999" x14ac:dyDescent="0.35">
      <c r="A102" s="2" t="s">
        <v>33</v>
      </c>
      <c r="B102" s="2"/>
      <c r="C102" s="4"/>
      <c r="D102" s="4"/>
      <c r="E102" s="5"/>
      <c r="F102" s="5">
        <f>-F68</f>
        <v>-633.33333333333326</v>
      </c>
      <c r="G102" s="5"/>
      <c r="H102" s="2"/>
      <c r="I102" s="2"/>
      <c r="J102" s="2"/>
      <c r="K102" s="2"/>
    </row>
    <row r="103" spans="1:11" ht="20.399999999999999" x14ac:dyDescent="0.35">
      <c r="A103" s="2" t="s">
        <v>34</v>
      </c>
      <c r="B103" s="2"/>
      <c r="C103" s="4"/>
      <c r="D103" s="4"/>
      <c r="E103" s="5"/>
      <c r="F103" s="5">
        <f>+F101+F102</f>
        <v>430.66666666666674</v>
      </c>
      <c r="G103" s="5"/>
      <c r="H103" s="2"/>
      <c r="I103" s="2"/>
      <c r="J103" s="2"/>
      <c r="K103" s="2"/>
    </row>
    <row r="104" spans="1:11" ht="20.399999999999999" x14ac:dyDescent="0.35">
      <c r="A104" s="2" t="s">
        <v>35</v>
      </c>
      <c r="B104" s="2"/>
      <c r="C104" s="4" t="s">
        <v>53</v>
      </c>
      <c r="D104" s="4"/>
      <c r="E104" s="5"/>
      <c r="F104" s="5">
        <f>+F103*I100/I96</f>
        <v>538.33333333333348</v>
      </c>
      <c r="G104" s="5"/>
      <c r="H104" s="2"/>
      <c r="I104" s="2"/>
      <c r="J104" s="2"/>
      <c r="K104" s="2"/>
    </row>
    <row r="105" spans="1:11" ht="20.399999999999999" x14ac:dyDescent="0.35">
      <c r="A105" s="2" t="s">
        <v>38</v>
      </c>
      <c r="B105" s="2"/>
      <c r="C105" s="2" t="s">
        <v>54</v>
      </c>
      <c r="D105" s="4"/>
      <c r="E105" s="5">
        <f>+F104*H97</f>
        <v>266.71012603216002</v>
      </c>
      <c r="F105" s="5"/>
      <c r="G105" s="5"/>
      <c r="H105" s="2"/>
      <c r="I105" s="2"/>
      <c r="J105" s="2"/>
      <c r="K105" s="2"/>
    </row>
    <row r="106" spans="1:11" ht="20.399999999999999" x14ac:dyDescent="0.35">
      <c r="A106" s="2" t="s">
        <v>1</v>
      </c>
      <c r="B106" s="2"/>
      <c r="C106" s="4"/>
      <c r="D106" s="4"/>
      <c r="E106" s="5">
        <f>+E96</f>
        <v>345.55389398874735</v>
      </c>
      <c r="F106" s="5"/>
      <c r="G106" s="5"/>
      <c r="H106" s="2"/>
      <c r="I106" s="2"/>
      <c r="J106" s="2"/>
      <c r="K106" s="2"/>
    </row>
    <row r="107" spans="1:11" ht="21" x14ac:dyDescent="0.4">
      <c r="A107" s="2" t="s">
        <v>39</v>
      </c>
      <c r="B107" s="2"/>
      <c r="C107" s="4"/>
      <c r="D107" s="4"/>
      <c r="E107" s="7">
        <f>SUM(E105:E106)</f>
        <v>612.26402002090731</v>
      </c>
      <c r="F107" s="5"/>
      <c r="G107" s="5"/>
      <c r="H107" s="2"/>
      <c r="I107" s="2"/>
      <c r="J107" s="2"/>
      <c r="K107" s="2"/>
    </row>
    <row r="108" spans="1:11" ht="20.399999999999999" x14ac:dyDescent="0.35">
      <c r="A108" s="2"/>
      <c r="B108" s="2"/>
      <c r="C108" s="2"/>
      <c r="D108" s="2"/>
      <c r="E108" s="5"/>
      <c r="F108" s="5"/>
      <c r="G108" s="5"/>
      <c r="H108" s="2"/>
      <c r="I108" s="2"/>
      <c r="J108" s="2"/>
      <c r="K108" s="2"/>
    </row>
    <row r="109" spans="1:11" ht="20.399999999999999" x14ac:dyDescent="0.35">
      <c r="A109" s="2" t="s">
        <v>46</v>
      </c>
      <c r="B109" s="2"/>
      <c r="C109" s="2"/>
      <c r="D109" s="2"/>
      <c r="E109" s="5"/>
      <c r="F109" s="5">
        <v>1200</v>
      </c>
      <c r="G109" s="5"/>
      <c r="H109" s="2"/>
      <c r="I109" s="2"/>
      <c r="J109" s="2"/>
      <c r="K109" s="2"/>
    </row>
    <row r="110" spans="1:11" ht="20.399999999999999" x14ac:dyDescent="0.35">
      <c r="A110" s="2" t="s">
        <v>32</v>
      </c>
      <c r="B110" s="2"/>
      <c r="C110" s="4"/>
      <c r="D110" s="4"/>
      <c r="E110" s="5"/>
      <c r="F110" s="5">
        <f>+F109/I100*I96</f>
        <v>960</v>
      </c>
      <c r="G110" s="5"/>
      <c r="H110" s="2"/>
      <c r="I110" s="2"/>
      <c r="J110" s="2"/>
      <c r="K110" s="2"/>
    </row>
    <row r="111" spans="1:11" ht="20.399999999999999" x14ac:dyDescent="0.35">
      <c r="A111" s="2" t="s">
        <v>33</v>
      </c>
      <c r="B111" s="2"/>
      <c r="C111" s="4"/>
      <c r="D111" s="4"/>
      <c r="E111" s="5"/>
      <c r="F111" s="5">
        <f>-F68</f>
        <v>-633.33333333333326</v>
      </c>
      <c r="G111" s="5"/>
      <c r="H111" s="2"/>
      <c r="I111" s="2"/>
      <c r="J111" s="2"/>
      <c r="K111" s="2"/>
    </row>
    <row r="112" spans="1:11" ht="20.399999999999999" x14ac:dyDescent="0.35">
      <c r="A112" s="2" t="s">
        <v>34</v>
      </c>
      <c r="B112" s="2"/>
      <c r="C112" s="4"/>
      <c r="D112" s="4"/>
      <c r="E112" s="5"/>
      <c r="F112" s="5">
        <f>+F110+F111</f>
        <v>326.66666666666674</v>
      </c>
      <c r="G112" s="5"/>
      <c r="H112" s="2"/>
      <c r="I112" s="2"/>
      <c r="J112" s="2"/>
      <c r="K112" s="2"/>
    </row>
    <row r="113" spans="1:11" ht="20.399999999999999" x14ac:dyDescent="0.35">
      <c r="A113" s="2" t="s">
        <v>35</v>
      </c>
      <c r="B113" s="2"/>
      <c r="D113" s="4" t="s">
        <v>55</v>
      </c>
      <c r="E113" s="5"/>
      <c r="F113" s="5">
        <f>+F112*I100/I96</f>
        <v>408.33333333333343</v>
      </c>
      <c r="G113" s="5"/>
      <c r="H113" s="2"/>
      <c r="I113" s="2"/>
      <c r="J113" s="2"/>
      <c r="K113" s="2"/>
    </row>
    <row r="114" spans="1:11" ht="20.399999999999999" x14ac:dyDescent="0.35">
      <c r="A114" s="2" t="s">
        <v>38</v>
      </c>
      <c r="B114" s="2"/>
      <c r="C114" s="2" t="s">
        <v>56</v>
      </c>
      <c r="D114" s="4"/>
      <c r="E114" s="5">
        <f>+F113*H97</f>
        <v>202.30334637114302</v>
      </c>
      <c r="F114" s="5"/>
      <c r="G114" s="5"/>
      <c r="H114" s="2"/>
      <c r="I114" s="2"/>
      <c r="J114" s="2"/>
      <c r="K114" s="2"/>
    </row>
    <row r="115" spans="1:11" ht="20.399999999999999" x14ac:dyDescent="0.35">
      <c r="A115" s="2" t="s">
        <v>1</v>
      </c>
      <c r="B115" s="2"/>
      <c r="C115" s="4"/>
      <c r="D115" s="4"/>
      <c r="E115" s="5">
        <f>+E96</f>
        <v>345.55389398874735</v>
      </c>
      <c r="F115" s="5"/>
      <c r="G115" s="5"/>
      <c r="H115" s="2"/>
      <c r="I115" s="2"/>
      <c r="J115" s="2"/>
      <c r="K115" s="2"/>
    </row>
    <row r="116" spans="1:11" ht="21" x14ac:dyDescent="0.4">
      <c r="A116" s="2" t="s">
        <v>39</v>
      </c>
      <c r="B116" s="2"/>
      <c r="C116" s="4"/>
      <c r="D116" s="4"/>
      <c r="E116" s="7">
        <f>SUM(E114:E115)</f>
        <v>547.8572403598904</v>
      </c>
      <c r="F116" s="5"/>
      <c r="G116" s="5"/>
      <c r="H116" s="2"/>
      <c r="I116" s="2"/>
      <c r="J116" s="2"/>
      <c r="K116" s="2"/>
    </row>
    <row r="117" spans="1:11" ht="20.399999999999999" x14ac:dyDescent="0.35">
      <c r="A117" s="2"/>
      <c r="B117" s="2"/>
      <c r="C117" s="2"/>
      <c r="D117" s="2"/>
      <c r="E117" s="5"/>
      <c r="F117" s="5"/>
      <c r="G117" s="5"/>
      <c r="H117" s="2"/>
      <c r="I117" s="2"/>
      <c r="J117" s="2"/>
      <c r="K117" s="2"/>
    </row>
    <row r="118" spans="1:11" ht="21" x14ac:dyDescent="0.4">
      <c r="A118" s="2" t="s">
        <v>47</v>
      </c>
      <c r="B118" s="2"/>
      <c r="C118" s="2"/>
      <c r="D118" s="2"/>
      <c r="E118" s="7">
        <f>+E107-E116</f>
        <v>64.406779661016913</v>
      </c>
      <c r="F118" s="5"/>
      <c r="G118" s="5"/>
      <c r="H118" s="2"/>
      <c r="I118" s="2"/>
      <c r="J118" s="2"/>
      <c r="K118" s="2"/>
    </row>
    <row r="119" spans="1:11" ht="20.399999999999999" x14ac:dyDescent="0.35">
      <c r="A119" s="2"/>
      <c r="B119" s="2"/>
      <c r="C119" s="2"/>
      <c r="D119" s="2"/>
      <c r="E119" s="5"/>
      <c r="F119" s="5"/>
      <c r="G119" s="5"/>
      <c r="H119" s="2"/>
      <c r="I119" s="2"/>
      <c r="J119" s="2"/>
      <c r="K119" s="2"/>
    </row>
    <row r="120" spans="1:11" ht="20.399999999999999" x14ac:dyDescent="0.35">
      <c r="A120" s="2" t="s">
        <v>48</v>
      </c>
      <c r="B120" s="2"/>
      <c r="C120" s="2"/>
      <c r="D120" s="2"/>
      <c r="E120" s="5"/>
      <c r="F120" s="5"/>
      <c r="G120" s="5"/>
      <c r="H120" s="2"/>
      <c r="I120" s="2"/>
      <c r="J120" s="2"/>
      <c r="K120" s="2"/>
    </row>
    <row r="121" spans="1:11" ht="20.399999999999999" x14ac:dyDescent="0.35">
      <c r="A121" s="2"/>
      <c r="B121" s="2"/>
      <c r="C121" s="2"/>
      <c r="D121" s="2"/>
      <c r="E121" s="5"/>
      <c r="F121" s="5"/>
      <c r="G121" s="5"/>
      <c r="H121" s="2"/>
      <c r="I121" s="2"/>
      <c r="J121" s="2"/>
      <c r="K121" s="2"/>
    </row>
    <row r="122" spans="1:11" ht="20.399999999999999" x14ac:dyDescent="0.35">
      <c r="A122" s="2" t="s">
        <v>31</v>
      </c>
      <c r="B122" s="2"/>
      <c r="C122" s="2"/>
      <c r="D122" s="2"/>
      <c r="E122" s="5"/>
      <c r="F122" s="5">
        <f>+F82</f>
        <v>1330</v>
      </c>
      <c r="G122" s="5"/>
      <c r="H122" s="2"/>
      <c r="I122" s="2"/>
      <c r="J122" s="2"/>
      <c r="K122" s="2"/>
    </row>
    <row r="123" spans="1:11" ht="20.399999999999999" x14ac:dyDescent="0.35">
      <c r="A123" s="2" t="s">
        <v>46</v>
      </c>
      <c r="B123" s="2"/>
      <c r="C123" s="2"/>
      <c r="D123" s="2"/>
      <c r="E123" s="5"/>
      <c r="F123" s="5">
        <f>-F109</f>
        <v>-1200</v>
      </c>
      <c r="G123" s="5"/>
      <c r="H123" s="2"/>
      <c r="I123" s="2"/>
      <c r="J123" s="2"/>
      <c r="K123" s="2"/>
    </row>
    <row r="124" spans="1:11" ht="20.399999999999999" x14ac:dyDescent="0.35">
      <c r="A124" s="2" t="s">
        <v>49</v>
      </c>
      <c r="B124" s="2"/>
      <c r="C124" s="2"/>
      <c r="D124" s="2"/>
      <c r="E124" s="5"/>
      <c r="F124" s="5">
        <f>SUM(F122:F123)</f>
        <v>130</v>
      </c>
      <c r="G124" s="5"/>
      <c r="H124" s="2"/>
      <c r="I124" s="2"/>
      <c r="J124" s="2"/>
      <c r="K124" s="2"/>
    </row>
    <row r="125" spans="1:11" ht="21" x14ac:dyDescent="0.4">
      <c r="A125" s="2" t="s">
        <v>50</v>
      </c>
      <c r="B125" s="2"/>
      <c r="C125" s="2" t="s">
        <v>51</v>
      </c>
      <c r="D125" s="2"/>
      <c r="E125" s="7">
        <f>+F124*H97</f>
        <v>64.406779661016941</v>
      </c>
      <c r="F125" s="5"/>
      <c r="G125" s="5"/>
      <c r="H125" s="2"/>
      <c r="I125" s="2"/>
      <c r="J125" s="2"/>
      <c r="K125" s="2"/>
    </row>
    <row r="126" spans="1:11" ht="20.399999999999999" x14ac:dyDescent="0.35">
      <c r="A126" s="2"/>
      <c r="B126" s="2"/>
      <c r="C126" s="2"/>
      <c r="D126" s="2"/>
      <c r="E126" s="5"/>
      <c r="F126" s="5"/>
      <c r="G126" s="5"/>
      <c r="H126" s="2"/>
      <c r="I126" s="2"/>
      <c r="J126" s="2"/>
      <c r="K126" s="2"/>
    </row>
    <row r="127" spans="1:11" ht="20.399999999999999" x14ac:dyDescent="0.35">
      <c r="A127" s="2"/>
      <c r="B127" s="2"/>
      <c r="C127" s="2"/>
      <c r="D127" s="2"/>
      <c r="E127" s="5"/>
      <c r="F127" s="5"/>
      <c r="G127" s="5"/>
      <c r="H127" s="2"/>
      <c r="I127" s="2"/>
      <c r="J127" s="2"/>
      <c r="K127" s="2"/>
    </row>
    <row r="128" spans="1:11" x14ac:dyDescent="0.25">
      <c r="E128" s="1"/>
      <c r="F128" s="1"/>
      <c r="G128" s="1"/>
    </row>
    <row r="129" spans="5:7" x14ac:dyDescent="0.25">
      <c r="E129" s="1"/>
      <c r="F129" s="1"/>
      <c r="G129" s="1"/>
    </row>
    <row r="130" spans="5:7" x14ac:dyDescent="0.25">
      <c r="E130" s="1"/>
      <c r="F130" s="1"/>
      <c r="G130" s="1"/>
    </row>
    <row r="131" spans="5:7" x14ac:dyDescent="0.25">
      <c r="E131" s="1"/>
      <c r="F131" s="1"/>
      <c r="G131" s="1"/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  <rowBreaks count="3" manualBreakCount="3">
    <brk id="34" max="16383" man="1"/>
    <brk id="59" max="16383" man="1"/>
    <brk id="9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Heidemarie Lundblad</dc:creator>
  <cp:lastModifiedBy>Aniket Gupta</cp:lastModifiedBy>
  <cp:lastPrinted>2001-02-28T16:18:54Z</cp:lastPrinted>
  <dcterms:created xsi:type="dcterms:W3CDTF">1998-03-22T02:58:40Z</dcterms:created>
  <dcterms:modified xsi:type="dcterms:W3CDTF">2024-02-03T22:29:40Z</dcterms:modified>
</cp:coreProperties>
</file>