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5F0F476F-E154-4C5E-ADE0-6093BA55EF1D}" xr6:coauthVersionLast="47" xr6:coauthVersionMax="47" xr10:uidLastSave="{00000000-0000-0000-0000-000000000000}"/>
  <bookViews>
    <workbookView xWindow="3348" yWindow="3348" windowWidth="17280" windowHeight="8880" activeTab="1"/>
  </bookViews>
  <sheets>
    <sheet name="Net Worth" sheetId="4" r:id="rId1"/>
    <sheet name="Income" sheetId="3" r:id="rId2"/>
    <sheet name="Cash Flow" sheetId="5" r:id="rId3"/>
  </sheets>
  <definedNames>
    <definedName name="INCOME_PRINT" localSheetId="1">Income!$J$2:$J$5</definedName>
    <definedName name="_xlnm.Print_Area" localSheetId="2">'Cash Flow'!$A$9:$F$107</definedName>
    <definedName name="_xlnm.Print_Area" localSheetId="1">Income!$A$8:$E$131</definedName>
    <definedName name="_xlnm.Print_Area" localSheetId="0">'Net Worth'!$B$8:$E$109</definedName>
    <definedName name="PRINT_CASHFLOW" localSheetId="2">'Cash Flow'!$H$3:$H$5</definedName>
    <definedName name="PRINT_CASHFLOW">'Net Worth'!$H$2:$H$5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5" l="1"/>
  <c r="F25" i="5"/>
  <c r="F26" i="5"/>
  <c r="F27" i="5"/>
  <c r="F28" i="5"/>
  <c r="F39" i="5" s="1"/>
  <c r="F101" i="5" s="1"/>
  <c r="F29" i="5"/>
  <c r="F30" i="5"/>
  <c r="F31" i="5"/>
  <c r="F32" i="5"/>
  <c r="F33" i="5"/>
  <c r="F34" i="5"/>
  <c r="F35" i="5"/>
  <c r="F36" i="5"/>
  <c r="F37" i="5"/>
  <c r="F38" i="5"/>
  <c r="B39" i="5"/>
  <c r="B101" i="5" s="1"/>
  <c r="B103" i="5" s="1"/>
  <c r="B107" i="5" s="1"/>
  <c r="C100" i="5" s="1"/>
  <c r="C107" i="5" s="1"/>
  <c r="D100" i="5" s="1"/>
  <c r="D107" i="5" s="1"/>
  <c r="E100" i="5" s="1"/>
  <c r="E107" i="5" s="1"/>
  <c r="C39" i="5"/>
  <c r="D39" i="5"/>
  <c r="E39" i="5"/>
  <c r="F43" i="5"/>
  <c r="F44" i="5"/>
  <c r="F45" i="5"/>
  <c r="F46" i="5"/>
  <c r="F95" i="5" s="1"/>
  <c r="F102" i="5" s="1"/>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1" i="5"/>
  <c r="F82" i="5"/>
  <c r="F83" i="5"/>
  <c r="F84" i="5"/>
  <c r="F85" i="5"/>
  <c r="F86" i="5"/>
  <c r="F87" i="5"/>
  <c r="F88" i="5"/>
  <c r="F89" i="5"/>
  <c r="F90" i="5"/>
  <c r="F91" i="5"/>
  <c r="F92" i="5"/>
  <c r="F93" i="5"/>
  <c r="F94" i="5"/>
  <c r="B95" i="5"/>
  <c r="B102" i="5" s="1"/>
  <c r="C95" i="5"/>
  <c r="D95" i="5"/>
  <c r="E95" i="5"/>
  <c r="E102" i="5" s="1"/>
  <c r="E103" i="5" s="1"/>
  <c r="F100" i="5"/>
  <c r="C101" i="5"/>
  <c r="D101" i="5"/>
  <c r="E101" i="5"/>
  <c r="C102" i="5"/>
  <c r="C103" i="5" s="1"/>
  <c r="D102" i="5"/>
  <c r="D103" i="5" s="1"/>
  <c r="F104" i="5"/>
  <c r="F106" i="5"/>
  <c r="F19" i="3"/>
  <c r="G19" i="3"/>
  <c r="F20" i="3"/>
  <c r="F21" i="3"/>
  <c r="G21" i="3"/>
  <c r="G22" i="3"/>
  <c r="F23" i="3"/>
  <c r="G23" i="3"/>
  <c r="F24" i="3"/>
  <c r="D30" i="3"/>
  <c r="G20" i="3" s="1"/>
  <c r="D79" i="3"/>
  <c r="D81" i="3" s="1"/>
  <c r="D84" i="3"/>
  <c r="D104" i="3" s="1"/>
  <c r="D85" i="3"/>
  <c r="D86" i="3"/>
  <c r="D87" i="3"/>
  <c r="D88" i="3"/>
  <c r="D89" i="3"/>
  <c r="D90" i="3"/>
  <c r="D91" i="3"/>
  <c r="D92" i="3"/>
  <c r="D93" i="3"/>
  <c r="D94" i="3"/>
  <c r="D95" i="3"/>
  <c r="D96" i="3"/>
  <c r="D97" i="3"/>
  <c r="D98" i="3"/>
  <c r="D99" i="3"/>
  <c r="D100" i="3"/>
  <c r="D101" i="3"/>
  <c r="D102" i="3"/>
  <c r="D103" i="3"/>
  <c r="D107" i="3"/>
  <c r="D108" i="3"/>
  <c r="D109" i="3"/>
  <c r="D110" i="3"/>
  <c r="D111" i="3"/>
  <c r="D114" i="3"/>
  <c r="B115" i="3"/>
  <c r="D115" i="3" s="1"/>
  <c r="D119" i="3" s="1"/>
  <c r="B116" i="3"/>
  <c r="D116" i="3"/>
  <c r="C117" i="3"/>
  <c r="D117" i="3"/>
  <c r="B118" i="3"/>
  <c r="D118" i="3" s="1"/>
  <c r="D125" i="3"/>
  <c r="E15" i="4"/>
  <c r="E16" i="4"/>
  <c r="D18" i="4"/>
  <c r="E18" i="4" s="1"/>
  <c r="E39" i="4" s="1"/>
  <c r="E19" i="4"/>
  <c r="E20" i="4"/>
  <c r="E21" i="4"/>
  <c r="E22" i="4"/>
  <c r="E23" i="4"/>
  <c r="E24" i="4"/>
  <c r="E25" i="4"/>
  <c r="E26" i="4"/>
  <c r="E27" i="4"/>
  <c r="E28" i="4"/>
  <c r="E29" i="4"/>
  <c r="E30" i="4"/>
  <c r="E31" i="4"/>
  <c r="E32" i="4"/>
  <c r="E33" i="4"/>
  <c r="E34" i="4"/>
  <c r="E35" i="4"/>
  <c r="E36" i="4"/>
  <c r="E37" i="4"/>
  <c r="E38" i="4"/>
  <c r="D39" i="4"/>
  <c r="D51" i="4"/>
  <c r="E51" i="4"/>
  <c r="D57" i="4"/>
  <c r="E57" i="4"/>
  <c r="E96" i="4" s="1"/>
  <c r="E62" i="4"/>
  <c r="E64" i="4"/>
  <c r="D65" i="4"/>
  <c r="E65" i="4"/>
  <c r="E80" i="4" s="1"/>
  <c r="E66" i="4"/>
  <c r="E67" i="4"/>
  <c r="E68" i="4"/>
  <c r="E70" i="4"/>
  <c r="D71" i="4"/>
  <c r="E71" i="4" s="1"/>
  <c r="E72" i="4"/>
  <c r="E73" i="4"/>
  <c r="E74" i="4"/>
  <c r="E76" i="4"/>
  <c r="E77" i="4"/>
  <c r="E78" i="4"/>
  <c r="E79" i="4"/>
  <c r="D80" i="4"/>
  <c r="D109" i="4" s="1"/>
  <c r="D85" i="4"/>
  <c r="E85" i="4" s="1"/>
  <c r="E90" i="4" s="1"/>
  <c r="E86" i="4"/>
  <c r="E87" i="4"/>
  <c r="E89" i="4"/>
  <c r="D94" i="4"/>
  <c r="D97" i="4" s="1"/>
  <c r="E94" i="4"/>
  <c r="D101" i="4"/>
  <c r="D108" i="4"/>
  <c r="C131" i="3" l="1"/>
  <c r="D122" i="3"/>
  <c r="D127" i="3" s="1"/>
  <c r="F103" i="5"/>
  <c r="G24" i="3"/>
  <c r="F107" i="5"/>
  <c r="E97" i="4"/>
  <c r="E102" i="4" s="1"/>
  <c r="E108" i="4"/>
  <c r="E109" i="4"/>
  <c r="E101" i="4"/>
  <c r="D131" i="3"/>
  <c r="D90" i="4"/>
  <c r="D102" i="4" s="1"/>
  <c r="B131" i="3"/>
  <c r="E105" i="4" l="1"/>
  <c r="E103" i="4"/>
  <c r="E106" i="4" s="1"/>
  <c r="D105" i="4"/>
  <c r="D103" i="4"/>
  <c r="D106" i="4" s="1"/>
  <c r="D107" i="4"/>
  <c r="E107" i="4" l="1"/>
</calcChain>
</file>

<file path=xl/comments1.xml><?xml version="1.0" encoding="utf-8"?>
<comments xmlns="http://schemas.openxmlformats.org/spreadsheetml/2006/main">
  <authors>
    <author>Mike Tess</author>
  </authors>
  <commentList>
    <comment ref="A15" authorId="0" shapeId="0">
      <text>
        <r>
          <rPr>
            <b/>
            <sz val="8"/>
            <color indexed="81"/>
            <rFont val="Tahoma"/>
          </rPr>
          <t>Remember that for current assets, the cost column and the market column are identical.  Hence, you only need to fill in the cost column on the spreadsheet.</t>
        </r>
      </text>
    </comment>
    <comment ref="A17" authorId="0" shapeId="0">
      <text>
        <r>
          <rPr>
            <b/>
            <sz val="8"/>
            <color indexed="81"/>
            <rFont val="Tahoma"/>
          </rPr>
          <t>Cattle held for sale are animals that you intend on selling in the near future.  Do NOT include your inventory of breeding stock here.</t>
        </r>
      </text>
    </comment>
    <comment ref="A23" authorId="0" shapeId="0">
      <text>
        <r>
          <rPr>
            <b/>
            <sz val="8"/>
            <color indexed="81"/>
            <rFont val="Tahoma"/>
          </rPr>
          <t xml:space="preserve">For hay and the following items, these values reflect your inventory values on this date.  </t>
        </r>
      </text>
    </comment>
    <comment ref="A42" authorId="0" shapeId="0">
      <text>
        <r>
          <rPr>
            <b/>
            <sz val="8"/>
            <color indexed="81"/>
            <rFont val="Tahoma"/>
          </rPr>
          <t>The cost column usually represents the original cost of the equipment minus depreciation.  The market column represents the current market value.</t>
        </r>
      </text>
    </comment>
    <comment ref="A54" authorId="0" shapeId="0">
      <text>
        <r>
          <rPr>
            <b/>
            <sz val="8"/>
            <color indexed="81"/>
            <rFont val="Tahoma"/>
          </rPr>
          <t>The cost column should represent your purchase price of the land.  The market column represents the current market value of the property less any marketing costs.</t>
        </r>
      </text>
    </comment>
    <comment ref="A61" authorId="0" shapeId="0">
      <text>
        <r>
          <rPr>
            <b/>
            <sz val="8"/>
            <color indexed="81"/>
            <rFont val="Tahoma"/>
          </rPr>
          <t>For CURRENT LIABILIATIES, the cost and market columns are the same.</t>
        </r>
      </text>
    </comment>
    <comment ref="A82" authorId="0" shapeId="0">
      <text>
        <r>
          <rPr>
            <b/>
            <sz val="8"/>
            <color indexed="81"/>
            <rFont val="Tahoma"/>
          </rPr>
          <t>For INTERMEDIATE LIABILITIES, the cost and market column are the same EXCEPT that the market column also includes any contingent capital gains taxes.</t>
        </r>
      </text>
    </comment>
    <comment ref="A89" authorId="0" shapeId="0">
      <text>
        <r>
          <rPr>
            <b/>
            <sz val="8"/>
            <color indexed="81"/>
            <rFont val="Tahoma"/>
          </rPr>
          <t>Capital gains taxes are due when you sell assets for more than their current book value (cost - depreciation).</t>
        </r>
      </text>
    </comment>
    <comment ref="A93" authorId="0" shapeId="0">
      <text>
        <r>
          <rPr>
            <b/>
            <sz val="8"/>
            <color indexed="81"/>
            <rFont val="Tahoma"/>
          </rPr>
          <t>For LONG-TERM LIABILITIES, the cost and market column are the same EXCEPT that the market column also includes any contingent capital gains taxes.</t>
        </r>
      </text>
    </comment>
    <comment ref="A96" authorId="0" shapeId="0">
      <text>
        <r>
          <rPr>
            <b/>
            <sz val="8"/>
            <color indexed="81"/>
            <rFont val="Tahoma"/>
          </rPr>
          <t>Capital gains taxes are due when you sell assets for more than their current book value (cost - depreciation).</t>
        </r>
      </text>
    </comment>
    <comment ref="A105" authorId="0" shapeId="0">
      <text>
        <r>
          <rPr>
            <b/>
            <sz val="8"/>
            <color indexed="81"/>
            <rFont val="Tahoma"/>
          </rPr>
          <t>Debt/Asset Ratio, Percent Equity, and Leverage Ratio are all measures of "solvency."  They give a fairly long-term look at the business.  They each measure the same thing, just in different terms.</t>
        </r>
      </text>
    </comment>
    <comment ref="A108" authorId="0" shapeId="0">
      <text>
        <r>
          <rPr>
            <b/>
            <sz val="8"/>
            <color indexed="81"/>
            <rFont val="Tahoma"/>
          </rPr>
          <t>CURRENT WORKING CAPITAL, and CURRENT CAPITAL RATIO both measure "liquidity."  They give a more short-term look at the business.</t>
        </r>
      </text>
    </comment>
  </commentList>
</comments>
</file>

<file path=xl/comments2.xml><?xml version="1.0" encoding="utf-8"?>
<comments xmlns="http://schemas.openxmlformats.org/spreadsheetml/2006/main">
  <authors>
    <author>Mike Tess</author>
  </authors>
  <commentList>
    <comment ref="A11" authorId="0" shapeId="0">
      <text>
        <r>
          <rPr>
            <b/>
            <sz val="8"/>
            <color indexed="81"/>
            <rFont val="Tahoma"/>
          </rPr>
          <t>Include any comments that will help you remember your assumptions or special conditions.</t>
        </r>
      </text>
    </comment>
    <comment ref="A19" authorId="0" shapeId="0">
      <text>
        <r>
          <rPr>
            <b/>
            <sz val="8"/>
            <color indexed="81"/>
            <rFont val="Tahoma"/>
          </rPr>
          <t>To get the spreadsheet to calculate the cost per lb you must type in the pounds sold for each class of cattle in column F.</t>
        </r>
      </text>
    </comment>
    <comment ref="A23" authorId="0" shapeId="0">
      <text>
        <r>
          <rPr>
            <b/>
            <sz val="8"/>
            <color indexed="81"/>
            <rFont val="Tahoma"/>
          </rPr>
          <t>Income from cull cows should only be included here if the cows were raised on the ranch.  Do NOT put sales of purchased replacement heifers here.  See Capital Transactions section below.</t>
        </r>
      </text>
    </comment>
    <comment ref="A26" authorId="0" shapeId="0">
      <text>
        <r>
          <rPr>
            <b/>
            <sz val="8"/>
            <color indexed="81"/>
            <rFont val="Tahoma"/>
          </rPr>
          <t>This is income from custom work you do for others, etc.</t>
        </r>
      </text>
    </comment>
    <comment ref="A28" authorId="0" shapeId="0">
      <text>
        <r>
          <rPr>
            <b/>
            <sz val="8"/>
            <color indexed="81"/>
            <rFont val="Tahoma"/>
          </rPr>
          <t>Include other sources of income.  Do NOT include receipts from the sale of purchased bulls or other purchased breeding stock.  See Capital Transaction section below.</t>
        </r>
      </text>
    </comment>
    <comment ref="A33" authorId="0" shapeId="0">
      <text>
        <r>
          <rPr>
            <b/>
            <sz val="8"/>
            <color indexed="81"/>
            <rFont val="Tahoma"/>
          </rPr>
          <t>Stocker cattle are purchased calves or yearlings that you feed or graze, then sell again.</t>
        </r>
      </text>
    </comment>
    <comment ref="A46" authorId="0" shapeId="0">
      <text>
        <r>
          <rPr>
            <b/>
            <sz val="8"/>
            <color indexed="81"/>
            <rFont val="Tahoma"/>
          </rPr>
          <t>Include all vaccines, antibiotics, needles, syringes, gloves, etc.</t>
        </r>
      </text>
    </comment>
    <comment ref="A57" authorId="0" shapeId="0">
      <text>
        <r>
          <rPr>
            <b/>
            <sz val="8"/>
            <color indexed="81"/>
            <rFont val="Tahoma"/>
          </rPr>
          <t>Be sure to include costs of  benefits such as insurance, employer taxes, worksman's comp, etc.</t>
        </r>
      </text>
    </comment>
    <comment ref="A61" authorId="0" shapeId="0">
      <text>
        <r>
          <rPr>
            <b/>
            <sz val="8"/>
            <color indexed="81"/>
            <rFont val="Tahoma"/>
          </rPr>
          <t>Examples include commissions, inspection fees, transportation, added labor.</t>
        </r>
      </text>
    </comment>
    <comment ref="A70" authorId="0" shapeId="0">
      <text>
        <r>
          <rPr>
            <b/>
            <sz val="8"/>
            <color indexed="81"/>
            <rFont val="Tahoma"/>
          </rPr>
          <t xml:space="preserve">NOTE include INTEREST ONLY!! </t>
        </r>
      </text>
    </comment>
    <comment ref="A71" authorId="0" shapeId="0">
      <text>
        <r>
          <rPr>
            <b/>
            <sz val="8"/>
            <color indexed="81"/>
            <rFont val="Tahoma"/>
          </rPr>
          <t>This is the interest paid on an operating loan.  Refer to Cash Flow statement.</t>
        </r>
      </text>
    </comment>
    <comment ref="A77" authorId="0" shapeId="0">
      <text>
        <r>
          <rPr>
            <b/>
            <sz val="8"/>
            <color indexed="81"/>
            <rFont val="Tahoma"/>
          </rPr>
          <t>Property taxes on cows, machinery, vehicles, land, and improvements.</t>
        </r>
      </text>
    </comment>
    <comment ref="A84" authorId="0" shapeId="0">
      <text>
        <r>
          <rPr>
            <b/>
            <sz val="8"/>
            <color indexed="81"/>
            <rFont val="Tahoma"/>
          </rPr>
          <t>Calves held for sale.  NOT breeding stock.</t>
        </r>
      </text>
    </comment>
    <comment ref="A85" authorId="0" shapeId="0">
      <text>
        <r>
          <rPr>
            <b/>
            <sz val="8"/>
            <color indexed="81"/>
            <rFont val="Tahoma"/>
          </rPr>
          <t>Cattle held for sale.  NOT breeding stock.</t>
        </r>
      </text>
    </comment>
    <comment ref="A110" authorId="0" shapeId="0">
      <text>
        <r>
          <rPr>
            <b/>
            <sz val="8"/>
            <color indexed="81"/>
            <rFont val="Tahoma"/>
          </rPr>
          <t>Use this row for purchases and sales of all types of breeding stock, such as bulls, bred heifers, open replacement heifers, etc.  ONLY include sales of animals that you purchased!</t>
        </r>
      </text>
    </comment>
    <comment ref="A114" authorId="0" shapeId="0">
      <text>
        <r>
          <rPr>
            <b/>
            <sz val="8"/>
            <color indexed="81"/>
            <rFont val="Tahoma"/>
          </rPr>
          <t>Except during years which you purchase or build new improvements, the difference between beginning and ending values usually represents depreciation.</t>
        </r>
      </text>
    </comment>
    <comment ref="A115" authorId="0" shapeId="0">
      <text>
        <r>
          <rPr>
            <b/>
            <sz val="8"/>
            <color indexed="81"/>
            <rFont val="Tahoma"/>
          </rPr>
          <t>Except in years which you trade equipment, the difference between beginning and ending inventory values usually represents depreciation.</t>
        </r>
      </text>
    </comment>
    <comment ref="A116" authorId="0" shapeId="0">
      <text>
        <r>
          <rPr>
            <b/>
            <sz val="8"/>
            <color indexed="81"/>
            <rFont val="Tahoma"/>
          </rPr>
          <t>Except in years which you trade vehicles, the difference between beginning and ending inventory values usually represents depreciation.</t>
        </r>
      </text>
    </comment>
    <comment ref="A117" authorId="0" shapeId="0">
      <text>
        <r>
          <rPr>
            <b/>
            <sz val="8"/>
            <color indexed="81"/>
            <rFont val="Tahoma"/>
          </rPr>
          <t>When herd size is stable, the difference between beginning and ending inventory values is usually small.</t>
        </r>
      </text>
    </comment>
    <comment ref="A124" authorId="0" shapeId="0">
      <text>
        <r>
          <rPr>
            <b/>
            <sz val="8"/>
            <color indexed="81"/>
            <rFont val="Tahoma"/>
          </rPr>
          <t>Copy this value from your Balance Sheet.</t>
        </r>
      </text>
    </comment>
    <comment ref="A125" authorId="0" shapeId="0">
      <text>
        <r>
          <rPr>
            <b/>
            <sz val="8"/>
            <color indexed="81"/>
            <rFont val="Tahoma"/>
          </rPr>
          <t>5% is an average rate of return for agricultural investments.</t>
        </r>
      </text>
    </comment>
    <comment ref="A131" authorId="0" shapeId="0">
      <text>
        <r>
          <rPr>
            <b/>
            <sz val="8"/>
            <color indexed="81"/>
            <rFont val="Tahoma"/>
          </rPr>
          <t>These values are comparable to break-even prices in an enterprise budget.</t>
        </r>
      </text>
    </comment>
  </commentList>
</comments>
</file>

<file path=xl/comments3.xml><?xml version="1.0" encoding="utf-8"?>
<comments xmlns="http://schemas.openxmlformats.org/spreadsheetml/2006/main">
  <authors>
    <author>Mike Tess</author>
  </authors>
  <commentList>
    <comment ref="A12" authorId="0" shapeId="0">
      <text>
        <r>
          <rPr>
            <b/>
            <sz val="8"/>
            <color indexed="81"/>
            <rFont val="Tahoma"/>
          </rPr>
          <t>Include any comments that will help identify assumptions or special conditions.</t>
        </r>
      </text>
    </comment>
    <comment ref="A28" authorId="0" shapeId="0">
      <text>
        <r>
          <rPr>
            <b/>
            <sz val="8"/>
            <color indexed="81"/>
            <rFont val="Tahoma"/>
          </rPr>
          <t>Include receipts from all cows sold, REGARDLESS whether they were purchased or raised on the ranch.</t>
        </r>
      </text>
    </comment>
    <comment ref="A37" authorId="0" shapeId="0">
      <text>
        <r>
          <rPr>
            <b/>
            <sz val="8"/>
            <color indexed="81"/>
            <rFont val="Tahoma"/>
          </rPr>
          <t>Unlike the Income Statement, the Cash Flow Statement includes receipts from the sale of purchased breeding stock.</t>
        </r>
      </text>
    </comment>
    <comment ref="A43" authorId="0" shapeId="0">
      <text>
        <r>
          <rPr>
            <b/>
            <sz val="8"/>
            <color indexed="81"/>
            <rFont val="Tahoma"/>
          </rPr>
          <t>Stocker cattle are purchased calves or yearlings that are fed or grazed then sold again.</t>
        </r>
      </text>
    </comment>
    <comment ref="A67" authorId="0" shapeId="0">
      <text>
        <r>
          <rPr>
            <b/>
            <sz val="8"/>
            <color indexed="81"/>
            <rFont val="Tahoma"/>
          </rPr>
          <t>Remember to include benefits such as insurance, employer taxes, workmans comp, etc.</t>
        </r>
      </text>
    </comment>
    <comment ref="A80" authorId="0" shapeId="0">
      <text>
        <r>
          <rPr>
            <b/>
            <sz val="8"/>
            <color indexed="81"/>
            <rFont val="Tahoma"/>
          </rPr>
          <t>The Cash Flow Statement includes both principal and interest payments.</t>
        </r>
      </text>
    </comment>
    <comment ref="A86" authorId="0" shapeId="0">
      <text>
        <r>
          <rPr>
            <b/>
            <sz val="8"/>
            <color indexed="81"/>
            <rFont val="Tahoma"/>
          </rPr>
          <t>Property taxes include cattle, machinery, vehicles, land and improvements.</t>
        </r>
      </text>
    </comment>
    <comment ref="A89" authorId="0" shapeId="0">
      <text>
        <r>
          <rPr>
            <b/>
            <sz val="8"/>
            <color indexed="81"/>
            <rFont val="Tahoma"/>
          </rPr>
          <t>Mike Tess:</t>
        </r>
        <r>
          <rPr>
            <sz val="8"/>
            <color indexed="81"/>
            <rFont val="Tahoma"/>
          </rPr>
          <t xml:space="preserve">
Purchased machinery.</t>
        </r>
      </text>
    </comment>
    <comment ref="A90" authorId="0" shapeId="0">
      <text>
        <r>
          <rPr>
            <b/>
            <sz val="8"/>
            <color indexed="81"/>
            <rFont val="Tahoma"/>
          </rPr>
          <t>Mike Tess:</t>
        </r>
        <r>
          <rPr>
            <sz val="8"/>
            <color indexed="81"/>
            <rFont val="Tahoma"/>
          </rPr>
          <t xml:space="preserve">
Purchased vehicles.</t>
        </r>
      </text>
    </comment>
    <comment ref="A91" authorId="0" shapeId="0">
      <text>
        <r>
          <rPr>
            <b/>
            <sz val="8"/>
            <color indexed="81"/>
            <rFont val="Tahoma"/>
          </rPr>
          <t>Mike Tess:</t>
        </r>
        <r>
          <rPr>
            <sz val="8"/>
            <color indexed="81"/>
            <rFont val="Tahoma"/>
          </rPr>
          <t xml:space="preserve">
Purchased breeding stock.</t>
        </r>
      </text>
    </comment>
    <comment ref="A94" authorId="0" shapeId="0">
      <text>
        <r>
          <rPr>
            <b/>
            <sz val="8"/>
            <color indexed="81"/>
            <rFont val="Tahoma"/>
          </rPr>
          <t>This line is for family withdrawals from the business.  This is for the OWNER'S family.</t>
        </r>
      </text>
    </comment>
    <comment ref="B100" authorId="0" shapeId="0">
      <text>
        <r>
          <rPr>
            <b/>
            <sz val="8"/>
            <color indexed="81"/>
            <rFont val="Tahoma"/>
          </rPr>
          <t>Type in your beginning cash on hand for the year.</t>
        </r>
      </text>
    </comment>
    <comment ref="A104" authorId="0" shapeId="0">
      <text>
        <r>
          <rPr>
            <b/>
            <sz val="8"/>
            <color indexed="81"/>
            <rFont val="Tahoma"/>
          </rPr>
          <t>This row is for cash borrowed in the form of an operation loan.</t>
        </r>
      </text>
    </comment>
    <comment ref="A106" authorId="0" shapeId="0">
      <text>
        <r>
          <rPr>
            <b/>
            <sz val="8"/>
            <color indexed="81"/>
            <rFont val="Tahoma"/>
          </rPr>
          <t>This row is for payments against an operating loan.  Remember to include INTEREST!</t>
        </r>
      </text>
    </comment>
  </commentList>
</comments>
</file>

<file path=xl/sharedStrings.xml><?xml version="1.0" encoding="utf-8"?>
<sst xmlns="http://schemas.openxmlformats.org/spreadsheetml/2006/main" count="335" uniqueCount="198">
  <si>
    <t>INCOME.XLS</t>
  </si>
  <si>
    <t>TEMPLATE FOR INCOME STATEMENT FOR COW-CALF OPERATION</t>
  </si>
  <si>
    <t>M.W. Tess</t>
  </si>
  <si>
    <t>Animal &amp; Range Sciences</t>
  </si>
  <si>
    <t>Montana State University</t>
  </si>
  <si>
    <t>INCOME STATEMENT</t>
  </si>
  <si>
    <t>RANCH NAME:</t>
  </si>
  <si>
    <t>Example</t>
  </si>
  <si>
    <t>Year</t>
  </si>
  <si>
    <t>REMARKS:</t>
  </si>
  <si>
    <t>RANCH RECEIPTS</t>
  </si>
  <si>
    <t>Steer Calves</t>
  </si>
  <si>
    <t>Heifer Calves</t>
  </si>
  <si>
    <t>Yrlg Heifers</t>
  </si>
  <si>
    <t>Yrlg Steers</t>
  </si>
  <si>
    <t>Cows</t>
  </si>
  <si>
    <t>Bred Heifers</t>
  </si>
  <si>
    <t>Hay</t>
  </si>
  <si>
    <t>Custom Hire</t>
  </si>
  <si>
    <t>Pasture Rent</t>
  </si>
  <si>
    <t>Other____________</t>
  </si>
  <si>
    <t>total</t>
  </si>
  <si>
    <t>RANCH CASH EXPENSES</t>
  </si>
  <si>
    <t>Stocker Cattle</t>
  </si>
  <si>
    <t>Pasture Rent (grazing fees)</t>
  </si>
  <si>
    <t>Lease Payment</t>
  </si>
  <si>
    <t>Straw</t>
  </si>
  <si>
    <t>Grain</t>
  </si>
  <si>
    <t>Supplement/cake</t>
  </si>
  <si>
    <t>Mineral</t>
  </si>
  <si>
    <t>Implants</t>
  </si>
  <si>
    <t>ID Tags</t>
  </si>
  <si>
    <t>Fly Tags</t>
  </si>
  <si>
    <t>Semen and Fees</t>
  </si>
  <si>
    <t>AI Supplies</t>
  </si>
  <si>
    <t>Health Supplies</t>
  </si>
  <si>
    <t>Vet Services</t>
  </si>
  <si>
    <t>Preg Check</t>
  </si>
  <si>
    <t>Baler Twine</t>
  </si>
  <si>
    <t>Utilities</t>
  </si>
  <si>
    <t>Fuel - Diesel</t>
  </si>
  <si>
    <t>Fuel - Gasoline</t>
  </si>
  <si>
    <t>Lubricants</t>
  </si>
  <si>
    <t>Permanent Labor (salary + benefits)</t>
  </si>
  <si>
    <t>Seasonal Labor</t>
  </si>
  <si>
    <t>Misc. Supplies</t>
  </si>
  <si>
    <t>Marketing</t>
  </si>
  <si>
    <t>Checkoff &amp; fees</t>
  </si>
  <si>
    <t>Trucking</t>
  </si>
  <si>
    <t>Seed</t>
  </si>
  <si>
    <t>Fertilizer</t>
  </si>
  <si>
    <t>Herbicides &amp; Chemicals</t>
  </si>
  <si>
    <t>Other_________</t>
  </si>
  <si>
    <t>Interest Expenses:</t>
  </si>
  <si>
    <t>-----------</t>
  </si>
  <si>
    <t xml:space="preserve">   Operating Loan</t>
  </si>
  <si>
    <t xml:space="preserve">   Real Estate Loans</t>
  </si>
  <si>
    <t xml:space="preserve">   Machinery Loans</t>
  </si>
  <si>
    <t xml:space="preserve">   Vehicle Loans</t>
  </si>
  <si>
    <t xml:space="preserve">   Livestock Loans</t>
  </si>
  <si>
    <t xml:space="preserve">   Other____________</t>
  </si>
  <si>
    <t>Property Tax</t>
  </si>
  <si>
    <t>Insurance</t>
  </si>
  <si>
    <t>Total Cash Expenses</t>
  </si>
  <si>
    <t>NET CASH INCOME</t>
  </si>
  <si>
    <t>INVENTORY CHANGES</t>
  </si>
  <si>
    <t>End</t>
  </si>
  <si>
    <t>Begin</t>
  </si>
  <si>
    <t>Net</t>
  </si>
  <si>
    <t>Calves</t>
  </si>
  <si>
    <t>Yearlings</t>
  </si>
  <si>
    <t>Cull Cows</t>
  </si>
  <si>
    <t>Semen</t>
  </si>
  <si>
    <t>Fuel</t>
  </si>
  <si>
    <t>Other_____________</t>
  </si>
  <si>
    <t>Prepaid Expenses</t>
  </si>
  <si>
    <t>Accounts Payable</t>
  </si>
  <si>
    <t>Accounts Receivable</t>
  </si>
  <si>
    <t>Net Inventory Adjustment</t>
  </si>
  <si>
    <t>CAPITAL TRANSACTIONS</t>
  </si>
  <si>
    <t>Sales</t>
  </si>
  <si>
    <t>Purchases</t>
  </si>
  <si>
    <t>Buildings &amp; Improvements</t>
  </si>
  <si>
    <t>Machinery</t>
  </si>
  <si>
    <t>Vehicles</t>
  </si>
  <si>
    <t>Purchased Breeding Stock</t>
  </si>
  <si>
    <t>Horses</t>
  </si>
  <si>
    <t>CAPITAL INVENTORY</t>
  </si>
  <si>
    <t>Breeding Stock</t>
  </si>
  <si>
    <t>Net Capital Adjustment</t>
  </si>
  <si>
    <t>RETURN TO OWNER LABOR, MANAGEMENT &amp; EQUITY</t>
  </si>
  <si>
    <t>Net Worth (Owner Equity)</t>
  </si>
  <si>
    <t>Opportunity Cost of Equity Capital (5%)</t>
  </si>
  <si>
    <t>RESIDUAL RETURN TO OWNER LABOR &amp; MANAGEMENT</t>
  </si>
  <si>
    <t>NETWORTH.XLS</t>
  </si>
  <si>
    <t>TEMPLATE TO CALCULATE A BALANCE SHEET OR NET WORTH STATEMENT</t>
  </si>
  <si>
    <t>BALANCE SHEET</t>
  </si>
  <si>
    <t>XYZ Ranch</t>
  </si>
  <si>
    <t>Date =</t>
  </si>
  <si>
    <t>COST</t>
  </si>
  <si>
    <t>MARKET VALUE</t>
  </si>
  <si>
    <t>CURRENT ASSETS</t>
  </si>
  <si>
    <t>Cash</t>
  </si>
  <si>
    <t>Accounts receivable</t>
  </si>
  <si>
    <t>Cattle held for sale:</t>
  </si>
  <si>
    <t xml:space="preserve">   Calves</t>
  </si>
  <si>
    <t xml:space="preserve">   Yearlings</t>
  </si>
  <si>
    <t xml:space="preserve">   Cows</t>
  </si>
  <si>
    <t xml:space="preserve">   Bulls</t>
  </si>
  <si>
    <t xml:space="preserve">   Stockers</t>
  </si>
  <si>
    <t>Protein Supplement</t>
  </si>
  <si>
    <t>Salt</t>
  </si>
  <si>
    <t>Other</t>
  </si>
  <si>
    <t>INTERMEDIATE ASSETS</t>
  </si>
  <si>
    <t>Machinery &amp; Equipment</t>
  </si>
  <si>
    <t>Breeding Stock:</t>
  </si>
  <si>
    <t xml:space="preserve">   Replacement Heifers</t>
  </si>
  <si>
    <t>LONG-TERM ASSETS</t>
  </si>
  <si>
    <t>Deeded land</t>
  </si>
  <si>
    <t>::</t>
  </si>
  <si>
    <t>CURRENT LIABILITIES</t>
  </si>
  <si>
    <t>Accounts payable</t>
  </si>
  <si>
    <t>Principal payments on loans due next 12 months:</t>
  </si>
  <si>
    <t xml:space="preserve">   Operating</t>
  </si>
  <si>
    <t xml:space="preserve">   Machinery</t>
  </si>
  <si>
    <t xml:space="preserve">   Livestock</t>
  </si>
  <si>
    <t xml:space="preserve">   Real Estate</t>
  </si>
  <si>
    <t xml:space="preserve">   Other</t>
  </si>
  <si>
    <t>Estimated accrued interest on loans:</t>
  </si>
  <si>
    <t>Estimated accrued taxes:</t>
  </si>
  <si>
    <t xml:space="preserve">   Property</t>
  </si>
  <si>
    <t xml:space="preserve">   Income</t>
  </si>
  <si>
    <t>Accrued rent</t>
  </si>
  <si>
    <t>INTERMEDIATE LIABILITES</t>
  </si>
  <si>
    <t>Deferred principal owed on loans</t>
  </si>
  <si>
    <t xml:space="preserve">  less current principal due:</t>
  </si>
  <si>
    <t xml:space="preserve">   Other___________</t>
  </si>
  <si>
    <t>Contingent capital gains tax</t>
  </si>
  <si>
    <t xml:space="preserve">    Expected tax rate (%) ---&gt;</t>
  </si>
  <si>
    <t>LONG-TERM LIABILITIES</t>
  </si>
  <si>
    <t>Deferred principal owed on real estate</t>
  </si>
  <si>
    <t xml:space="preserve">   loan less current principal due</t>
  </si>
  <si>
    <t>TOTAL ASSETS</t>
  </si>
  <si>
    <t>TOTAL LIABILITIES</t>
  </si>
  <si>
    <t>NET WORTH</t>
  </si>
  <si>
    <t>Debt/Asset ratio</t>
  </si>
  <si>
    <t>Percent equity</t>
  </si>
  <si>
    <t>Leverage ratio</t>
  </si>
  <si>
    <t>Current Working Capital</t>
  </si>
  <si>
    <t>Current Capital Ratio</t>
  </si>
  <si>
    <t>CASHFLOW.XLS</t>
  </si>
  <si>
    <t>TEMPLATE FOR A CASH FLOW BUDGET FOR A COW-CALF OPERATION</t>
  </si>
  <si>
    <t>Year =</t>
  </si>
  <si>
    <t>Jan-Mar</t>
  </si>
  <si>
    <t>Apr-Jun</t>
  </si>
  <si>
    <t>Jul-Sep</t>
  </si>
  <si>
    <t>Oct-Dec</t>
  </si>
  <si>
    <t>CASH RECEIPTS</t>
  </si>
  <si>
    <t>Other__________</t>
  </si>
  <si>
    <t>Bulls</t>
  </si>
  <si>
    <t xml:space="preserve">     TOTALS</t>
  </si>
  <si>
    <t>CASH EXPENSES</t>
  </si>
  <si>
    <t>Suppl./cake</t>
  </si>
  <si>
    <t>Permanent Labor (s + b)</t>
  </si>
  <si>
    <t>Herb. &amp; Chem.</t>
  </si>
  <si>
    <t>Loan Payments (principal + interest)</t>
  </si>
  <si>
    <t>---------</t>
  </si>
  <si>
    <t xml:space="preserve">   Vehicles</t>
  </si>
  <si>
    <t xml:space="preserve">   Other__________</t>
  </si>
  <si>
    <t>Improvements</t>
  </si>
  <si>
    <t>Income Tax</t>
  </si>
  <si>
    <t>Family Living</t>
  </si>
  <si>
    <t>TOTALS</t>
  </si>
  <si>
    <t xml:space="preserve">          CASH FLOW SUMMARY</t>
  </si>
  <si>
    <t>STARTING CASH</t>
  </si>
  <si>
    <t>TOTAL RECEIPTS</t>
  </si>
  <si>
    <t>TOTAL EXPENSES</t>
  </si>
  <si>
    <t>CASH DIFFERENCE</t>
  </si>
  <si>
    <t>CASH BORROWED</t>
  </si>
  <si>
    <t>PAYMENT ON</t>
  </si>
  <si>
    <t xml:space="preserve"> OPERATING LOAN</t>
  </si>
  <si>
    <t>ENDING BALANCE</t>
  </si>
  <si>
    <t>Last Update 11-16-98</t>
  </si>
  <si>
    <t>December 31, 1997</t>
  </si>
  <si>
    <t xml:space="preserve"> </t>
  </si>
  <si>
    <t>NOTES</t>
  </si>
  <si>
    <t>Lb Sold</t>
  </si>
  <si>
    <t>sum</t>
  </si>
  <si>
    <t>Direct</t>
  </si>
  <si>
    <t>Total</t>
  </si>
  <si>
    <t>%</t>
  </si>
  <si>
    <t>Production cost/cwt sold</t>
  </si>
  <si>
    <t>Steers</t>
  </si>
  <si>
    <t xml:space="preserve">      RANCH CASH FLOW STATEMENT</t>
  </si>
  <si>
    <t>Repairs - Equipment</t>
  </si>
  <si>
    <t>Repairs - Buildings &amp; Improv</t>
  </si>
  <si>
    <t>Repairs - Fences</t>
  </si>
  <si>
    <t>Repairs - Buildings &amp;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</si>
</sst>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6" formatCode="&quot;$&quot;#,##0.00\ ;\(&quot;$&quot;#,##0.00\)"/>
    <numFmt numFmtId="171" formatCode="_(* #,##0_);_(* \(#,##0\);_(* &quot;-&quot;??_);_(@_)"/>
  </numFmts>
  <fonts count="5" x14ac:knownFonts="1">
    <font>
      <sz val="10"/>
      <name val="Arial"/>
    </font>
    <font>
      <sz val="10"/>
      <name val="Arial"/>
    </font>
    <font>
      <b/>
      <sz val="10"/>
      <name val="Arial"/>
      <family val="2"/>
    </font>
    <font>
      <b/>
      <sz val="8"/>
      <color indexed="81"/>
      <name val="Tahoma"/>
    </font>
    <font>
      <sz val="8"/>
      <color indexed="81"/>
      <name val="Tahoma"/>
    </font>
  </fonts>
  <fills count="5">
    <fill>
      <patternFill patternType="none"/>
    </fill>
    <fill>
      <patternFill patternType="gray125"/>
    </fill>
    <fill>
      <patternFill patternType="solid">
        <fgColor indexed="44"/>
        <bgColor indexed="64"/>
      </patternFill>
    </fill>
    <fill>
      <patternFill patternType="solid">
        <fgColor indexed="44"/>
      </patternFill>
    </fill>
    <fill>
      <patternFill patternType="solid">
        <fgColor indexed="9"/>
        <bgColor indexed="64"/>
      </patternFill>
    </fill>
  </fills>
  <borders count="5">
    <border>
      <left/>
      <right/>
      <top/>
      <bottom/>
      <diagonal/>
    </border>
    <border>
      <left/>
      <right/>
      <top/>
      <bottom style="thick">
        <color indexed="64"/>
      </bottom>
      <diagonal/>
    </border>
    <border>
      <left/>
      <right/>
      <top/>
      <bottom style="medium">
        <color indexed="64"/>
      </bottom>
      <diagonal/>
    </border>
    <border>
      <left/>
      <right/>
      <top/>
      <bottom style="double">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2" fillId="0" borderId="0" xfId="0" applyFont="1"/>
    <xf numFmtId="166" fontId="0" fillId="0" borderId="0" xfId="0" applyNumberFormat="1"/>
    <xf numFmtId="0" fontId="0" fillId="0" borderId="0" xfId="0" applyProtection="1"/>
    <xf numFmtId="0" fontId="0" fillId="2" borderId="0" xfId="0" applyFill="1"/>
    <xf numFmtId="166" fontId="0" fillId="2" borderId="0" xfId="0" applyNumberFormat="1" applyFill="1"/>
    <xf numFmtId="0" fontId="0" fillId="2" borderId="1" xfId="0" applyFill="1" applyBorder="1"/>
    <xf numFmtId="166" fontId="0" fillId="2" borderId="1" xfId="0" applyNumberFormat="1" applyFill="1" applyBorder="1" applyAlignment="1">
      <alignment horizontal="right"/>
    </xf>
    <xf numFmtId="0" fontId="2" fillId="2" borderId="2" xfId="0" applyFont="1" applyFill="1" applyBorder="1"/>
    <xf numFmtId="0" fontId="0" fillId="2" borderId="3" xfId="0" applyFill="1" applyBorder="1"/>
    <xf numFmtId="166" fontId="0" fillId="2" borderId="3" xfId="0" applyNumberFormat="1" applyFill="1" applyBorder="1"/>
    <xf numFmtId="0" fontId="0" fillId="3" borderId="0" xfId="0" applyFill="1"/>
    <xf numFmtId="0" fontId="0" fillId="2" borderId="4" xfId="0" applyFill="1" applyBorder="1"/>
    <xf numFmtId="166" fontId="0" fillId="2" borderId="4" xfId="0" applyNumberFormat="1" applyFill="1" applyBorder="1"/>
    <xf numFmtId="166" fontId="0" fillId="2" borderId="0" xfId="0" applyNumberFormat="1" applyFill="1" applyProtection="1"/>
    <xf numFmtId="166" fontId="0" fillId="3" borderId="0" xfId="0" applyNumberFormat="1" applyFill="1"/>
    <xf numFmtId="2" fontId="0" fillId="2" borderId="0" xfId="0" applyNumberFormat="1" applyFill="1"/>
    <xf numFmtId="2" fontId="0" fillId="2" borderId="1" xfId="0" applyNumberFormat="1" applyFill="1" applyBorder="1"/>
    <xf numFmtId="166" fontId="0" fillId="4" borderId="1" xfId="0" quotePrefix="1" applyNumberFormat="1" applyFill="1" applyBorder="1" applyAlignment="1" applyProtection="1">
      <alignment horizontal="center"/>
      <protection locked="0"/>
    </xf>
    <xf numFmtId="166" fontId="0" fillId="4" borderId="0" xfId="0" applyNumberFormat="1" applyFill="1" applyProtection="1">
      <protection locked="0"/>
    </xf>
    <xf numFmtId="166" fontId="0" fillId="4" borderId="4" xfId="0" applyNumberFormat="1" applyFill="1" applyBorder="1" applyProtection="1">
      <protection locked="0"/>
    </xf>
    <xf numFmtId="0" fontId="0" fillId="4" borderId="4" xfId="0" applyFill="1" applyBorder="1" applyProtection="1">
      <protection locked="0"/>
    </xf>
    <xf numFmtId="0" fontId="0" fillId="4" borderId="1" xfId="0" applyFill="1" applyBorder="1"/>
    <xf numFmtId="0" fontId="0" fillId="4" borderId="1" xfId="0" applyFill="1" applyBorder="1" applyProtection="1">
      <protection locked="0"/>
    </xf>
    <xf numFmtId="166" fontId="0" fillId="2" borderId="1" xfId="0" applyNumberFormat="1" applyFill="1" applyBorder="1"/>
    <xf numFmtId="0" fontId="0" fillId="2" borderId="4" xfId="0" applyFill="1" applyBorder="1" applyAlignment="1">
      <alignment horizontal="right"/>
    </xf>
    <xf numFmtId="0" fontId="0" fillId="2" borderId="4" xfId="0" applyFill="1" applyBorder="1" applyAlignment="1" applyProtection="1">
      <alignment horizontal="right"/>
    </xf>
    <xf numFmtId="9" fontId="0" fillId="2" borderId="0" xfId="2" applyFont="1" applyFill="1" applyProtection="1"/>
    <xf numFmtId="9" fontId="0" fillId="2" borderId="4" xfId="2" applyFont="1" applyFill="1" applyBorder="1" applyProtection="1"/>
    <xf numFmtId="171" fontId="0" fillId="2" borderId="0" xfId="1" applyNumberFormat="1" applyFont="1" applyFill="1" applyProtection="1"/>
    <xf numFmtId="166" fontId="0" fillId="2" borderId="0" xfId="0" applyNumberFormat="1" applyFill="1" applyAlignment="1">
      <alignment horizontal="right"/>
    </xf>
    <xf numFmtId="166" fontId="0" fillId="2" borderId="4" xfId="0" applyNumberFormat="1" applyFill="1" applyBorder="1" applyAlignment="1">
      <alignment horizontal="right"/>
    </xf>
    <xf numFmtId="166" fontId="0" fillId="4" borderId="1" xfId="0" applyNumberFormat="1" applyFill="1" applyBorder="1" applyProtection="1">
      <protection locked="0"/>
    </xf>
    <xf numFmtId="0" fontId="0" fillId="4" borderId="0" xfId="0" applyFill="1"/>
    <xf numFmtId="166" fontId="0" fillId="4" borderId="0" xfId="0" applyNumberFormat="1" applyFill="1"/>
    <xf numFmtId="166" fontId="0" fillId="4" borderId="1" xfId="0" applyNumberFormat="1" applyFill="1" applyBorder="1"/>
    <xf numFmtId="171" fontId="0" fillId="4" borderId="0" xfId="1" applyNumberFormat="1" applyFont="1" applyFill="1" applyProtection="1">
      <protection locked="0"/>
    </xf>
    <xf numFmtId="171" fontId="0" fillId="4" borderId="4" xfId="1" applyNumberFormat="1" applyFont="1" applyFill="1" applyBorder="1" applyProtection="1">
      <protection locked="0"/>
    </xf>
    <xf numFmtId="0" fontId="0" fillId="2" borderId="0" xfId="0" applyFill="1" applyProtection="1">
      <protection locked="0"/>
    </xf>
    <xf numFmtId="0" fontId="0" fillId="4" borderId="0" xfId="0" applyFill="1" applyProtection="1">
      <protection locked="0"/>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0"/>
  <sheetViews>
    <sheetView workbookViewId="0">
      <selection activeCell="E10" sqref="E10"/>
    </sheetView>
  </sheetViews>
  <sheetFormatPr defaultColWidth="10.33203125" defaultRowHeight="13.2" x14ac:dyDescent="0.25"/>
  <cols>
    <col min="1" max="1" width="6.6640625" customWidth="1"/>
    <col min="2" max="2" width="29" customWidth="1"/>
    <col min="3" max="3" width="6.44140625" customWidth="1"/>
    <col min="4" max="5" width="19.109375" style="2" customWidth="1"/>
  </cols>
  <sheetData>
    <row r="1" spans="1:5" x14ac:dyDescent="0.25">
      <c r="B1" s="1" t="s">
        <v>94</v>
      </c>
    </row>
    <row r="2" spans="1:5" x14ac:dyDescent="0.25">
      <c r="B2" t="s">
        <v>95</v>
      </c>
    </row>
    <row r="3" spans="1:5" x14ac:dyDescent="0.25">
      <c r="B3" t="s">
        <v>2</v>
      </c>
    </row>
    <row r="4" spans="1:5" x14ac:dyDescent="0.25">
      <c r="B4" t="s">
        <v>3</v>
      </c>
    </row>
    <row r="5" spans="1:5" x14ac:dyDescent="0.25">
      <c r="B5" t="s">
        <v>4</v>
      </c>
      <c r="D5" s="2" t="s">
        <v>182</v>
      </c>
    </row>
    <row r="8" spans="1:5" x14ac:dyDescent="0.25">
      <c r="A8" s="4"/>
      <c r="B8" s="4"/>
      <c r="C8" s="4" t="s">
        <v>96</v>
      </c>
      <c r="D8" s="5"/>
      <c r="E8" s="5"/>
    </row>
    <row r="9" spans="1:5" x14ac:dyDescent="0.25">
      <c r="A9" s="4"/>
      <c r="B9" s="4"/>
      <c r="C9" s="4"/>
      <c r="D9" s="5"/>
      <c r="E9" s="5"/>
    </row>
    <row r="10" spans="1:5" x14ac:dyDescent="0.25">
      <c r="A10" s="4"/>
      <c r="B10" s="23" t="s">
        <v>97</v>
      </c>
      <c r="C10" s="6"/>
      <c r="D10" s="7" t="s">
        <v>98</v>
      </c>
      <c r="E10" s="18" t="s">
        <v>183</v>
      </c>
    </row>
    <row r="11" spans="1:5" ht="13.8" thickTop="1" x14ac:dyDescent="0.25">
      <c r="A11" s="4"/>
      <c r="B11" s="4"/>
      <c r="C11" s="4"/>
      <c r="D11" s="5"/>
      <c r="E11" s="5"/>
    </row>
    <row r="12" spans="1:5" ht="13.8" thickBot="1" x14ac:dyDescent="0.3">
      <c r="A12" s="8" t="s">
        <v>185</v>
      </c>
      <c r="B12" s="9"/>
      <c r="C12" s="9"/>
      <c r="D12" s="10" t="s">
        <v>99</v>
      </c>
      <c r="E12" s="10" t="s">
        <v>100</v>
      </c>
    </row>
    <row r="13" spans="1:5" x14ac:dyDescent="0.25">
      <c r="A13" s="4"/>
      <c r="B13" s="11"/>
      <c r="C13" s="11"/>
      <c r="D13" s="11"/>
      <c r="E13" s="11"/>
    </row>
    <row r="14" spans="1:5" x14ac:dyDescent="0.25">
      <c r="A14" s="4"/>
      <c r="B14" s="4"/>
      <c r="C14" s="4" t="s">
        <v>101</v>
      </c>
      <c r="D14" s="5"/>
      <c r="E14" s="5"/>
    </row>
    <row r="15" spans="1:5" x14ac:dyDescent="0.25">
      <c r="A15" s="4"/>
      <c r="B15" s="4" t="s">
        <v>102</v>
      </c>
      <c r="C15" s="4"/>
      <c r="D15" s="19">
        <v>13000</v>
      </c>
      <c r="E15" s="5">
        <f>D15</f>
        <v>13000</v>
      </c>
    </row>
    <row r="16" spans="1:5" x14ac:dyDescent="0.25">
      <c r="A16" s="4"/>
      <c r="B16" s="4" t="s">
        <v>103</v>
      </c>
      <c r="C16" s="4"/>
      <c r="D16" s="19">
        <v>0</v>
      </c>
      <c r="E16" s="5">
        <f>D16</f>
        <v>0</v>
      </c>
    </row>
    <row r="17" spans="1:5" x14ac:dyDescent="0.25">
      <c r="A17" s="4"/>
      <c r="B17" s="4" t="s">
        <v>104</v>
      </c>
      <c r="C17" s="4"/>
      <c r="D17" s="5"/>
      <c r="E17" s="5"/>
    </row>
    <row r="18" spans="1:5" x14ac:dyDescent="0.25">
      <c r="A18" s="4"/>
      <c r="B18" s="4" t="s">
        <v>105</v>
      </c>
      <c r="C18" s="4"/>
      <c r="D18" s="19">
        <f>200*500</f>
        <v>100000</v>
      </c>
      <c r="E18" s="5">
        <f t="shared" ref="E18:E38" si="0">D18</f>
        <v>100000</v>
      </c>
    </row>
    <row r="19" spans="1:5" x14ac:dyDescent="0.25">
      <c r="A19" s="4"/>
      <c r="B19" s="4" t="s">
        <v>106</v>
      </c>
      <c r="C19" s="4"/>
      <c r="D19" s="19">
        <v>0</v>
      </c>
      <c r="E19" s="5">
        <f t="shared" si="0"/>
        <v>0</v>
      </c>
    </row>
    <row r="20" spans="1:5" x14ac:dyDescent="0.25">
      <c r="A20" s="4"/>
      <c r="B20" s="4" t="s">
        <v>107</v>
      </c>
      <c r="C20" s="4"/>
      <c r="D20" s="19">
        <v>0</v>
      </c>
      <c r="E20" s="5">
        <f t="shared" si="0"/>
        <v>0</v>
      </c>
    </row>
    <row r="21" spans="1:5" x14ac:dyDescent="0.25">
      <c r="A21" s="4"/>
      <c r="B21" s="4" t="s">
        <v>108</v>
      </c>
      <c r="C21" s="4"/>
      <c r="D21" s="19">
        <v>0</v>
      </c>
      <c r="E21" s="5">
        <f t="shared" si="0"/>
        <v>0</v>
      </c>
    </row>
    <row r="22" spans="1:5" x14ac:dyDescent="0.25">
      <c r="A22" s="4"/>
      <c r="B22" s="4" t="s">
        <v>109</v>
      </c>
      <c r="C22" s="4"/>
      <c r="D22" s="19">
        <v>0</v>
      </c>
      <c r="E22" s="5">
        <f t="shared" si="0"/>
        <v>0</v>
      </c>
    </row>
    <row r="23" spans="1:5" x14ac:dyDescent="0.25">
      <c r="A23" s="4"/>
      <c r="B23" s="4" t="s">
        <v>17</v>
      </c>
      <c r="C23" s="4"/>
      <c r="D23" s="19">
        <v>0</v>
      </c>
      <c r="E23" s="5">
        <f t="shared" si="0"/>
        <v>0</v>
      </c>
    </row>
    <row r="24" spans="1:5" x14ac:dyDescent="0.25">
      <c r="A24" s="4"/>
      <c r="B24" s="4" t="s">
        <v>26</v>
      </c>
      <c r="C24" s="4"/>
      <c r="D24" s="19">
        <v>0</v>
      </c>
      <c r="E24" s="5">
        <f t="shared" si="0"/>
        <v>0</v>
      </c>
    </row>
    <row r="25" spans="1:5" x14ac:dyDescent="0.25">
      <c r="A25" s="4"/>
      <c r="B25" s="4" t="s">
        <v>27</v>
      </c>
      <c r="C25" s="4"/>
      <c r="D25" s="19">
        <v>500</v>
      </c>
      <c r="E25" s="5">
        <f t="shared" si="0"/>
        <v>500</v>
      </c>
    </row>
    <row r="26" spans="1:5" x14ac:dyDescent="0.25">
      <c r="A26" s="4"/>
      <c r="B26" s="4" t="s">
        <v>110</v>
      </c>
      <c r="C26" s="4"/>
      <c r="D26" s="19">
        <v>2000</v>
      </c>
      <c r="E26" s="5">
        <f t="shared" si="0"/>
        <v>2000</v>
      </c>
    </row>
    <row r="27" spans="1:5" x14ac:dyDescent="0.25">
      <c r="A27" s="4"/>
      <c r="B27" s="4" t="s">
        <v>111</v>
      </c>
      <c r="C27" s="4"/>
      <c r="D27" s="19">
        <v>560</v>
      </c>
      <c r="E27" s="5">
        <f t="shared" si="0"/>
        <v>560</v>
      </c>
    </row>
    <row r="28" spans="1:5" x14ac:dyDescent="0.25">
      <c r="A28" s="4"/>
      <c r="B28" s="4" t="s">
        <v>29</v>
      </c>
      <c r="C28" s="4"/>
      <c r="D28" s="19">
        <v>0</v>
      </c>
      <c r="E28" s="5">
        <f t="shared" si="0"/>
        <v>0</v>
      </c>
    </row>
    <row r="29" spans="1:5" x14ac:dyDescent="0.25">
      <c r="A29" s="4"/>
      <c r="B29" s="4" t="s">
        <v>72</v>
      </c>
      <c r="C29" s="4"/>
      <c r="D29" s="19">
        <v>0</v>
      </c>
      <c r="E29" s="5">
        <f t="shared" si="0"/>
        <v>0</v>
      </c>
    </row>
    <row r="30" spans="1:5" x14ac:dyDescent="0.25">
      <c r="A30" s="4"/>
      <c r="B30" s="4" t="s">
        <v>34</v>
      </c>
      <c r="C30" s="4"/>
      <c r="D30" s="19">
        <v>0</v>
      </c>
      <c r="E30" s="5">
        <f t="shared" si="0"/>
        <v>0</v>
      </c>
    </row>
    <row r="31" spans="1:5" x14ac:dyDescent="0.25">
      <c r="A31" s="4"/>
      <c r="B31" s="4" t="s">
        <v>35</v>
      </c>
      <c r="C31" s="4"/>
      <c r="D31" s="19">
        <v>0</v>
      </c>
      <c r="E31" s="5">
        <f t="shared" si="0"/>
        <v>0</v>
      </c>
    </row>
    <row r="32" spans="1:5" x14ac:dyDescent="0.25">
      <c r="A32" s="4"/>
      <c r="B32" s="4" t="s">
        <v>38</v>
      </c>
      <c r="C32" s="4"/>
      <c r="D32" s="19">
        <v>0</v>
      </c>
      <c r="E32" s="5">
        <f t="shared" si="0"/>
        <v>0</v>
      </c>
    </row>
    <row r="33" spans="1:5" x14ac:dyDescent="0.25">
      <c r="A33" s="4"/>
      <c r="B33" s="4" t="s">
        <v>73</v>
      </c>
      <c r="C33" s="4"/>
      <c r="D33" s="19">
        <v>300</v>
      </c>
      <c r="E33" s="5">
        <f t="shared" si="0"/>
        <v>300</v>
      </c>
    </row>
    <row r="34" spans="1:5" x14ac:dyDescent="0.25">
      <c r="A34" s="4"/>
      <c r="B34" s="4" t="s">
        <v>42</v>
      </c>
      <c r="C34" s="4"/>
      <c r="D34" s="19">
        <v>0</v>
      </c>
      <c r="E34" s="5">
        <f t="shared" si="0"/>
        <v>0</v>
      </c>
    </row>
    <row r="35" spans="1:5" x14ac:dyDescent="0.25">
      <c r="A35" s="4"/>
      <c r="B35" s="4" t="s">
        <v>49</v>
      </c>
      <c r="C35" s="4"/>
      <c r="D35" s="19">
        <v>0</v>
      </c>
      <c r="E35" s="5">
        <f t="shared" si="0"/>
        <v>0</v>
      </c>
    </row>
    <row r="36" spans="1:5" x14ac:dyDescent="0.25">
      <c r="A36" s="4"/>
      <c r="B36" s="4" t="s">
        <v>50</v>
      </c>
      <c r="C36" s="4"/>
      <c r="D36" s="19">
        <v>0</v>
      </c>
      <c r="E36" s="5">
        <f t="shared" si="0"/>
        <v>0</v>
      </c>
    </row>
    <row r="37" spans="1:5" x14ac:dyDescent="0.25">
      <c r="A37" s="4"/>
      <c r="B37" s="4" t="s">
        <v>51</v>
      </c>
      <c r="C37" s="4"/>
      <c r="D37" s="19">
        <v>0</v>
      </c>
      <c r="E37" s="5">
        <f t="shared" si="0"/>
        <v>0</v>
      </c>
    </row>
    <row r="38" spans="1:5" x14ac:dyDescent="0.25">
      <c r="A38" s="4"/>
      <c r="B38" s="12" t="s">
        <v>112</v>
      </c>
      <c r="C38" s="12"/>
      <c r="D38" s="20">
        <v>250</v>
      </c>
      <c r="E38" s="13">
        <f t="shared" si="0"/>
        <v>250</v>
      </c>
    </row>
    <row r="39" spans="1:5" x14ac:dyDescent="0.25">
      <c r="A39" s="4"/>
      <c r="B39" s="4"/>
      <c r="C39" s="4" t="s">
        <v>21</v>
      </c>
      <c r="D39" s="14">
        <f>SUM(D15:D38)</f>
        <v>116610</v>
      </c>
      <c r="E39" s="5">
        <f>SUM(E15:E38)</f>
        <v>116610</v>
      </c>
    </row>
    <row r="40" spans="1:5" x14ac:dyDescent="0.25">
      <c r="A40" s="4"/>
      <c r="B40" s="4"/>
      <c r="C40" s="4"/>
      <c r="D40" s="5"/>
      <c r="E40" s="5"/>
    </row>
    <row r="41" spans="1:5" x14ac:dyDescent="0.25">
      <c r="A41" s="4"/>
      <c r="B41" s="4"/>
      <c r="C41" s="4" t="s">
        <v>113</v>
      </c>
      <c r="D41" s="5"/>
      <c r="E41" s="5"/>
    </row>
    <row r="42" spans="1:5" x14ac:dyDescent="0.25">
      <c r="A42" s="4"/>
      <c r="B42" s="4" t="s">
        <v>114</v>
      </c>
      <c r="C42" s="4"/>
      <c r="D42" s="19">
        <v>40000</v>
      </c>
      <c r="E42" s="19">
        <v>55000</v>
      </c>
    </row>
    <row r="43" spans="1:5" x14ac:dyDescent="0.25">
      <c r="A43" s="4"/>
      <c r="B43" s="4" t="s">
        <v>84</v>
      </c>
      <c r="C43" s="4"/>
      <c r="D43" s="19">
        <v>2000</v>
      </c>
      <c r="E43" s="19">
        <v>2000</v>
      </c>
    </row>
    <row r="44" spans="1:5" x14ac:dyDescent="0.25">
      <c r="A44" s="4"/>
      <c r="B44" s="4" t="s">
        <v>115</v>
      </c>
      <c r="C44" s="4"/>
      <c r="D44" s="5"/>
      <c r="E44" s="5"/>
    </row>
    <row r="45" spans="1:5" x14ac:dyDescent="0.25">
      <c r="A45" s="4"/>
      <c r="B45" s="4" t="s">
        <v>107</v>
      </c>
      <c r="C45" s="4"/>
      <c r="D45" s="19">
        <v>100000</v>
      </c>
      <c r="E45" s="19">
        <v>125000</v>
      </c>
    </row>
    <row r="46" spans="1:5" x14ac:dyDescent="0.25">
      <c r="A46" s="4"/>
      <c r="B46" s="4" t="s">
        <v>106</v>
      </c>
      <c r="C46" s="4"/>
      <c r="D46" s="19">
        <v>0</v>
      </c>
      <c r="E46" s="19">
        <v>0</v>
      </c>
    </row>
    <row r="47" spans="1:5" x14ac:dyDescent="0.25">
      <c r="A47" s="4"/>
      <c r="B47" s="4" t="s">
        <v>116</v>
      </c>
      <c r="C47" s="4"/>
      <c r="D47" s="19">
        <v>15000</v>
      </c>
      <c r="E47" s="19">
        <v>20000</v>
      </c>
    </row>
    <row r="48" spans="1:5" x14ac:dyDescent="0.25">
      <c r="A48" s="4"/>
      <c r="B48" s="4" t="s">
        <v>108</v>
      </c>
      <c r="C48" s="4"/>
      <c r="D48" s="19">
        <v>6000</v>
      </c>
      <c r="E48" s="19">
        <v>7600</v>
      </c>
    </row>
    <row r="49" spans="1:5" x14ac:dyDescent="0.25">
      <c r="A49" s="4"/>
      <c r="B49" s="4" t="s">
        <v>86</v>
      </c>
      <c r="C49" s="4"/>
      <c r="D49" s="19">
        <v>0</v>
      </c>
      <c r="E49" s="19">
        <v>0</v>
      </c>
    </row>
    <row r="50" spans="1:5" x14ac:dyDescent="0.25">
      <c r="A50" s="4"/>
      <c r="B50" s="12" t="s">
        <v>112</v>
      </c>
      <c r="C50" s="12"/>
      <c r="D50" s="20">
        <v>0</v>
      </c>
      <c r="E50" s="20">
        <v>0</v>
      </c>
    </row>
    <row r="51" spans="1:5" x14ac:dyDescent="0.25">
      <c r="A51" s="4"/>
      <c r="B51" s="4"/>
      <c r="C51" s="4" t="s">
        <v>21</v>
      </c>
      <c r="D51" s="5">
        <f>SUM(D42:D50)</f>
        <v>163000</v>
      </c>
      <c r="E51" s="5">
        <f>SUM(E42:E50)</f>
        <v>209600</v>
      </c>
    </row>
    <row r="52" spans="1:5" x14ac:dyDescent="0.25">
      <c r="A52" s="4"/>
      <c r="B52" s="4"/>
      <c r="C52" s="4"/>
      <c r="D52" s="5"/>
      <c r="E52" s="5"/>
    </row>
    <row r="53" spans="1:5" x14ac:dyDescent="0.25">
      <c r="A53" s="4"/>
      <c r="B53" s="4"/>
      <c r="C53" s="4" t="s">
        <v>117</v>
      </c>
      <c r="D53" s="5"/>
      <c r="E53" s="5"/>
    </row>
    <row r="54" spans="1:5" x14ac:dyDescent="0.25">
      <c r="A54" s="4"/>
      <c r="B54" s="4" t="s">
        <v>118</v>
      </c>
      <c r="C54" s="4"/>
      <c r="D54" s="19">
        <v>400000</v>
      </c>
      <c r="E54" s="19">
        <v>520000</v>
      </c>
    </row>
    <row r="55" spans="1:5" x14ac:dyDescent="0.25">
      <c r="A55" s="4"/>
      <c r="B55" s="4" t="s">
        <v>82</v>
      </c>
      <c r="C55" s="4"/>
      <c r="D55" s="19">
        <v>40000</v>
      </c>
      <c r="E55" s="19">
        <v>57000</v>
      </c>
    </row>
    <row r="56" spans="1:5" x14ac:dyDescent="0.25">
      <c r="A56" s="4"/>
      <c r="B56" s="12" t="s">
        <v>112</v>
      </c>
      <c r="C56" s="12"/>
      <c r="D56" s="20">
        <v>0</v>
      </c>
      <c r="E56" s="20">
        <v>0</v>
      </c>
    </row>
    <row r="57" spans="1:5" x14ac:dyDescent="0.25">
      <c r="A57" s="4"/>
      <c r="B57" s="4"/>
      <c r="C57" s="4" t="s">
        <v>21</v>
      </c>
      <c r="D57" s="5">
        <f>SUM(D54:D56)</f>
        <v>440000</v>
      </c>
      <c r="E57" s="5">
        <f>SUM(E54:E56)</f>
        <v>577000</v>
      </c>
    </row>
    <row r="58" spans="1:5" x14ac:dyDescent="0.25">
      <c r="A58" s="4"/>
      <c r="B58" s="11" t="s">
        <v>119</v>
      </c>
      <c r="C58" s="11"/>
      <c r="D58" s="15"/>
      <c r="E58" s="15"/>
    </row>
    <row r="59" spans="1:5" x14ac:dyDescent="0.25">
      <c r="A59" s="4"/>
      <c r="B59" s="12"/>
      <c r="C59" s="12"/>
      <c r="D59" s="13"/>
      <c r="E59" s="13"/>
    </row>
    <row r="60" spans="1:5" x14ac:dyDescent="0.25">
      <c r="A60" s="4"/>
      <c r="B60" s="11"/>
      <c r="C60" s="11"/>
      <c r="D60" s="15"/>
      <c r="E60" s="15"/>
    </row>
    <row r="61" spans="1:5" x14ac:dyDescent="0.25">
      <c r="A61" s="4"/>
      <c r="B61" s="4"/>
      <c r="C61" s="4" t="s">
        <v>120</v>
      </c>
      <c r="D61" s="5"/>
      <c r="E61" s="5"/>
    </row>
    <row r="62" spans="1:5" x14ac:dyDescent="0.25">
      <c r="A62" s="4"/>
      <c r="B62" s="4" t="s">
        <v>121</v>
      </c>
      <c r="C62" s="4"/>
      <c r="D62" s="19">
        <v>1000</v>
      </c>
      <c r="E62" s="5">
        <f>D62</f>
        <v>1000</v>
      </c>
    </row>
    <row r="63" spans="1:5" x14ac:dyDescent="0.25">
      <c r="A63" s="4"/>
      <c r="B63" s="4" t="s">
        <v>122</v>
      </c>
      <c r="C63" s="4"/>
      <c r="D63" s="5"/>
      <c r="E63" s="5"/>
    </row>
    <row r="64" spans="1:5" x14ac:dyDescent="0.25">
      <c r="A64" s="4"/>
      <c r="B64" s="4" t="s">
        <v>123</v>
      </c>
      <c r="C64" s="4"/>
      <c r="D64" s="19">
        <v>40000</v>
      </c>
      <c r="E64" s="5">
        <f>D64</f>
        <v>40000</v>
      </c>
    </row>
    <row r="65" spans="1:5" x14ac:dyDescent="0.25">
      <c r="A65" s="4"/>
      <c r="B65" s="4" t="s">
        <v>124</v>
      </c>
      <c r="C65" s="4"/>
      <c r="D65" s="19">
        <f>0.2913*20000-0.14*20000</f>
        <v>3025.9999999999995</v>
      </c>
      <c r="E65" s="5">
        <f>D65</f>
        <v>3025.9999999999995</v>
      </c>
    </row>
    <row r="66" spans="1:5" x14ac:dyDescent="0.25">
      <c r="A66" s="4"/>
      <c r="B66" s="4" t="s">
        <v>125</v>
      </c>
      <c r="C66" s="4"/>
      <c r="D66" s="19">
        <v>0</v>
      </c>
      <c r="E66" s="5">
        <f>D66</f>
        <v>0</v>
      </c>
    </row>
    <row r="67" spans="1:5" x14ac:dyDescent="0.25">
      <c r="A67" s="4"/>
      <c r="B67" s="4" t="s">
        <v>126</v>
      </c>
      <c r="C67" s="4"/>
      <c r="D67" s="19">
        <v>1220</v>
      </c>
      <c r="E67" s="5">
        <f>D67</f>
        <v>1220</v>
      </c>
    </row>
    <row r="68" spans="1:5" x14ac:dyDescent="0.25">
      <c r="A68" s="4"/>
      <c r="B68" s="4" t="s">
        <v>127</v>
      </c>
      <c r="C68" s="4"/>
      <c r="D68" s="19">
        <v>10000</v>
      </c>
      <c r="E68" s="5">
        <f>D68</f>
        <v>10000</v>
      </c>
    </row>
    <row r="69" spans="1:5" x14ac:dyDescent="0.25">
      <c r="A69" s="4"/>
      <c r="B69" s="4" t="s">
        <v>128</v>
      </c>
      <c r="C69" s="4"/>
      <c r="D69" s="5"/>
      <c r="E69" s="5"/>
    </row>
    <row r="70" spans="1:5" x14ac:dyDescent="0.25">
      <c r="A70" s="4"/>
      <c r="B70" s="4" t="s">
        <v>123</v>
      </c>
      <c r="C70" s="4"/>
      <c r="D70" s="19">
        <v>1200</v>
      </c>
      <c r="E70" s="5">
        <f>D70</f>
        <v>1200</v>
      </c>
    </row>
    <row r="71" spans="1:5" x14ac:dyDescent="0.25">
      <c r="A71" s="4"/>
      <c r="B71" s="4" t="s">
        <v>124</v>
      </c>
      <c r="C71" s="4"/>
      <c r="D71" s="19">
        <f>0.14*20000</f>
        <v>2800.0000000000005</v>
      </c>
      <c r="E71" s="5">
        <f>D71</f>
        <v>2800.0000000000005</v>
      </c>
    </row>
    <row r="72" spans="1:5" x14ac:dyDescent="0.25">
      <c r="A72" s="4"/>
      <c r="B72" s="4" t="s">
        <v>125</v>
      </c>
      <c r="C72" s="4"/>
      <c r="D72" s="19">
        <v>0</v>
      </c>
      <c r="E72" s="5">
        <f>D72</f>
        <v>0</v>
      </c>
    </row>
    <row r="73" spans="1:5" x14ac:dyDescent="0.25">
      <c r="A73" s="4"/>
      <c r="B73" s="4" t="s">
        <v>126</v>
      </c>
      <c r="C73" s="4"/>
      <c r="D73" s="19">
        <v>20000</v>
      </c>
      <c r="E73" s="5">
        <f>D73</f>
        <v>20000</v>
      </c>
    </row>
    <row r="74" spans="1:5" x14ac:dyDescent="0.25">
      <c r="A74" s="4"/>
      <c r="B74" s="4" t="s">
        <v>127</v>
      </c>
      <c r="C74" s="4"/>
      <c r="D74" s="19">
        <v>0</v>
      </c>
      <c r="E74" s="5">
        <f>D74</f>
        <v>0</v>
      </c>
    </row>
    <row r="75" spans="1:5" x14ac:dyDescent="0.25">
      <c r="A75" s="4"/>
      <c r="B75" s="4" t="s">
        <v>129</v>
      </c>
      <c r="C75" s="4"/>
      <c r="D75" s="5"/>
      <c r="E75" s="5"/>
    </row>
    <row r="76" spans="1:5" x14ac:dyDescent="0.25">
      <c r="A76" s="4"/>
      <c r="B76" s="4" t="s">
        <v>130</v>
      </c>
      <c r="C76" s="4"/>
      <c r="D76" s="19">
        <v>5000</v>
      </c>
      <c r="E76" s="5">
        <f>D76</f>
        <v>5000</v>
      </c>
    </row>
    <row r="77" spans="1:5" x14ac:dyDescent="0.25">
      <c r="A77" s="4"/>
      <c r="B77" s="4" t="s">
        <v>131</v>
      </c>
      <c r="C77" s="4"/>
      <c r="D77" s="19">
        <v>5000</v>
      </c>
      <c r="E77" s="5">
        <f>D77</f>
        <v>5000</v>
      </c>
    </row>
    <row r="78" spans="1:5" x14ac:dyDescent="0.25">
      <c r="A78" s="4"/>
      <c r="B78" s="4" t="s">
        <v>127</v>
      </c>
      <c r="C78" s="4"/>
      <c r="D78" s="19">
        <v>0</v>
      </c>
      <c r="E78" s="5">
        <f>D78</f>
        <v>0</v>
      </c>
    </row>
    <row r="79" spans="1:5" x14ac:dyDescent="0.25">
      <c r="A79" s="4"/>
      <c r="B79" s="12" t="s">
        <v>132</v>
      </c>
      <c r="C79" s="12"/>
      <c r="D79" s="20">
        <v>0</v>
      </c>
      <c r="E79" s="13">
        <f>D79</f>
        <v>0</v>
      </c>
    </row>
    <row r="80" spans="1:5" x14ac:dyDescent="0.25">
      <c r="A80" s="4"/>
      <c r="B80" s="4"/>
      <c r="C80" s="4" t="s">
        <v>21</v>
      </c>
      <c r="D80" s="5">
        <f>SUM(D62:D79)</f>
        <v>89246</v>
      </c>
      <c r="E80" s="5">
        <f>SUM(E62:E79)</f>
        <v>89246</v>
      </c>
    </row>
    <row r="81" spans="1:5" x14ac:dyDescent="0.25">
      <c r="A81" s="4"/>
      <c r="B81" s="4"/>
      <c r="C81" s="4"/>
      <c r="D81" s="5"/>
      <c r="E81" s="5"/>
    </row>
    <row r="82" spans="1:5" x14ac:dyDescent="0.25">
      <c r="A82" s="4"/>
      <c r="B82" s="4"/>
      <c r="C82" s="4" t="s">
        <v>133</v>
      </c>
      <c r="D82" s="5"/>
      <c r="E82" s="5"/>
    </row>
    <row r="83" spans="1:5" x14ac:dyDescent="0.25">
      <c r="A83" s="4"/>
      <c r="B83" s="4" t="s">
        <v>134</v>
      </c>
      <c r="C83" s="4"/>
      <c r="D83" s="5"/>
      <c r="E83" s="5"/>
    </row>
    <row r="84" spans="1:5" x14ac:dyDescent="0.25">
      <c r="A84" s="4"/>
      <c r="B84" s="4" t="s">
        <v>135</v>
      </c>
      <c r="C84" s="4"/>
      <c r="D84" s="5"/>
      <c r="E84" s="5"/>
    </row>
    <row r="85" spans="1:5" x14ac:dyDescent="0.25">
      <c r="A85" s="4"/>
      <c r="B85" s="4" t="s">
        <v>124</v>
      </c>
      <c r="C85" s="4"/>
      <c r="D85" s="19">
        <f>20000-3026</f>
        <v>16974</v>
      </c>
      <c r="E85" s="5">
        <f>D85</f>
        <v>16974</v>
      </c>
    </row>
    <row r="86" spans="1:5" x14ac:dyDescent="0.25">
      <c r="A86" s="4"/>
      <c r="B86" s="4" t="s">
        <v>125</v>
      </c>
      <c r="C86" s="4"/>
      <c r="D86" s="19">
        <v>0</v>
      </c>
      <c r="E86" s="5">
        <f>D86</f>
        <v>0</v>
      </c>
    </row>
    <row r="87" spans="1:5" x14ac:dyDescent="0.25">
      <c r="A87" s="4"/>
      <c r="B87" s="4" t="s">
        <v>136</v>
      </c>
      <c r="C87" s="4"/>
      <c r="D87" s="19">
        <v>0</v>
      </c>
      <c r="E87" s="5">
        <f>D87</f>
        <v>0</v>
      </c>
    </row>
    <row r="88" spans="1:5" x14ac:dyDescent="0.25">
      <c r="A88" s="4"/>
      <c r="B88" s="11" t="s">
        <v>137</v>
      </c>
      <c r="C88" s="11"/>
      <c r="D88" s="15"/>
      <c r="E88" s="15"/>
    </row>
    <row r="89" spans="1:5" x14ac:dyDescent="0.25">
      <c r="A89" s="4"/>
      <c r="B89" s="12" t="s">
        <v>138</v>
      </c>
      <c r="C89" s="21">
        <v>28</v>
      </c>
      <c r="D89" s="13" t="s">
        <v>184</v>
      </c>
      <c r="E89" s="13">
        <f>C89*(E51-D51)/100</f>
        <v>13048</v>
      </c>
    </row>
    <row r="90" spans="1:5" x14ac:dyDescent="0.25">
      <c r="A90" s="4"/>
      <c r="B90" s="4"/>
      <c r="C90" s="4" t="s">
        <v>21</v>
      </c>
      <c r="D90" s="5">
        <f>SUM(D85:D87)</f>
        <v>16974</v>
      </c>
      <c r="E90" s="5">
        <f>SUM(E85:E89)</f>
        <v>30022</v>
      </c>
    </row>
    <row r="91" spans="1:5" x14ac:dyDescent="0.25">
      <c r="A91" s="4"/>
      <c r="B91" s="4"/>
      <c r="C91" s="4"/>
      <c r="D91" s="5"/>
      <c r="E91" s="5"/>
    </row>
    <row r="92" spans="1:5" x14ac:dyDescent="0.25">
      <c r="A92" s="4"/>
      <c r="B92" s="4"/>
      <c r="C92" s="4" t="s">
        <v>139</v>
      </c>
      <c r="D92" s="5"/>
      <c r="E92" s="5"/>
    </row>
    <row r="93" spans="1:5" x14ac:dyDescent="0.25">
      <c r="A93" s="4"/>
      <c r="B93" s="4" t="s">
        <v>140</v>
      </c>
      <c r="C93" s="4"/>
      <c r="D93" s="5"/>
      <c r="E93" s="5"/>
    </row>
    <row r="94" spans="1:5" x14ac:dyDescent="0.25">
      <c r="A94" s="4"/>
      <c r="B94" s="4" t="s">
        <v>141</v>
      </c>
      <c r="C94" s="4"/>
      <c r="D94" s="19">
        <f>200000-1220</f>
        <v>198780</v>
      </c>
      <c r="E94" s="5">
        <f>D94</f>
        <v>198780</v>
      </c>
    </row>
    <row r="95" spans="1:5" x14ac:dyDescent="0.25">
      <c r="A95" s="4"/>
      <c r="B95" s="11" t="s">
        <v>137</v>
      </c>
      <c r="C95" s="11"/>
      <c r="D95" s="15"/>
      <c r="E95" s="15"/>
    </row>
    <row r="96" spans="1:5" x14ac:dyDescent="0.25">
      <c r="A96" s="4"/>
      <c r="B96" s="12" t="s">
        <v>138</v>
      </c>
      <c r="C96" s="21">
        <v>28</v>
      </c>
      <c r="D96" s="13" t="s">
        <v>184</v>
      </c>
      <c r="E96" s="13">
        <f>C96*(E57-D57)/100</f>
        <v>38360</v>
      </c>
    </row>
    <row r="97" spans="1:5" ht="12" customHeight="1" x14ac:dyDescent="0.25">
      <c r="A97" s="4"/>
      <c r="B97" s="4"/>
      <c r="C97" s="4" t="s">
        <v>21</v>
      </c>
      <c r="D97" s="5">
        <f>SUM(D94:D96)</f>
        <v>198780</v>
      </c>
      <c r="E97" s="5">
        <f>SUM(E94:E96)</f>
        <v>237140</v>
      </c>
    </row>
    <row r="98" spans="1:5" x14ac:dyDescent="0.25">
      <c r="A98" s="4"/>
      <c r="B98" s="4"/>
      <c r="C98" s="4"/>
      <c r="D98" s="5"/>
      <c r="E98" s="5"/>
    </row>
    <row r="99" spans="1:5" x14ac:dyDescent="0.25">
      <c r="A99" s="4"/>
      <c r="B99" s="9"/>
      <c r="C99" s="9"/>
      <c r="D99" s="10"/>
      <c r="E99" s="10"/>
    </row>
    <row r="100" spans="1:5" x14ac:dyDescent="0.25">
      <c r="A100" s="4"/>
      <c r="B100" s="4"/>
      <c r="C100" s="4"/>
      <c r="D100" s="5"/>
      <c r="E100" s="5"/>
    </row>
    <row r="101" spans="1:5" x14ac:dyDescent="0.25">
      <c r="A101" s="4"/>
      <c r="B101" s="4" t="s">
        <v>142</v>
      </c>
      <c r="C101" s="4"/>
      <c r="D101" s="5">
        <f>D39+D51+D57</f>
        <v>719610</v>
      </c>
      <c r="E101" s="5">
        <f>E39+E51+E57</f>
        <v>903210</v>
      </c>
    </row>
    <row r="102" spans="1:5" x14ac:dyDescent="0.25">
      <c r="A102" s="4"/>
      <c r="B102" s="4" t="s">
        <v>143</v>
      </c>
      <c r="C102" s="4"/>
      <c r="D102" s="13">
        <f>D80+D90+D97</f>
        <v>305000</v>
      </c>
      <c r="E102" s="13">
        <f>E80+E90+E97</f>
        <v>356408</v>
      </c>
    </row>
    <row r="103" spans="1:5" x14ac:dyDescent="0.25">
      <c r="A103" s="4"/>
      <c r="B103" s="4" t="s">
        <v>144</v>
      </c>
      <c r="C103" s="4"/>
      <c r="D103" s="5">
        <f>D101-D102</f>
        <v>414610</v>
      </c>
      <c r="E103" s="5">
        <f>E101-E102</f>
        <v>546802</v>
      </c>
    </row>
    <row r="104" spans="1:5" x14ac:dyDescent="0.25">
      <c r="A104" s="4"/>
      <c r="B104" s="4"/>
      <c r="C104" s="4"/>
      <c r="D104" s="5"/>
      <c r="E104" s="5"/>
    </row>
    <row r="105" spans="1:5" x14ac:dyDescent="0.25">
      <c r="A105" s="4"/>
      <c r="B105" s="4" t="s">
        <v>145</v>
      </c>
      <c r="C105" s="4"/>
      <c r="D105" s="16">
        <f>D102/D101</f>
        <v>0.42384069148566583</v>
      </c>
      <c r="E105" s="16">
        <f>E102/E101</f>
        <v>0.39460147695441811</v>
      </c>
    </row>
    <row r="106" spans="1:5" x14ac:dyDescent="0.25">
      <c r="A106" s="4"/>
      <c r="B106" s="4" t="s">
        <v>146</v>
      </c>
      <c r="C106" s="4"/>
      <c r="D106" s="16">
        <f>100*D103/D101</f>
        <v>57.615930851433419</v>
      </c>
      <c r="E106" s="16">
        <f>100*E103/E101</f>
        <v>60.539852304558188</v>
      </c>
    </row>
    <row r="107" spans="1:5" x14ac:dyDescent="0.25">
      <c r="A107" s="4"/>
      <c r="B107" s="4" t="s">
        <v>147</v>
      </c>
      <c r="C107" s="4"/>
      <c r="D107" s="16">
        <f>D102/D103</f>
        <v>0.73563107498613156</v>
      </c>
      <c r="E107" s="16">
        <f>E102/E103</f>
        <v>0.65180449230251536</v>
      </c>
    </row>
    <row r="108" spans="1:5" x14ac:dyDescent="0.25">
      <c r="A108" s="4"/>
      <c r="B108" s="4" t="s">
        <v>148</v>
      </c>
      <c r="C108" s="4"/>
      <c r="D108" s="5">
        <f>D39-D80</f>
        <v>27364</v>
      </c>
      <c r="E108" s="5">
        <f>E39-E80</f>
        <v>27364</v>
      </c>
    </row>
    <row r="109" spans="1:5" x14ac:dyDescent="0.25">
      <c r="A109" s="4"/>
      <c r="B109" s="6" t="s">
        <v>149</v>
      </c>
      <c r="C109" s="6"/>
      <c r="D109" s="17">
        <f>D39/D80</f>
        <v>1.3066131815431503</v>
      </c>
      <c r="E109" s="17">
        <f>E39/E80</f>
        <v>1.3066131815431503</v>
      </c>
    </row>
    <row r="110" spans="1:5" x14ac:dyDescent="0.25">
      <c r="A110" s="4"/>
      <c r="B110" s="4"/>
      <c r="C110" s="4"/>
      <c r="D110" s="5"/>
      <c r="E110" s="5"/>
    </row>
  </sheetData>
  <sheetProtection sheet="1" objects="1" scenarios="1"/>
  <phoneticPr fontId="0" type="noConversion"/>
  <pageMargins left="1.26" right="0.75" top="0.52" bottom="1.17" header="0.73" footer="0.5"/>
  <pageSetup orientation="portrait" horizontalDpi="4294967292" verticalDpi="4294967292"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2"/>
  <sheetViews>
    <sheetView tabSelected="1" workbookViewId="0">
      <selection activeCell="B10" sqref="B10"/>
    </sheetView>
  </sheetViews>
  <sheetFormatPr defaultColWidth="10.33203125" defaultRowHeight="13.2" x14ac:dyDescent="0.25"/>
  <cols>
    <col min="1" max="1" width="25.6640625" customWidth="1"/>
    <col min="2" max="2" width="15.109375" style="2" customWidth="1"/>
    <col min="3" max="4" width="16.44140625" style="2" customWidth="1"/>
    <col min="5" max="5" width="5.6640625" customWidth="1"/>
  </cols>
  <sheetData>
    <row r="1" spans="1:7" x14ac:dyDescent="0.25">
      <c r="A1" s="1" t="s">
        <v>0</v>
      </c>
    </row>
    <row r="2" spans="1:7" x14ac:dyDescent="0.25">
      <c r="A2" t="s">
        <v>1</v>
      </c>
    </row>
    <row r="3" spans="1:7" x14ac:dyDescent="0.25">
      <c r="A3" t="s">
        <v>2</v>
      </c>
    </row>
    <row r="4" spans="1:7" x14ac:dyDescent="0.25">
      <c r="A4" t="s">
        <v>3</v>
      </c>
    </row>
    <row r="5" spans="1:7" x14ac:dyDescent="0.25">
      <c r="A5" t="s">
        <v>4</v>
      </c>
    </row>
    <row r="6" spans="1:7" x14ac:dyDescent="0.25">
      <c r="A6" t="s">
        <v>182</v>
      </c>
    </row>
    <row r="8" spans="1:7" x14ac:dyDescent="0.25">
      <c r="A8" s="4"/>
      <c r="B8" s="5" t="s">
        <v>5</v>
      </c>
      <c r="C8" s="5"/>
      <c r="D8" s="5"/>
      <c r="E8" s="4"/>
      <c r="F8" s="4"/>
      <c r="G8" s="4"/>
    </row>
    <row r="9" spans="1:7" x14ac:dyDescent="0.25">
      <c r="A9" s="4"/>
      <c r="B9" s="5"/>
      <c r="C9" s="5"/>
      <c r="D9" s="5"/>
      <c r="E9" s="4"/>
      <c r="F9" s="4"/>
      <c r="G9" s="4"/>
    </row>
    <row r="10" spans="1:7" x14ac:dyDescent="0.25">
      <c r="A10" s="6" t="s">
        <v>6</v>
      </c>
      <c r="B10" s="32" t="s">
        <v>7</v>
      </c>
      <c r="C10" s="24"/>
      <c r="D10" s="7" t="s">
        <v>8</v>
      </c>
      <c r="E10" s="23">
        <v>1997</v>
      </c>
      <c r="F10" s="4"/>
      <c r="G10" s="4"/>
    </row>
    <row r="11" spans="1:7" x14ac:dyDescent="0.25">
      <c r="A11" s="4" t="s">
        <v>9</v>
      </c>
      <c r="B11" s="34"/>
      <c r="C11" s="34"/>
      <c r="D11" s="34"/>
      <c r="E11" s="33"/>
      <c r="F11" s="4"/>
      <c r="G11" s="4"/>
    </row>
    <row r="12" spans="1:7" x14ac:dyDescent="0.25">
      <c r="A12" s="33"/>
      <c r="B12" s="34"/>
      <c r="C12" s="34"/>
      <c r="D12" s="34"/>
      <c r="E12" s="33"/>
      <c r="F12" s="4"/>
      <c r="G12" s="4"/>
    </row>
    <row r="13" spans="1:7" x14ac:dyDescent="0.25">
      <c r="A13" s="33"/>
      <c r="B13" s="34"/>
      <c r="C13" s="34"/>
      <c r="D13" s="34"/>
      <c r="E13" s="33"/>
      <c r="F13" s="4"/>
      <c r="G13" s="4"/>
    </row>
    <row r="14" spans="1:7" x14ac:dyDescent="0.25">
      <c r="A14" s="33"/>
      <c r="B14" s="34"/>
      <c r="C14" s="34"/>
      <c r="D14" s="34"/>
      <c r="E14" s="33"/>
      <c r="F14" s="4"/>
      <c r="G14" s="4"/>
    </row>
    <row r="15" spans="1:7" x14ac:dyDescent="0.25">
      <c r="A15" s="33"/>
      <c r="B15" s="34"/>
      <c r="C15" s="34"/>
      <c r="D15" s="34"/>
      <c r="E15" s="33"/>
      <c r="F15" s="4"/>
      <c r="G15" s="4"/>
    </row>
    <row r="16" spans="1:7" x14ac:dyDescent="0.25">
      <c r="A16" s="33"/>
      <c r="B16" s="34"/>
      <c r="C16" s="34"/>
      <c r="D16" s="34"/>
      <c r="E16" s="33"/>
      <c r="F16" s="4"/>
      <c r="G16" s="4"/>
    </row>
    <row r="17" spans="1:8" x14ac:dyDescent="0.25">
      <c r="A17" s="22"/>
      <c r="B17" s="35"/>
      <c r="C17" s="35"/>
      <c r="D17" s="35"/>
      <c r="E17" s="22"/>
      <c r="F17" s="4"/>
      <c r="G17" s="4"/>
    </row>
    <row r="18" spans="1:8" x14ac:dyDescent="0.25">
      <c r="A18" s="4" t="s">
        <v>10</v>
      </c>
      <c r="B18" s="5"/>
      <c r="C18" s="5"/>
      <c r="D18" s="5"/>
      <c r="E18" s="4"/>
      <c r="F18" s="25" t="s">
        <v>186</v>
      </c>
      <c r="G18" s="26" t="s">
        <v>190</v>
      </c>
      <c r="H18" s="3"/>
    </row>
    <row r="19" spans="1:8" x14ac:dyDescent="0.25">
      <c r="A19" s="4" t="s">
        <v>11</v>
      </c>
      <c r="B19" s="5"/>
      <c r="C19" s="5"/>
      <c r="D19" s="19">
        <v>67331.25</v>
      </c>
      <c r="E19" s="4"/>
      <c r="F19" s="36">
        <f>135*525</f>
        <v>70875</v>
      </c>
      <c r="G19" s="27">
        <f>+D19/$D$30</f>
        <v>0.4976211372349762</v>
      </c>
      <c r="H19" s="3"/>
    </row>
    <row r="20" spans="1:8" x14ac:dyDescent="0.25">
      <c r="A20" s="4" t="s">
        <v>12</v>
      </c>
      <c r="B20" s="5"/>
      <c r="C20" s="5"/>
      <c r="D20" s="19">
        <v>31850</v>
      </c>
      <c r="E20" s="4"/>
      <c r="F20" s="36">
        <f>70*500</f>
        <v>35000</v>
      </c>
      <c r="G20" s="27">
        <f>+D20/$D$30</f>
        <v>0.23539193496235392</v>
      </c>
      <c r="H20" s="3"/>
    </row>
    <row r="21" spans="1:8" x14ac:dyDescent="0.25">
      <c r="A21" s="4" t="s">
        <v>13</v>
      </c>
      <c r="B21" s="5"/>
      <c r="C21" s="5"/>
      <c r="D21" s="19">
        <v>10880</v>
      </c>
      <c r="E21" s="4"/>
      <c r="F21" s="36">
        <f>17*800</f>
        <v>13600</v>
      </c>
      <c r="G21" s="27">
        <f>+D21/$D$30</f>
        <v>8.0410180608804102E-2</v>
      </c>
      <c r="H21" s="3"/>
    </row>
    <row r="22" spans="1:8" x14ac:dyDescent="0.25">
      <c r="A22" s="4" t="s">
        <v>14</v>
      </c>
      <c r="B22" s="5"/>
      <c r="C22" s="5"/>
      <c r="D22" s="19">
        <v>0</v>
      </c>
      <c r="E22" s="4"/>
      <c r="F22" s="36">
        <v>0</v>
      </c>
      <c r="G22" s="27">
        <f>+D22/$D$30</f>
        <v>0</v>
      </c>
      <c r="H22" s="3"/>
    </row>
    <row r="23" spans="1:8" x14ac:dyDescent="0.25">
      <c r="A23" s="4" t="s">
        <v>15</v>
      </c>
      <c r="B23" s="5"/>
      <c r="C23" s="5"/>
      <c r="D23" s="19">
        <v>25245</v>
      </c>
      <c r="E23" s="4"/>
      <c r="F23" s="37">
        <f>45*1100</f>
        <v>49500</v>
      </c>
      <c r="G23" s="28">
        <f>+D23/$D$30</f>
        <v>0.18657674719386577</v>
      </c>
      <c r="H23" s="3"/>
    </row>
    <row r="24" spans="1:8" x14ac:dyDescent="0.25">
      <c r="A24" s="4" t="s">
        <v>16</v>
      </c>
      <c r="B24" s="5"/>
      <c r="C24" s="5"/>
      <c r="D24" s="19">
        <v>0</v>
      </c>
      <c r="E24" s="4"/>
      <c r="F24" s="29">
        <f>SUM(F19:F23)</f>
        <v>168975</v>
      </c>
      <c r="G24" s="27">
        <f>SUM(G19:G23)</f>
        <v>1</v>
      </c>
      <c r="H24" s="3" t="s">
        <v>187</v>
      </c>
    </row>
    <row r="25" spans="1:8" x14ac:dyDescent="0.25">
      <c r="A25" s="4" t="s">
        <v>17</v>
      </c>
      <c r="B25" s="5"/>
      <c r="C25" s="5"/>
      <c r="D25" s="19">
        <v>0</v>
      </c>
      <c r="E25" s="4"/>
      <c r="F25" s="4"/>
      <c r="G25" s="4"/>
    </row>
    <row r="26" spans="1:8" x14ac:dyDescent="0.25">
      <c r="A26" s="4" t="s">
        <v>18</v>
      </c>
      <c r="B26" s="5"/>
      <c r="C26" s="5"/>
      <c r="D26" s="19">
        <v>0</v>
      </c>
      <c r="E26" s="4"/>
      <c r="F26" s="4"/>
      <c r="G26" s="4"/>
    </row>
    <row r="27" spans="1:8" x14ac:dyDescent="0.25">
      <c r="A27" s="4" t="s">
        <v>19</v>
      </c>
      <c r="B27" s="5"/>
      <c r="C27" s="5"/>
      <c r="D27" s="19">
        <v>0</v>
      </c>
      <c r="E27" s="4"/>
      <c r="F27" s="4"/>
      <c r="G27" s="4"/>
    </row>
    <row r="28" spans="1:8" x14ac:dyDescent="0.25">
      <c r="A28" s="4" t="s">
        <v>20</v>
      </c>
      <c r="B28" s="5"/>
      <c r="C28" s="5"/>
      <c r="D28" s="19">
        <v>0</v>
      </c>
      <c r="E28" s="4"/>
      <c r="F28" s="4"/>
      <c r="G28" s="4"/>
    </row>
    <row r="29" spans="1:8" x14ac:dyDescent="0.25">
      <c r="A29" s="6" t="s">
        <v>20</v>
      </c>
      <c r="B29" s="24"/>
      <c r="C29" s="24"/>
      <c r="D29" s="32">
        <v>0</v>
      </c>
      <c r="E29" s="6"/>
      <c r="F29" s="4"/>
      <c r="G29" s="4"/>
    </row>
    <row r="30" spans="1:8" x14ac:dyDescent="0.25">
      <c r="A30" s="4"/>
      <c r="B30" s="5" t="s">
        <v>21</v>
      </c>
      <c r="C30" s="5"/>
      <c r="D30" s="5">
        <f>SUM(D19:D29)</f>
        <v>135306.25</v>
      </c>
      <c r="E30" s="4"/>
      <c r="F30" s="4"/>
      <c r="G30" s="4"/>
    </row>
    <row r="31" spans="1:8" x14ac:dyDescent="0.25">
      <c r="A31" s="6"/>
      <c r="B31" s="24"/>
      <c r="C31" s="24"/>
      <c r="D31" s="24"/>
      <c r="E31" s="6"/>
      <c r="F31" s="4"/>
      <c r="G31" s="4"/>
    </row>
    <row r="32" spans="1:8" x14ac:dyDescent="0.25">
      <c r="A32" s="4" t="s">
        <v>22</v>
      </c>
      <c r="B32" s="5"/>
      <c r="C32" s="5"/>
      <c r="D32" s="5"/>
      <c r="E32" s="4"/>
      <c r="F32" s="4"/>
      <c r="G32" s="4"/>
    </row>
    <row r="33" spans="1:7" x14ac:dyDescent="0.25">
      <c r="A33" s="4" t="s">
        <v>23</v>
      </c>
      <c r="B33" s="5"/>
      <c r="C33" s="5"/>
      <c r="D33" s="19">
        <v>0</v>
      </c>
      <c r="E33" s="4"/>
      <c r="F33" s="4"/>
      <c r="G33" s="4"/>
    </row>
    <row r="34" spans="1:7" x14ac:dyDescent="0.25">
      <c r="A34" s="4" t="s">
        <v>24</v>
      </c>
      <c r="B34" s="5"/>
      <c r="C34" s="5"/>
      <c r="D34" s="19">
        <v>0</v>
      </c>
      <c r="E34" s="4"/>
      <c r="F34" s="4"/>
      <c r="G34" s="4"/>
    </row>
    <row r="35" spans="1:7" x14ac:dyDescent="0.25">
      <c r="A35" s="4" t="s">
        <v>25</v>
      </c>
      <c r="B35" s="5"/>
      <c r="C35" s="5"/>
      <c r="D35" s="19">
        <v>0</v>
      </c>
      <c r="E35" s="4"/>
      <c r="F35" s="4"/>
      <c r="G35" s="4"/>
    </row>
    <row r="36" spans="1:7" x14ac:dyDescent="0.25">
      <c r="A36" s="4" t="s">
        <v>17</v>
      </c>
      <c r="B36" s="5"/>
      <c r="C36" s="5"/>
      <c r="D36" s="19">
        <v>0</v>
      </c>
      <c r="E36" s="4"/>
      <c r="F36" s="4"/>
      <c r="G36" s="4"/>
    </row>
    <row r="37" spans="1:7" x14ac:dyDescent="0.25">
      <c r="A37" s="4" t="s">
        <v>26</v>
      </c>
      <c r="B37" s="5"/>
      <c r="C37" s="5"/>
      <c r="D37" s="19">
        <v>0</v>
      </c>
      <c r="E37" s="4"/>
      <c r="F37" s="4"/>
      <c r="G37" s="4"/>
    </row>
    <row r="38" spans="1:7" x14ac:dyDescent="0.25">
      <c r="A38" s="4" t="s">
        <v>27</v>
      </c>
      <c r="B38" s="5"/>
      <c r="C38" s="5"/>
      <c r="D38" s="19">
        <v>2500</v>
      </c>
      <c r="E38" s="4"/>
      <c r="F38" s="4"/>
      <c r="G38" s="4"/>
    </row>
    <row r="39" spans="1:7" x14ac:dyDescent="0.25">
      <c r="A39" s="4" t="s">
        <v>28</v>
      </c>
      <c r="B39" s="5"/>
      <c r="C39" s="5"/>
      <c r="D39" s="19">
        <v>900</v>
      </c>
      <c r="E39" s="4"/>
      <c r="F39" s="4"/>
      <c r="G39" s="4"/>
    </row>
    <row r="40" spans="1:7" x14ac:dyDescent="0.25">
      <c r="A40" s="4" t="s">
        <v>29</v>
      </c>
      <c r="B40" s="5"/>
      <c r="C40" s="5"/>
      <c r="D40" s="19">
        <v>310</v>
      </c>
      <c r="E40" s="4"/>
      <c r="F40" s="4"/>
      <c r="G40" s="4"/>
    </row>
    <row r="41" spans="1:7" x14ac:dyDescent="0.25">
      <c r="A41" s="4" t="s">
        <v>30</v>
      </c>
      <c r="B41" s="5"/>
      <c r="C41" s="5"/>
      <c r="D41" s="19">
        <v>135</v>
      </c>
      <c r="E41" s="4"/>
      <c r="F41" s="4"/>
      <c r="G41" s="4"/>
    </row>
    <row r="42" spans="1:7" x14ac:dyDescent="0.25">
      <c r="A42" s="4" t="s">
        <v>31</v>
      </c>
      <c r="B42" s="5"/>
      <c r="C42" s="5"/>
      <c r="D42" s="19">
        <v>0</v>
      </c>
      <c r="E42" s="4"/>
      <c r="F42" s="4"/>
      <c r="G42" s="4"/>
    </row>
    <row r="43" spans="1:7" x14ac:dyDescent="0.25">
      <c r="A43" s="4" t="s">
        <v>32</v>
      </c>
      <c r="B43" s="5"/>
      <c r="C43" s="5"/>
      <c r="D43" s="19">
        <v>0</v>
      </c>
      <c r="E43" s="4"/>
      <c r="F43" s="4"/>
      <c r="G43" s="4"/>
    </row>
    <row r="44" spans="1:7" x14ac:dyDescent="0.25">
      <c r="A44" s="4" t="s">
        <v>33</v>
      </c>
      <c r="B44" s="5"/>
      <c r="C44" s="5"/>
      <c r="D44" s="19">
        <v>0</v>
      </c>
      <c r="E44" s="4"/>
      <c r="F44" s="4"/>
      <c r="G44" s="4"/>
    </row>
    <row r="45" spans="1:7" x14ac:dyDescent="0.25">
      <c r="A45" s="4" t="s">
        <v>34</v>
      </c>
      <c r="B45" s="5"/>
      <c r="C45" s="5"/>
      <c r="D45" s="19">
        <v>0</v>
      </c>
      <c r="E45" s="4"/>
      <c r="F45" s="4"/>
      <c r="G45" s="4"/>
    </row>
    <row r="46" spans="1:7" x14ac:dyDescent="0.25">
      <c r="A46" s="4" t="s">
        <v>35</v>
      </c>
      <c r="B46" s="5"/>
      <c r="C46" s="5"/>
      <c r="D46" s="19">
        <v>1875</v>
      </c>
      <c r="E46" s="4"/>
      <c r="F46" s="4"/>
      <c r="G46" s="4"/>
    </row>
    <row r="47" spans="1:7" x14ac:dyDescent="0.25">
      <c r="A47" s="4" t="s">
        <v>36</v>
      </c>
      <c r="B47" s="5"/>
      <c r="C47" s="5"/>
      <c r="D47" s="19">
        <v>300</v>
      </c>
      <c r="E47" s="4"/>
      <c r="F47" s="4"/>
      <c r="G47" s="4"/>
    </row>
    <row r="48" spans="1:7" x14ac:dyDescent="0.25">
      <c r="A48" s="4" t="s">
        <v>37</v>
      </c>
      <c r="B48" s="5"/>
      <c r="C48" s="5"/>
      <c r="D48" s="19">
        <v>0</v>
      </c>
      <c r="E48" s="4"/>
      <c r="F48" s="4"/>
      <c r="G48" s="4"/>
    </row>
    <row r="49" spans="1:7" x14ac:dyDescent="0.25">
      <c r="A49" s="4" t="s">
        <v>38</v>
      </c>
      <c r="B49" s="5"/>
      <c r="C49" s="5"/>
      <c r="D49" s="19">
        <v>700</v>
      </c>
      <c r="E49" s="4"/>
      <c r="F49" s="4"/>
      <c r="G49" s="4"/>
    </row>
    <row r="50" spans="1:7" x14ac:dyDescent="0.25">
      <c r="A50" s="4" t="s">
        <v>39</v>
      </c>
      <c r="B50" s="5"/>
      <c r="C50" s="5"/>
      <c r="D50" s="19">
        <v>1200</v>
      </c>
      <c r="E50" s="4"/>
      <c r="F50" s="4"/>
      <c r="G50" s="4"/>
    </row>
    <row r="51" spans="1:7" x14ac:dyDescent="0.25">
      <c r="A51" s="4" t="s">
        <v>194</v>
      </c>
      <c r="B51" s="5"/>
      <c r="C51" s="5"/>
      <c r="D51" s="19">
        <v>6000</v>
      </c>
      <c r="E51" s="4"/>
      <c r="F51" s="4"/>
      <c r="G51" s="4"/>
    </row>
    <row r="52" spans="1:7" x14ac:dyDescent="0.25">
      <c r="A52" s="4" t="s">
        <v>197</v>
      </c>
      <c r="B52" s="5"/>
      <c r="C52" s="5"/>
      <c r="D52" s="19">
        <v>1000</v>
      </c>
      <c r="E52" s="4"/>
      <c r="F52" s="4"/>
      <c r="G52" s="4"/>
    </row>
    <row r="53" spans="1:7" x14ac:dyDescent="0.25">
      <c r="A53" s="4" t="s">
        <v>196</v>
      </c>
      <c r="B53" s="5"/>
      <c r="C53" s="5"/>
      <c r="D53" s="19">
        <v>1000</v>
      </c>
      <c r="E53" s="4"/>
      <c r="F53" s="4"/>
      <c r="G53" s="4"/>
    </row>
    <row r="54" spans="1:7" x14ac:dyDescent="0.25">
      <c r="A54" s="4" t="s">
        <v>40</v>
      </c>
      <c r="B54" s="5"/>
      <c r="C54" s="5"/>
      <c r="D54" s="19">
        <v>3480</v>
      </c>
      <c r="E54" s="4"/>
      <c r="F54" s="4"/>
      <c r="G54" s="4"/>
    </row>
    <row r="55" spans="1:7" x14ac:dyDescent="0.25">
      <c r="A55" s="4" t="s">
        <v>41</v>
      </c>
      <c r="B55" s="5"/>
      <c r="C55" s="5"/>
      <c r="D55" s="19">
        <v>3625</v>
      </c>
      <c r="E55" s="4"/>
      <c r="F55" s="4"/>
      <c r="G55" s="4"/>
    </row>
    <row r="56" spans="1:7" x14ac:dyDescent="0.25">
      <c r="A56" s="4" t="s">
        <v>42</v>
      </c>
      <c r="B56" s="5"/>
      <c r="C56" s="5"/>
      <c r="D56" s="19">
        <v>1100</v>
      </c>
      <c r="E56" s="4"/>
      <c r="F56" s="4"/>
      <c r="G56" s="4"/>
    </row>
    <row r="57" spans="1:7" x14ac:dyDescent="0.25">
      <c r="A57" s="4" t="s">
        <v>43</v>
      </c>
      <c r="B57" s="5"/>
      <c r="C57" s="5"/>
      <c r="D57" s="19">
        <v>0</v>
      </c>
      <c r="E57" s="4"/>
      <c r="F57" s="4"/>
      <c r="G57" s="4"/>
    </row>
    <row r="58" spans="1:7" x14ac:dyDescent="0.25">
      <c r="A58" s="4" t="s">
        <v>44</v>
      </c>
      <c r="B58" s="5"/>
      <c r="C58" s="5"/>
      <c r="D58" s="19">
        <v>5000</v>
      </c>
      <c r="E58" s="4"/>
      <c r="F58" s="4"/>
      <c r="G58" s="4"/>
    </row>
    <row r="59" spans="1:7" x14ac:dyDescent="0.25">
      <c r="A59" s="4" t="s">
        <v>18</v>
      </c>
      <c r="B59" s="5"/>
      <c r="C59" s="5"/>
      <c r="D59" s="19">
        <v>0</v>
      </c>
      <c r="E59" s="4"/>
      <c r="F59" s="4"/>
      <c r="G59" s="4"/>
    </row>
    <row r="60" spans="1:7" x14ac:dyDescent="0.25">
      <c r="A60" s="4" t="s">
        <v>45</v>
      </c>
      <c r="B60" s="5"/>
      <c r="C60" s="5"/>
      <c r="D60" s="19">
        <v>1000</v>
      </c>
      <c r="E60" s="4"/>
      <c r="F60" s="4"/>
      <c r="G60" s="4"/>
    </row>
    <row r="61" spans="1:7" x14ac:dyDescent="0.25">
      <c r="A61" s="4" t="s">
        <v>46</v>
      </c>
      <c r="B61" s="5"/>
      <c r="C61" s="5"/>
      <c r="D61" s="19">
        <v>4059.19</v>
      </c>
      <c r="E61" s="4"/>
      <c r="F61" s="4"/>
      <c r="G61" s="4"/>
    </row>
    <row r="62" spans="1:7" x14ac:dyDescent="0.25">
      <c r="A62" s="4" t="s">
        <v>47</v>
      </c>
      <c r="B62" s="5"/>
      <c r="C62" s="5"/>
      <c r="D62" s="19">
        <v>400.5</v>
      </c>
      <c r="E62" s="4"/>
      <c r="F62" s="4"/>
      <c r="G62" s="4"/>
    </row>
    <row r="63" spans="1:7" x14ac:dyDescent="0.25">
      <c r="A63" s="4" t="s">
        <v>48</v>
      </c>
      <c r="B63" s="5"/>
      <c r="C63" s="5"/>
      <c r="D63" s="19">
        <v>1000</v>
      </c>
      <c r="E63" s="4"/>
      <c r="F63" s="4"/>
      <c r="G63" s="4"/>
    </row>
    <row r="64" spans="1:7" x14ac:dyDescent="0.25">
      <c r="A64" s="4" t="s">
        <v>49</v>
      </c>
      <c r="B64" s="5"/>
      <c r="C64" s="5"/>
      <c r="D64" s="19">
        <v>0</v>
      </c>
      <c r="E64" s="4"/>
      <c r="F64" s="4"/>
      <c r="G64" s="4"/>
    </row>
    <row r="65" spans="1:7" x14ac:dyDescent="0.25">
      <c r="A65" s="4" t="s">
        <v>50</v>
      </c>
      <c r="B65" s="5"/>
      <c r="C65" s="5"/>
      <c r="D65" s="19">
        <v>0</v>
      </c>
      <c r="E65" s="4"/>
      <c r="F65" s="4"/>
      <c r="G65" s="4"/>
    </row>
    <row r="66" spans="1:7" x14ac:dyDescent="0.25">
      <c r="A66" s="4" t="s">
        <v>51</v>
      </c>
      <c r="B66" s="5"/>
      <c r="C66" s="5"/>
      <c r="D66" s="19">
        <v>0</v>
      </c>
      <c r="E66" s="4"/>
      <c r="F66" s="4"/>
      <c r="G66" s="4"/>
    </row>
    <row r="67" spans="1:7" x14ac:dyDescent="0.25">
      <c r="A67" s="4" t="s">
        <v>52</v>
      </c>
      <c r="B67" s="5"/>
      <c r="C67" s="5"/>
      <c r="D67" s="19">
        <v>0</v>
      </c>
      <c r="E67" s="4"/>
      <c r="F67" s="4"/>
      <c r="G67" s="4"/>
    </row>
    <row r="68" spans="1:7" x14ac:dyDescent="0.25">
      <c r="A68" s="4" t="s">
        <v>52</v>
      </c>
      <c r="B68" s="5"/>
      <c r="C68" s="5"/>
      <c r="D68" s="19">
        <v>0</v>
      </c>
      <c r="E68" s="4"/>
      <c r="F68" s="4"/>
      <c r="G68" s="4"/>
    </row>
    <row r="69" spans="1:7" x14ac:dyDescent="0.25">
      <c r="A69" s="4" t="s">
        <v>52</v>
      </c>
      <c r="B69" s="5"/>
      <c r="C69" s="5"/>
      <c r="D69" s="19">
        <v>0</v>
      </c>
      <c r="E69" s="4"/>
      <c r="F69" s="4"/>
      <c r="G69" s="4"/>
    </row>
    <row r="70" spans="1:7" x14ac:dyDescent="0.25">
      <c r="A70" s="4" t="s">
        <v>53</v>
      </c>
      <c r="B70" s="5"/>
      <c r="C70" s="5"/>
      <c r="D70" s="5" t="s">
        <v>54</v>
      </c>
      <c r="E70" s="4"/>
      <c r="F70" s="4"/>
      <c r="G70" s="4"/>
    </row>
    <row r="71" spans="1:7" x14ac:dyDescent="0.25">
      <c r="A71" s="4" t="s">
        <v>55</v>
      </c>
      <c r="B71" s="5"/>
      <c r="C71" s="5"/>
      <c r="D71" s="19">
        <v>3500</v>
      </c>
      <c r="E71" s="4"/>
      <c r="F71" s="4"/>
      <c r="G71" s="4"/>
    </row>
    <row r="72" spans="1:7" x14ac:dyDescent="0.25">
      <c r="A72" s="4" t="s">
        <v>56</v>
      </c>
      <c r="B72" s="5"/>
      <c r="C72" s="5"/>
      <c r="D72" s="19">
        <v>40000</v>
      </c>
      <c r="E72" s="4"/>
      <c r="F72" s="4"/>
      <c r="G72" s="4"/>
    </row>
    <row r="73" spans="1:7" x14ac:dyDescent="0.25">
      <c r="A73" s="4" t="s">
        <v>57</v>
      </c>
      <c r="B73" s="5"/>
      <c r="C73" s="5"/>
      <c r="D73" s="19">
        <v>0</v>
      </c>
      <c r="E73" s="4"/>
      <c r="F73" s="4"/>
      <c r="G73" s="4"/>
    </row>
    <row r="74" spans="1:7" x14ac:dyDescent="0.25">
      <c r="A74" s="4" t="s">
        <v>58</v>
      </c>
      <c r="B74" s="5"/>
      <c r="C74" s="5"/>
      <c r="D74" s="19">
        <v>0</v>
      </c>
      <c r="E74" s="4"/>
      <c r="F74" s="4"/>
      <c r="G74" s="4"/>
    </row>
    <row r="75" spans="1:7" x14ac:dyDescent="0.25">
      <c r="A75" s="4" t="s">
        <v>59</v>
      </c>
      <c r="B75" s="5"/>
      <c r="C75" s="5"/>
      <c r="D75" s="19">
        <v>0</v>
      </c>
      <c r="E75" s="4"/>
      <c r="F75" s="4"/>
      <c r="G75" s="4"/>
    </row>
    <row r="76" spans="1:7" x14ac:dyDescent="0.25">
      <c r="A76" s="4" t="s">
        <v>60</v>
      </c>
      <c r="B76" s="5"/>
      <c r="C76" s="5"/>
      <c r="D76" s="19">
        <v>0</v>
      </c>
      <c r="E76" s="4"/>
      <c r="F76" s="4"/>
      <c r="G76" s="4"/>
    </row>
    <row r="77" spans="1:7" x14ac:dyDescent="0.25">
      <c r="A77" s="4" t="s">
        <v>61</v>
      </c>
      <c r="B77" s="5"/>
      <c r="C77" s="5"/>
      <c r="D77" s="19">
        <v>7285</v>
      </c>
      <c r="E77" s="4"/>
      <c r="F77" s="4"/>
      <c r="G77" s="4"/>
    </row>
    <row r="78" spans="1:7" x14ac:dyDescent="0.25">
      <c r="A78" s="6" t="s">
        <v>62</v>
      </c>
      <c r="B78" s="24"/>
      <c r="C78" s="24"/>
      <c r="D78" s="32">
        <v>1100</v>
      </c>
      <c r="E78" s="6"/>
      <c r="F78" s="4"/>
      <c r="G78" s="4"/>
    </row>
    <row r="79" spans="1:7" x14ac:dyDescent="0.25">
      <c r="A79" s="4"/>
      <c r="B79" s="5" t="s">
        <v>63</v>
      </c>
      <c r="C79" s="5"/>
      <c r="D79" s="5">
        <f>SUM(D33:D78)</f>
        <v>87469.69</v>
      </c>
      <c r="E79" s="4"/>
      <c r="F79" s="4"/>
      <c r="G79" s="4"/>
    </row>
    <row r="80" spans="1:7" x14ac:dyDescent="0.25">
      <c r="A80" s="4"/>
      <c r="B80" s="5"/>
      <c r="C80" s="5"/>
      <c r="D80" s="5"/>
      <c r="E80" s="4"/>
      <c r="F80" s="4"/>
      <c r="G80" s="4"/>
    </row>
    <row r="81" spans="1:7" x14ac:dyDescent="0.25">
      <c r="A81" s="4" t="s">
        <v>64</v>
      </c>
      <c r="B81" s="5"/>
      <c r="C81" s="5"/>
      <c r="D81" s="5">
        <f>D30-D79</f>
        <v>47836.56</v>
      </c>
      <c r="E81" s="4"/>
      <c r="F81" s="4"/>
      <c r="G81" s="4"/>
    </row>
    <row r="82" spans="1:7" x14ac:dyDescent="0.25">
      <c r="A82" s="6"/>
      <c r="B82" s="24"/>
      <c r="C82" s="24"/>
      <c r="D82" s="24"/>
      <c r="E82" s="6"/>
      <c r="F82" s="4"/>
      <c r="G82" s="4"/>
    </row>
    <row r="83" spans="1:7" x14ac:dyDescent="0.25">
      <c r="A83" s="4" t="s">
        <v>65</v>
      </c>
      <c r="B83" s="30" t="s">
        <v>66</v>
      </c>
      <c r="C83" s="30" t="s">
        <v>67</v>
      </c>
      <c r="D83" s="30" t="s">
        <v>68</v>
      </c>
      <c r="E83" s="4"/>
      <c r="F83" s="4"/>
      <c r="G83" s="4"/>
    </row>
    <row r="84" spans="1:7" x14ac:dyDescent="0.25">
      <c r="A84" s="4" t="s">
        <v>69</v>
      </c>
      <c r="B84" s="19">
        <v>0</v>
      </c>
      <c r="C84" s="19">
        <v>0</v>
      </c>
      <c r="D84" s="5">
        <f t="shared" ref="D84:D101" si="0">B84-C84</f>
        <v>0</v>
      </c>
      <c r="E84" s="4"/>
      <c r="F84" s="4"/>
      <c r="G84" s="4"/>
    </row>
    <row r="85" spans="1:7" x14ac:dyDescent="0.25">
      <c r="A85" s="4" t="s">
        <v>70</v>
      </c>
      <c r="B85" s="19">
        <v>9750</v>
      </c>
      <c r="C85" s="19">
        <v>9750</v>
      </c>
      <c r="D85" s="5">
        <f t="shared" si="0"/>
        <v>0</v>
      </c>
      <c r="E85" s="4"/>
      <c r="F85" s="4"/>
      <c r="G85" s="4"/>
    </row>
    <row r="86" spans="1:7" x14ac:dyDescent="0.25">
      <c r="A86" s="4" t="s">
        <v>71</v>
      </c>
      <c r="B86" s="19">
        <v>0</v>
      </c>
      <c r="C86" s="19">
        <v>0</v>
      </c>
      <c r="D86" s="5">
        <f t="shared" si="0"/>
        <v>0</v>
      </c>
      <c r="E86" s="4"/>
      <c r="F86" s="4"/>
      <c r="G86" s="4"/>
    </row>
    <row r="87" spans="1:7" x14ac:dyDescent="0.25">
      <c r="A87" s="4" t="s">
        <v>17</v>
      </c>
      <c r="B87" s="19">
        <v>42000</v>
      </c>
      <c r="C87" s="19">
        <v>42000</v>
      </c>
      <c r="D87" s="5">
        <f t="shared" si="0"/>
        <v>0</v>
      </c>
      <c r="E87" s="4"/>
      <c r="F87" s="4"/>
      <c r="G87" s="4"/>
    </row>
    <row r="88" spans="1:7" x14ac:dyDescent="0.25">
      <c r="A88" s="4" t="s">
        <v>26</v>
      </c>
      <c r="B88" s="19">
        <v>0</v>
      </c>
      <c r="C88" s="19">
        <v>0</v>
      </c>
      <c r="D88" s="5">
        <f t="shared" si="0"/>
        <v>0</v>
      </c>
      <c r="E88" s="4"/>
      <c r="F88" s="4"/>
      <c r="G88" s="4"/>
    </row>
    <row r="89" spans="1:7" x14ac:dyDescent="0.25">
      <c r="A89" s="4" t="s">
        <v>27</v>
      </c>
      <c r="B89" s="19">
        <v>2500</v>
      </c>
      <c r="C89" s="19">
        <v>2500</v>
      </c>
      <c r="D89" s="5">
        <f t="shared" si="0"/>
        <v>0</v>
      </c>
      <c r="E89" s="4"/>
      <c r="F89" s="4"/>
      <c r="G89" s="4"/>
    </row>
    <row r="90" spans="1:7" x14ac:dyDescent="0.25">
      <c r="A90" s="4" t="s">
        <v>28</v>
      </c>
      <c r="B90" s="19">
        <v>0</v>
      </c>
      <c r="C90" s="19">
        <v>0</v>
      </c>
      <c r="D90" s="5">
        <f t="shared" si="0"/>
        <v>0</v>
      </c>
      <c r="E90" s="4"/>
      <c r="F90" s="4"/>
      <c r="G90" s="4"/>
    </row>
    <row r="91" spans="1:7" x14ac:dyDescent="0.25">
      <c r="A91" s="4" t="s">
        <v>29</v>
      </c>
      <c r="B91" s="19">
        <v>100</v>
      </c>
      <c r="C91" s="19">
        <v>100</v>
      </c>
      <c r="D91" s="5">
        <f t="shared" si="0"/>
        <v>0</v>
      </c>
      <c r="E91" s="4"/>
      <c r="F91" s="4"/>
      <c r="G91" s="4"/>
    </row>
    <row r="92" spans="1:7" x14ac:dyDescent="0.25">
      <c r="A92" s="4" t="s">
        <v>72</v>
      </c>
      <c r="B92" s="19">
        <v>0</v>
      </c>
      <c r="C92" s="19">
        <v>0</v>
      </c>
      <c r="D92" s="5">
        <f t="shared" si="0"/>
        <v>0</v>
      </c>
      <c r="E92" s="4"/>
      <c r="F92" s="4"/>
      <c r="G92" s="4"/>
    </row>
    <row r="93" spans="1:7" x14ac:dyDescent="0.25">
      <c r="A93" s="4" t="s">
        <v>34</v>
      </c>
      <c r="B93" s="19">
        <v>0</v>
      </c>
      <c r="C93" s="19">
        <v>0</v>
      </c>
      <c r="D93" s="5">
        <f t="shared" si="0"/>
        <v>0</v>
      </c>
      <c r="E93" s="4"/>
      <c r="F93" s="4"/>
      <c r="G93" s="4"/>
    </row>
    <row r="94" spans="1:7" x14ac:dyDescent="0.25">
      <c r="A94" s="4" t="s">
        <v>35</v>
      </c>
      <c r="B94" s="19">
        <v>100</v>
      </c>
      <c r="C94" s="19">
        <v>100</v>
      </c>
      <c r="D94" s="5">
        <f t="shared" si="0"/>
        <v>0</v>
      </c>
      <c r="E94" s="4"/>
      <c r="F94" s="4"/>
      <c r="G94" s="4"/>
    </row>
    <row r="95" spans="1:7" x14ac:dyDescent="0.25">
      <c r="A95" s="4" t="s">
        <v>73</v>
      </c>
      <c r="B95" s="19">
        <v>200</v>
      </c>
      <c r="C95" s="19">
        <v>200</v>
      </c>
      <c r="D95" s="5">
        <f t="shared" si="0"/>
        <v>0</v>
      </c>
      <c r="E95" s="4"/>
      <c r="F95" s="4"/>
      <c r="G95" s="4"/>
    </row>
    <row r="96" spans="1:7" x14ac:dyDescent="0.25">
      <c r="A96" s="4" t="s">
        <v>42</v>
      </c>
      <c r="B96" s="19">
        <v>100</v>
      </c>
      <c r="C96" s="19">
        <v>100</v>
      </c>
      <c r="D96" s="5">
        <f t="shared" si="0"/>
        <v>0</v>
      </c>
      <c r="E96" s="4"/>
      <c r="F96" s="4"/>
      <c r="G96" s="4"/>
    </row>
    <row r="97" spans="1:7" x14ac:dyDescent="0.25">
      <c r="A97" s="4" t="s">
        <v>49</v>
      </c>
      <c r="B97" s="19">
        <v>0</v>
      </c>
      <c r="C97" s="19">
        <v>0</v>
      </c>
      <c r="D97" s="5">
        <f t="shared" si="0"/>
        <v>0</v>
      </c>
      <c r="E97" s="4"/>
      <c r="F97" s="4"/>
      <c r="G97" s="4"/>
    </row>
    <row r="98" spans="1:7" x14ac:dyDescent="0.25">
      <c r="A98" s="4" t="s">
        <v>50</v>
      </c>
      <c r="B98" s="19">
        <v>0</v>
      </c>
      <c r="C98" s="19">
        <v>0</v>
      </c>
      <c r="D98" s="5">
        <f t="shared" si="0"/>
        <v>0</v>
      </c>
      <c r="E98" s="4"/>
      <c r="F98" s="4"/>
      <c r="G98" s="4"/>
    </row>
    <row r="99" spans="1:7" x14ac:dyDescent="0.25">
      <c r="A99" s="4" t="s">
        <v>51</v>
      </c>
      <c r="B99" s="19">
        <v>100</v>
      </c>
      <c r="C99" s="19">
        <v>100</v>
      </c>
      <c r="D99" s="5">
        <f t="shared" si="0"/>
        <v>0</v>
      </c>
      <c r="E99" s="4"/>
      <c r="F99" s="4"/>
      <c r="G99" s="4"/>
    </row>
    <row r="100" spans="1:7" x14ac:dyDescent="0.25">
      <c r="A100" s="4" t="s">
        <v>74</v>
      </c>
      <c r="B100" s="19">
        <v>0</v>
      </c>
      <c r="C100" s="19">
        <v>0</v>
      </c>
      <c r="D100" s="5">
        <f t="shared" si="0"/>
        <v>0</v>
      </c>
      <c r="E100" s="4"/>
      <c r="F100" s="4"/>
      <c r="G100" s="4"/>
    </row>
    <row r="101" spans="1:7" x14ac:dyDescent="0.25">
      <c r="A101" s="4" t="s">
        <v>75</v>
      </c>
      <c r="B101" s="19">
        <v>0</v>
      </c>
      <c r="C101" s="19">
        <v>0</v>
      </c>
      <c r="D101" s="5">
        <f t="shared" si="0"/>
        <v>0</v>
      </c>
      <c r="E101" s="4"/>
      <c r="F101" s="4"/>
      <c r="G101" s="4"/>
    </row>
    <row r="102" spans="1:7" x14ac:dyDescent="0.25">
      <c r="A102" s="4" t="s">
        <v>76</v>
      </c>
      <c r="B102" s="19">
        <v>250</v>
      </c>
      <c r="C102" s="19">
        <v>250</v>
      </c>
      <c r="D102" s="5">
        <f>C102-B102</f>
        <v>0</v>
      </c>
      <c r="E102" s="4"/>
      <c r="F102" s="4"/>
      <c r="G102" s="4"/>
    </row>
    <row r="103" spans="1:7" x14ac:dyDescent="0.25">
      <c r="A103" s="6" t="s">
        <v>77</v>
      </c>
      <c r="B103" s="32">
        <v>0</v>
      </c>
      <c r="C103" s="32">
        <v>0</v>
      </c>
      <c r="D103" s="24">
        <f>B103-C103</f>
        <v>0</v>
      </c>
      <c r="E103" s="6"/>
      <c r="F103" s="4"/>
      <c r="G103" s="4"/>
    </row>
    <row r="104" spans="1:7" x14ac:dyDescent="0.25">
      <c r="A104" s="4"/>
      <c r="B104" s="5" t="s">
        <v>78</v>
      </c>
      <c r="C104" s="5"/>
      <c r="D104" s="5">
        <f>SUM(D84:D103)</f>
        <v>0</v>
      </c>
      <c r="E104" s="4"/>
      <c r="F104" s="4"/>
      <c r="G104" s="4"/>
    </row>
    <row r="105" spans="1:7" x14ac:dyDescent="0.25">
      <c r="A105" s="6"/>
      <c r="B105" s="24"/>
      <c r="C105" s="24"/>
      <c r="D105" s="24"/>
      <c r="E105" s="6"/>
      <c r="F105" s="4"/>
      <c r="G105" s="4"/>
    </row>
    <row r="106" spans="1:7" x14ac:dyDescent="0.25">
      <c r="A106" s="4" t="s">
        <v>79</v>
      </c>
      <c r="B106" s="30" t="s">
        <v>80</v>
      </c>
      <c r="C106" s="30" t="s">
        <v>81</v>
      </c>
      <c r="D106" s="30" t="s">
        <v>68</v>
      </c>
      <c r="E106" s="4"/>
      <c r="F106" s="4"/>
      <c r="G106" s="4"/>
    </row>
    <row r="107" spans="1:7" x14ac:dyDescent="0.25">
      <c r="A107" s="4" t="s">
        <v>82</v>
      </c>
      <c r="B107" s="19">
        <v>0</v>
      </c>
      <c r="C107" s="19">
        <v>0</v>
      </c>
      <c r="D107" s="5">
        <f>B107-C107</f>
        <v>0</v>
      </c>
      <c r="E107" s="4"/>
      <c r="F107" s="4"/>
      <c r="G107" s="4"/>
    </row>
    <row r="108" spans="1:7" x14ac:dyDescent="0.25">
      <c r="A108" s="4" t="s">
        <v>83</v>
      </c>
      <c r="B108" s="19">
        <v>0</v>
      </c>
      <c r="C108" s="19">
        <v>0</v>
      </c>
      <c r="D108" s="5">
        <f>B108-C108</f>
        <v>0</v>
      </c>
      <c r="E108" s="4"/>
      <c r="F108" s="4"/>
      <c r="G108" s="4"/>
    </row>
    <row r="109" spans="1:7" x14ac:dyDescent="0.25">
      <c r="A109" s="4" t="s">
        <v>84</v>
      </c>
      <c r="B109" s="19">
        <v>0</v>
      </c>
      <c r="C109" s="19">
        <v>0</v>
      </c>
      <c r="D109" s="5">
        <f>B109-C109</f>
        <v>0</v>
      </c>
      <c r="E109" s="4"/>
      <c r="F109" s="4"/>
      <c r="G109" s="4"/>
    </row>
    <row r="110" spans="1:7" x14ac:dyDescent="0.25">
      <c r="A110" s="4" t="s">
        <v>85</v>
      </c>
      <c r="B110" s="19">
        <v>3904</v>
      </c>
      <c r="C110" s="19">
        <v>10000</v>
      </c>
      <c r="D110" s="5">
        <f>B110-C110</f>
        <v>-6096</v>
      </c>
      <c r="E110" s="4"/>
      <c r="F110" s="4"/>
      <c r="G110" s="4"/>
    </row>
    <row r="111" spans="1:7" x14ac:dyDescent="0.25">
      <c r="A111" s="4" t="s">
        <v>86</v>
      </c>
      <c r="B111" s="19">
        <v>0</v>
      </c>
      <c r="C111" s="19">
        <v>0</v>
      </c>
      <c r="D111" s="5">
        <f>B111-C111</f>
        <v>0</v>
      </c>
      <c r="E111" s="4"/>
      <c r="F111" s="4"/>
      <c r="G111" s="4"/>
    </row>
    <row r="112" spans="1:7" x14ac:dyDescent="0.25">
      <c r="A112" s="4"/>
      <c r="B112" s="5"/>
      <c r="C112" s="5"/>
      <c r="D112" s="5"/>
      <c r="E112" s="4"/>
      <c r="F112" s="4"/>
      <c r="G112" s="4"/>
    </row>
    <row r="113" spans="1:7" x14ac:dyDescent="0.25">
      <c r="A113" s="4" t="s">
        <v>87</v>
      </c>
      <c r="B113" s="30" t="s">
        <v>66</v>
      </c>
      <c r="C113" s="30" t="s">
        <v>67</v>
      </c>
      <c r="D113" s="30" t="s">
        <v>68</v>
      </c>
      <c r="E113" s="4"/>
      <c r="F113" s="4"/>
      <c r="G113" s="4"/>
    </row>
    <row r="114" spans="1:7" x14ac:dyDescent="0.25">
      <c r="A114" s="4" t="s">
        <v>82</v>
      </c>
      <c r="B114" s="19">
        <v>28500</v>
      </c>
      <c r="C114" s="19">
        <v>30000</v>
      </c>
      <c r="D114" s="5">
        <f>B114-C114</f>
        <v>-1500</v>
      </c>
      <c r="E114" s="4"/>
      <c r="F114" s="4"/>
      <c r="G114" s="4"/>
    </row>
    <row r="115" spans="1:7" x14ac:dyDescent="0.25">
      <c r="A115" s="4" t="s">
        <v>83</v>
      </c>
      <c r="B115" s="19">
        <f>100000-6200</f>
        <v>93800</v>
      </c>
      <c r="C115" s="19">
        <v>100000</v>
      </c>
      <c r="D115" s="5">
        <f>B115-C115</f>
        <v>-6200</v>
      </c>
      <c r="E115" s="4"/>
      <c r="F115" s="4"/>
      <c r="G115" s="4"/>
    </row>
    <row r="116" spans="1:7" x14ac:dyDescent="0.25">
      <c r="A116" s="4" t="s">
        <v>84</v>
      </c>
      <c r="B116" s="19">
        <f>22000-2600</f>
        <v>19400</v>
      </c>
      <c r="C116" s="19">
        <v>22000</v>
      </c>
      <c r="D116" s="5">
        <f>B116-C116</f>
        <v>-2600</v>
      </c>
      <c r="E116" s="4"/>
      <c r="F116" s="4"/>
      <c r="G116" s="4"/>
    </row>
    <row r="117" spans="1:7" x14ac:dyDescent="0.25">
      <c r="A117" s="4" t="s">
        <v>88</v>
      </c>
      <c r="B117" s="19">
        <v>259500</v>
      </c>
      <c r="C117" s="19">
        <f>16*2000+300*650+65*500</f>
        <v>259500</v>
      </c>
      <c r="D117" s="5">
        <f>B117-C117</f>
        <v>0</v>
      </c>
      <c r="E117" s="4"/>
      <c r="F117" s="4"/>
      <c r="G117" s="4"/>
    </row>
    <row r="118" spans="1:7" x14ac:dyDescent="0.25">
      <c r="A118" s="6" t="s">
        <v>86</v>
      </c>
      <c r="B118" s="32">
        <f>3400-100</f>
        <v>3300</v>
      </c>
      <c r="C118" s="32">
        <v>3400</v>
      </c>
      <c r="D118" s="24">
        <f>B118-C118</f>
        <v>-100</v>
      </c>
      <c r="E118" s="6"/>
      <c r="F118" s="4"/>
      <c r="G118" s="4"/>
    </row>
    <row r="119" spans="1:7" x14ac:dyDescent="0.25">
      <c r="A119" s="4"/>
      <c r="B119" s="5" t="s">
        <v>89</v>
      </c>
      <c r="C119" s="5"/>
      <c r="D119" s="5">
        <f>SUM(D107:D111)+SUM(D114:D118)</f>
        <v>-16496</v>
      </c>
      <c r="E119" s="4"/>
      <c r="F119" s="4"/>
      <c r="G119" s="4"/>
    </row>
    <row r="120" spans="1:7" x14ac:dyDescent="0.25">
      <c r="A120" s="6"/>
      <c r="B120" s="24"/>
      <c r="C120" s="24"/>
      <c r="D120" s="24"/>
      <c r="E120" s="6"/>
      <c r="F120" s="4"/>
      <c r="G120" s="4"/>
    </row>
    <row r="121" spans="1:7" x14ac:dyDescent="0.25">
      <c r="A121" s="4"/>
      <c r="B121" s="5"/>
      <c r="C121" s="5"/>
      <c r="D121" s="5"/>
      <c r="E121" s="4"/>
      <c r="F121" s="4"/>
      <c r="G121" s="4"/>
    </row>
    <row r="122" spans="1:7" x14ac:dyDescent="0.25">
      <c r="A122" s="4" t="s">
        <v>90</v>
      </c>
      <c r="B122" s="5"/>
      <c r="C122" s="5"/>
      <c r="D122" s="5">
        <f>D81+D104+D119</f>
        <v>31340.559999999998</v>
      </c>
      <c r="E122" s="4"/>
      <c r="F122" s="4"/>
      <c r="G122" s="4"/>
    </row>
    <row r="123" spans="1:7" x14ac:dyDescent="0.25">
      <c r="A123" s="4"/>
      <c r="B123" s="5"/>
      <c r="C123" s="5"/>
      <c r="D123" s="5"/>
      <c r="E123" s="4"/>
      <c r="F123" s="4"/>
      <c r="G123" s="4"/>
    </row>
    <row r="124" spans="1:7" x14ac:dyDescent="0.25">
      <c r="A124" s="4" t="s">
        <v>91</v>
      </c>
      <c r="B124" s="5"/>
      <c r="C124" s="5"/>
      <c r="D124" s="19">
        <v>500000</v>
      </c>
      <c r="E124" s="4"/>
      <c r="F124" s="4"/>
      <c r="G124" s="4"/>
    </row>
    <row r="125" spans="1:7" x14ac:dyDescent="0.25">
      <c r="A125" s="4" t="s">
        <v>92</v>
      </c>
      <c r="B125" s="5"/>
      <c r="C125" s="5"/>
      <c r="D125" s="5">
        <f>D124*0.05</f>
        <v>25000</v>
      </c>
      <c r="E125" s="4"/>
      <c r="F125" s="4"/>
      <c r="G125" s="4"/>
    </row>
    <row r="126" spans="1:7" x14ac:dyDescent="0.25">
      <c r="A126" s="4"/>
      <c r="B126" s="5"/>
      <c r="C126" s="5"/>
      <c r="D126" s="5"/>
      <c r="E126" s="4"/>
      <c r="F126" s="4"/>
      <c r="G126" s="4"/>
    </row>
    <row r="127" spans="1:7" x14ac:dyDescent="0.25">
      <c r="A127" s="6" t="s">
        <v>93</v>
      </c>
      <c r="B127" s="24"/>
      <c r="C127" s="24"/>
      <c r="D127" s="24">
        <f>D122-D125</f>
        <v>6340.5599999999977</v>
      </c>
      <c r="E127" s="6"/>
      <c r="F127" s="4"/>
      <c r="G127" s="4"/>
    </row>
    <row r="128" spans="1:7" x14ac:dyDescent="0.25">
      <c r="A128" s="4"/>
      <c r="B128" s="5"/>
      <c r="C128" s="5"/>
      <c r="D128" s="5"/>
      <c r="E128" s="4"/>
      <c r="F128" s="4"/>
      <c r="G128" s="4"/>
    </row>
    <row r="129" spans="1:7" x14ac:dyDescent="0.25">
      <c r="A129" s="4"/>
      <c r="B129" s="5"/>
      <c r="C129" s="5"/>
      <c r="D129" s="5"/>
      <c r="E129" s="4"/>
      <c r="F129" s="4"/>
      <c r="G129" s="4"/>
    </row>
    <row r="130" spans="1:7" x14ac:dyDescent="0.25">
      <c r="A130" s="12" t="s">
        <v>191</v>
      </c>
      <c r="B130" s="31" t="s">
        <v>102</v>
      </c>
      <c r="C130" s="31" t="s">
        <v>188</v>
      </c>
      <c r="D130" s="31" t="s">
        <v>189</v>
      </c>
      <c r="E130" s="4"/>
      <c r="F130" s="4"/>
      <c r="G130" s="4"/>
    </row>
    <row r="131" spans="1:7" x14ac:dyDescent="0.25">
      <c r="A131" s="4" t="s">
        <v>192</v>
      </c>
      <c r="B131" s="5">
        <f>100*D79*G19/F19</f>
        <v>61.413427317659007</v>
      </c>
      <c r="C131" s="5">
        <f>+(D79-D104-D119)*100*G19/F19</f>
        <v>72.995449581966824</v>
      </c>
      <c r="D131" s="5">
        <f>100*G19*(D79-D104-D119+D125)/F19</f>
        <v>90.548223382142368</v>
      </c>
      <c r="E131" s="4"/>
      <c r="F131" s="4"/>
      <c r="G131" s="4"/>
    </row>
    <row r="132" spans="1:7" x14ac:dyDescent="0.25">
      <c r="A132" t="s">
        <v>184</v>
      </c>
    </row>
  </sheetData>
  <sheetProtection sheet="1" objects="1" scenarios="1"/>
  <phoneticPr fontId="0" type="noConversion"/>
  <pageMargins left="1.05" right="0.75" top="0.67" bottom="0.96" header="0.5" footer="0.5"/>
  <pageSetup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8"/>
  <sheetViews>
    <sheetView topLeftCell="A12" workbookViewId="0">
      <selection activeCell="A9" sqref="A9"/>
    </sheetView>
  </sheetViews>
  <sheetFormatPr defaultColWidth="10.33203125" defaultRowHeight="13.2" x14ac:dyDescent="0.25"/>
  <cols>
    <col min="1" max="1" width="23.88671875" customWidth="1"/>
    <col min="2" max="5" width="14.5546875" style="2" customWidth="1"/>
    <col min="6" max="6" width="14.6640625" style="2" customWidth="1"/>
    <col min="7" max="7" width="15.6640625" customWidth="1"/>
  </cols>
  <sheetData>
    <row r="1" spans="1:6" x14ac:dyDescent="0.25">
      <c r="A1" s="1" t="s">
        <v>150</v>
      </c>
    </row>
    <row r="2" spans="1:6" x14ac:dyDescent="0.25">
      <c r="A2" t="s">
        <v>151</v>
      </c>
    </row>
    <row r="3" spans="1:6" x14ac:dyDescent="0.25">
      <c r="A3" t="s">
        <v>2</v>
      </c>
    </row>
    <row r="4" spans="1:6" x14ac:dyDescent="0.25">
      <c r="A4" t="s">
        <v>3</v>
      </c>
    </row>
    <row r="5" spans="1:6" x14ac:dyDescent="0.25">
      <c r="A5" t="s">
        <v>4</v>
      </c>
    </row>
    <row r="6" spans="1:6" x14ac:dyDescent="0.25">
      <c r="A6" t="s">
        <v>182</v>
      </c>
    </row>
    <row r="9" spans="1:6" x14ac:dyDescent="0.25">
      <c r="A9" s="4"/>
      <c r="B9" s="5" t="s">
        <v>193</v>
      </c>
      <c r="C9" s="5"/>
      <c r="D9" s="5"/>
      <c r="E9" s="5"/>
      <c r="F9" s="5"/>
    </row>
    <row r="10" spans="1:6" x14ac:dyDescent="0.25">
      <c r="A10" s="4"/>
      <c r="B10" s="5"/>
      <c r="C10" s="5"/>
      <c r="D10" s="5"/>
      <c r="E10" s="5"/>
      <c r="F10" s="5"/>
    </row>
    <row r="11" spans="1:6" x14ac:dyDescent="0.25">
      <c r="A11" s="6" t="s">
        <v>6</v>
      </c>
      <c r="B11" s="32" t="s">
        <v>7</v>
      </c>
      <c r="C11" s="24"/>
      <c r="D11" s="24" t="s">
        <v>152</v>
      </c>
      <c r="E11" s="23">
        <v>1997</v>
      </c>
      <c r="F11" s="24"/>
    </row>
    <row r="12" spans="1:6" x14ac:dyDescent="0.25">
      <c r="A12" s="38" t="s">
        <v>9</v>
      </c>
      <c r="B12" s="19"/>
      <c r="C12" s="19"/>
      <c r="D12" s="19"/>
      <c r="E12" s="19"/>
      <c r="F12" s="19"/>
    </row>
    <row r="13" spans="1:6" x14ac:dyDescent="0.25">
      <c r="A13" s="39"/>
      <c r="B13" s="19"/>
      <c r="C13" s="19"/>
      <c r="D13" s="19"/>
      <c r="E13" s="19"/>
      <c r="F13" s="19"/>
    </row>
    <row r="14" spans="1:6" x14ac:dyDescent="0.25">
      <c r="A14" s="39"/>
      <c r="B14" s="19"/>
      <c r="C14" s="19"/>
      <c r="D14" s="19"/>
      <c r="E14" s="19"/>
      <c r="F14" s="19"/>
    </row>
    <row r="15" spans="1:6" x14ac:dyDescent="0.25">
      <c r="A15" s="39" t="s">
        <v>184</v>
      </c>
      <c r="B15" s="19"/>
      <c r="C15" s="19"/>
      <c r="D15" s="19"/>
      <c r="E15" s="19"/>
      <c r="F15" s="19"/>
    </row>
    <row r="16" spans="1:6" x14ac:dyDescent="0.25">
      <c r="A16" s="39"/>
      <c r="B16" s="19"/>
      <c r="C16" s="19"/>
      <c r="D16" s="19"/>
      <c r="E16" s="19"/>
      <c r="F16" s="19"/>
    </row>
    <row r="17" spans="1:6" x14ac:dyDescent="0.25">
      <c r="A17" s="39"/>
      <c r="B17" s="19"/>
      <c r="C17" s="19"/>
      <c r="D17" s="19"/>
      <c r="E17" s="19"/>
      <c r="F17" s="19"/>
    </row>
    <row r="18" spans="1:6" x14ac:dyDescent="0.25">
      <c r="A18" s="39"/>
      <c r="B18" s="19"/>
      <c r="C18" s="19"/>
      <c r="D18" s="19"/>
      <c r="E18" s="19"/>
      <c r="F18" s="19"/>
    </row>
    <row r="19" spans="1:6" x14ac:dyDescent="0.25">
      <c r="A19" s="39"/>
      <c r="B19" s="19"/>
      <c r="C19" s="19"/>
      <c r="D19" s="19"/>
      <c r="E19" s="19"/>
      <c r="F19" s="19"/>
    </row>
    <row r="20" spans="1:6" x14ac:dyDescent="0.25">
      <c r="A20" s="23"/>
      <c r="B20" s="32"/>
      <c r="C20" s="32"/>
      <c r="D20" s="32"/>
      <c r="E20" s="32"/>
      <c r="F20" s="32"/>
    </row>
    <row r="21" spans="1:6" x14ac:dyDescent="0.25">
      <c r="A21" s="4"/>
      <c r="B21" s="5"/>
      <c r="C21" s="5"/>
      <c r="D21" s="5"/>
      <c r="E21" s="5"/>
      <c r="F21" s="5"/>
    </row>
    <row r="22" spans="1:6" x14ac:dyDescent="0.25">
      <c r="A22" s="6"/>
      <c r="B22" s="7" t="s">
        <v>153</v>
      </c>
      <c r="C22" s="7" t="s">
        <v>154</v>
      </c>
      <c r="D22" s="7" t="s">
        <v>155</v>
      </c>
      <c r="E22" s="7" t="s">
        <v>156</v>
      </c>
      <c r="F22" s="7" t="s">
        <v>8</v>
      </c>
    </row>
    <row r="23" spans="1:6" x14ac:dyDescent="0.25">
      <c r="A23" s="4" t="s">
        <v>157</v>
      </c>
      <c r="B23" s="5"/>
      <c r="C23" s="5"/>
      <c r="D23" s="5"/>
      <c r="E23" s="5"/>
      <c r="F23" s="5"/>
    </row>
    <row r="24" spans="1:6" x14ac:dyDescent="0.25">
      <c r="A24" s="4" t="s">
        <v>11</v>
      </c>
      <c r="B24" s="19">
        <v>0</v>
      </c>
      <c r="C24" s="19">
        <v>0</v>
      </c>
      <c r="D24" s="19">
        <v>0</v>
      </c>
      <c r="E24" s="19">
        <v>67331.25</v>
      </c>
      <c r="F24" s="5">
        <f t="shared" ref="F24:F38" si="0">SUM(B24:E24)</f>
        <v>67331.25</v>
      </c>
    </row>
    <row r="25" spans="1:6" x14ac:dyDescent="0.25">
      <c r="A25" s="4" t="s">
        <v>12</v>
      </c>
      <c r="B25" s="19">
        <v>0</v>
      </c>
      <c r="C25" s="19">
        <v>0</v>
      </c>
      <c r="D25" s="19">
        <v>0</v>
      </c>
      <c r="E25" s="19">
        <v>31850</v>
      </c>
      <c r="F25" s="5">
        <f t="shared" si="0"/>
        <v>31850</v>
      </c>
    </row>
    <row r="26" spans="1:6" x14ac:dyDescent="0.25">
      <c r="A26" s="4" t="s">
        <v>13</v>
      </c>
      <c r="B26" s="19">
        <v>0</v>
      </c>
      <c r="C26" s="19">
        <v>0</v>
      </c>
      <c r="D26" s="19">
        <v>0</v>
      </c>
      <c r="E26" s="19">
        <v>10880</v>
      </c>
      <c r="F26" s="5">
        <f t="shared" si="0"/>
        <v>10880</v>
      </c>
    </row>
    <row r="27" spans="1:6" x14ac:dyDescent="0.25">
      <c r="A27" s="4" t="s">
        <v>14</v>
      </c>
      <c r="B27" s="19">
        <v>0</v>
      </c>
      <c r="C27" s="19">
        <v>0</v>
      </c>
      <c r="D27" s="19">
        <v>0</v>
      </c>
      <c r="E27" s="19">
        <v>0</v>
      </c>
      <c r="F27" s="5">
        <f t="shared" si="0"/>
        <v>0</v>
      </c>
    </row>
    <row r="28" spans="1:6" x14ac:dyDescent="0.25">
      <c r="A28" s="4" t="s">
        <v>15</v>
      </c>
      <c r="B28" s="19">
        <v>0</v>
      </c>
      <c r="C28" s="19">
        <v>0</v>
      </c>
      <c r="D28" s="19">
        <v>0</v>
      </c>
      <c r="E28" s="19">
        <v>25245</v>
      </c>
      <c r="F28" s="5">
        <f t="shared" si="0"/>
        <v>25245</v>
      </c>
    </row>
    <row r="29" spans="1:6" x14ac:dyDescent="0.25">
      <c r="A29" s="4" t="s">
        <v>16</v>
      </c>
      <c r="B29" s="19">
        <v>0</v>
      </c>
      <c r="C29" s="19">
        <v>0</v>
      </c>
      <c r="D29" s="19">
        <v>0</v>
      </c>
      <c r="E29" s="19">
        <v>0</v>
      </c>
      <c r="F29" s="5">
        <f t="shared" si="0"/>
        <v>0</v>
      </c>
    </row>
    <row r="30" spans="1:6" x14ac:dyDescent="0.25">
      <c r="A30" s="4" t="s">
        <v>17</v>
      </c>
      <c r="B30" s="19">
        <v>0</v>
      </c>
      <c r="C30" s="19">
        <v>0</v>
      </c>
      <c r="D30" s="19">
        <v>0</v>
      </c>
      <c r="E30" s="19">
        <v>0</v>
      </c>
      <c r="F30" s="5">
        <f t="shared" si="0"/>
        <v>0</v>
      </c>
    </row>
    <row r="31" spans="1:6" x14ac:dyDescent="0.25">
      <c r="A31" s="4" t="s">
        <v>18</v>
      </c>
      <c r="B31" s="19">
        <v>0</v>
      </c>
      <c r="C31" s="19">
        <v>0</v>
      </c>
      <c r="D31" s="19">
        <v>0</v>
      </c>
      <c r="E31" s="19">
        <v>0</v>
      </c>
      <c r="F31" s="5">
        <f t="shared" si="0"/>
        <v>0</v>
      </c>
    </row>
    <row r="32" spans="1:6" x14ac:dyDescent="0.25">
      <c r="A32" s="4" t="s">
        <v>19</v>
      </c>
      <c r="B32" s="19">
        <v>0</v>
      </c>
      <c r="C32" s="19">
        <v>0</v>
      </c>
      <c r="D32" s="19">
        <v>0</v>
      </c>
      <c r="E32" s="19">
        <v>0</v>
      </c>
      <c r="F32" s="5">
        <f t="shared" si="0"/>
        <v>0</v>
      </c>
    </row>
    <row r="33" spans="1:6" x14ac:dyDescent="0.25">
      <c r="A33" s="4" t="s">
        <v>158</v>
      </c>
      <c r="B33" s="19">
        <v>0</v>
      </c>
      <c r="C33" s="19">
        <v>0</v>
      </c>
      <c r="D33" s="19">
        <v>0</v>
      </c>
      <c r="E33" s="19">
        <v>0</v>
      </c>
      <c r="F33" s="5">
        <f t="shared" si="0"/>
        <v>0</v>
      </c>
    </row>
    <row r="34" spans="1:6" x14ac:dyDescent="0.25">
      <c r="A34" s="4" t="s">
        <v>158</v>
      </c>
      <c r="B34" s="19">
        <v>0</v>
      </c>
      <c r="C34" s="19">
        <v>0</v>
      </c>
      <c r="D34" s="19">
        <v>0</v>
      </c>
      <c r="E34" s="19">
        <v>0</v>
      </c>
      <c r="F34" s="5">
        <f t="shared" si="0"/>
        <v>0</v>
      </c>
    </row>
    <row r="35" spans="1:6" x14ac:dyDescent="0.25">
      <c r="A35" s="4" t="s">
        <v>83</v>
      </c>
      <c r="B35" s="19">
        <v>0</v>
      </c>
      <c r="C35" s="19">
        <v>0</v>
      </c>
      <c r="D35" s="19">
        <v>0</v>
      </c>
      <c r="E35" s="19">
        <v>0</v>
      </c>
      <c r="F35" s="5">
        <f t="shared" si="0"/>
        <v>0</v>
      </c>
    </row>
    <row r="36" spans="1:6" x14ac:dyDescent="0.25">
      <c r="A36" s="4" t="s">
        <v>84</v>
      </c>
      <c r="B36" s="19">
        <v>0</v>
      </c>
      <c r="C36" s="19">
        <v>0</v>
      </c>
      <c r="D36" s="19">
        <v>0</v>
      </c>
      <c r="E36" s="19">
        <v>0</v>
      </c>
      <c r="F36" s="5">
        <f t="shared" si="0"/>
        <v>0</v>
      </c>
    </row>
    <row r="37" spans="1:6" x14ac:dyDescent="0.25">
      <c r="A37" s="4" t="s">
        <v>159</v>
      </c>
      <c r="B37" s="19">
        <v>0</v>
      </c>
      <c r="C37" s="19">
        <v>0</v>
      </c>
      <c r="D37" s="19">
        <v>0</v>
      </c>
      <c r="E37" s="19">
        <v>3904</v>
      </c>
      <c r="F37" s="5">
        <f t="shared" si="0"/>
        <v>3904</v>
      </c>
    </row>
    <row r="38" spans="1:6" x14ac:dyDescent="0.25">
      <c r="A38" s="6" t="s">
        <v>86</v>
      </c>
      <c r="B38" s="32">
        <v>0</v>
      </c>
      <c r="C38" s="32">
        <v>0</v>
      </c>
      <c r="D38" s="32">
        <v>0</v>
      </c>
      <c r="E38" s="32">
        <v>0</v>
      </c>
      <c r="F38" s="24">
        <f t="shared" si="0"/>
        <v>0</v>
      </c>
    </row>
    <row r="39" spans="1:6" x14ac:dyDescent="0.25">
      <c r="A39" s="4" t="s">
        <v>160</v>
      </c>
      <c r="B39" s="5">
        <f>SUM(B24:B38)</f>
        <v>0</v>
      </c>
      <c r="C39" s="5">
        <f>SUM(C24:C38)</f>
        <v>0</v>
      </c>
      <c r="D39" s="5">
        <f>SUM(D24:D38)</f>
        <v>0</v>
      </c>
      <c r="E39" s="5">
        <f>SUM(E24:E38)</f>
        <v>139210.25</v>
      </c>
      <c r="F39" s="5">
        <f>SUM(F24:F38)</f>
        <v>139210.25</v>
      </c>
    </row>
    <row r="40" spans="1:6" x14ac:dyDescent="0.25">
      <c r="A40" s="4"/>
      <c r="B40" s="5"/>
      <c r="C40" s="5"/>
      <c r="D40" s="5"/>
      <c r="E40" s="5"/>
      <c r="F40" s="5"/>
    </row>
    <row r="41" spans="1:6" x14ac:dyDescent="0.25">
      <c r="A41" s="6"/>
      <c r="B41" s="24"/>
      <c r="C41" s="24"/>
      <c r="D41" s="24"/>
      <c r="E41" s="24"/>
      <c r="F41" s="24"/>
    </row>
    <row r="42" spans="1:6" x14ac:dyDescent="0.25">
      <c r="A42" s="4" t="s">
        <v>161</v>
      </c>
      <c r="B42" s="5"/>
      <c r="C42" s="5"/>
      <c r="D42" s="5"/>
      <c r="E42" s="5"/>
      <c r="F42" s="5"/>
    </row>
    <row r="43" spans="1:6" x14ac:dyDescent="0.25">
      <c r="A43" s="4" t="s">
        <v>23</v>
      </c>
      <c r="B43" s="19">
        <v>0</v>
      </c>
      <c r="C43" s="19">
        <v>0</v>
      </c>
      <c r="D43" s="19">
        <v>0</v>
      </c>
      <c r="E43" s="19">
        <v>0</v>
      </c>
      <c r="F43" s="5">
        <f t="shared" ref="F43:F79" si="1">SUM(B43:E43)</f>
        <v>0</v>
      </c>
    </row>
    <row r="44" spans="1:6" x14ac:dyDescent="0.25">
      <c r="A44" s="4" t="s">
        <v>19</v>
      </c>
      <c r="B44" s="19">
        <v>0</v>
      </c>
      <c r="C44" s="19">
        <v>0</v>
      </c>
      <c r="D44" s="19">
        <v>0</v>
      </c>
      <c r="E44" s="19">
        <v>0</v>
      </c>
      <c r="F44" s="5">
        <f t="shared" si="1"/>
        <v>0</v>
      </c>
    </row>
    <row r="45" spans="1:6" x14ac:dyDescent="0.25">
      <c r="A45" s="4" t="s">
        <v>25</v>
      </c>
      <c r="B45" s="19">
        <v>0</v>
      </c>
      <c r="C45" s="19">
        <v>0</v>
      </c>
      <c r="D45" s="19">
        <v>0</v>
      </c>
      <c r="E45" s="19">
        <v>0</v>
      </c>
      <c r="F45" s="5">
        <f t="shared" si="1"/>
        <v>0</v>
      </c>
    </row>
    <row r="46" spans="1:6" x14ac:dyDescent="0.25">
      <c r="A46" s="4" t="s">
        <v>17</v>
      </c>
      <c r="B46" s="19">
        <v>0</v>
      </c>
      <c r="C46" s="19">
        <v>0</v>
      </c>
      <c r="D46" s="19">
        <v>0</v>
      </c>
      <c r="E46" s="19">
        <v>0</v>
      </c>
      <c r="F46" s="5">
        <f t="shared" si="1"/>
        <v>0</v>
      </c>
    </row>
    <row r="47" spans="1:6" x14ac:dyDescent="0.25">
      <c r="A47" s="4" t="s">
        <v>26</v>
      </c>
      <c r="B47" s="19">
        <v>0</v>
      </c>
      <c r="C47" s="19">
        <v>0</v>
      </c>
      <c r="D47" s="19">
        <v>0</v>
      </c>
      <c r="E47" s="19">
        <v>0</v>
      </c>
      <c r="F47" s="5">
        <f t="shared" si="1"/>
        <v>0</v>
      </c>
    </row>
    <row r="48" spans="1:6" x14ac:dyDescent="0.25">
      <c r="A48" s="4" t="s">
        <v>27</v>
      </c>
      <c r="B48" s="19">
        <v>0</v>
      </c>
      <c r="C48" s="19">
        <v>0</v>
      </c>
      <c r="D48" s="19">
        <v>0</v>
      </c>
      <c r="E48" s="19">
        <v>2500</v>
      </c>
      <c r="F48" s="5">
        <f t="shared" si="1"/>
        <v>2500</v>
      </c>
    </row>
    <row r="49" spans="1:6" x14ac:dyDescent="0.25">
      <c r="A49" s="4" t="s">
        <v>162</v>
      </c>
      <c r="B49" s="19">
        <v>0</v>
      </c>
      <c r="C49" s="19">
        <v>0</v>
      </c>
      <c r="D49" s="19">
        <v>0</v>
      </c>
      <c r="E49" s="19">
        <v>900</v>
      </c>
      <c r="F49" s="5">
        <f t="shared" si="1"/>
        <v>900</v>
      </c>
    </row>
    <row r="50" spans="1:6" x14ac:dyDescent="0.25">
      <c r="A50" s="4" t="s">
        <v>29</v>
      </c>
      <c r="B50" s="19">
        <v>0</v>
      </c>
      <c r="C50" s="19">
        <v>0</v>
      </c>
      <c r="D50" s="19">
        <v>0</v>
      </c>
      <c r="E50" s="19">
        <v>310</v>
      </c>
      <c r="F50" s="5">
        <f t="shared" si="1"/>
        <v>310</v>
      </c>
    </row>
    <row r="51" spans="1:6" x14ac:dyDescent="0.25">
      <c r="A51" s="4" t="s">
        <v>30</v>
      </c>
      <c r="B51" s="19">
        <v>0</v>
      </c>
      <c r="C51" s="19">
        <v>0</v>
      </c>
      <c r="D51" s="19">
        <v>0</v>
      </c>
      <c r="E51" s="19">
        <v>135</v>
      </c>
      <c r="F51" s="5">
        <f t="shared" si="1"/>
        <v>135</v>
      </c>
    </row>
    <row r="52" spans="1:6" x14ac:dyDescent="0.25">
      <c r="A52" s="4" t="s">
        <v>31</v>
      </c>
      <c r="B52" s="19">
        <v>0</v>
      </c>
      <c r="C52" s="19">
        <v>0</v>
      </c>
      <c r="D52" s="19">
        <v>0</v>
      </c>
      <c r="E52" s="19">
        <v>0</v>
      </c>
      <c r="F52" s="5">
        <f t="shared" si="1"/>
        <v>0</v>
      </c>
    </row>
    <row r="53" spans="1:6" x14ac:dyDescent="0.25">
      <c r="A53" s="4" t="s">
        <v>32</v>
      </c>
      <c r="B53" s="19">
        <v>0</v>
      </c>
      <c r="C53" s="19">
        <v>0</v>
      </c>
      <c r="D53" s="19">
        <v>0</v>
      </c>
      <c r="E53" s="19">
        <v>0</v>
      </c>
      <c r="F53" s="5">
        <f t="shared" si="1"/>
        <v>0</v>
      </c>
    </row>
    <row r="54" spans="1:6" x14ac:dyDescent="0.25">
      <c r="A54" s="4" t="s">
        <v>33</v>
      </c>
      <c r="B54" s="19">
        <v>0</v>
      </c>
      <c r="C54" s="19">
        <v>0</v>
      </c>
      <c r="D54" s="19">
        <v>0</v>
      </c>
      <c r="E54" s="19">
        <v>0</v>
      </c>
      <c r="F54" s="5">
        <f t="shared" si="1"/>
        <v>0</v>
      </c>
    </row>
    <row r="55" spans="1:6" x14ac:dyDescent="0.25">
      <c r="A55" s="4" t="s">
        <v>34</v>
      </c>
      <c r="B55" s="19">
        <v>0</v>
      </c>
      <c r="C55" s="19">
        <v>0</v>
      </c>
      <c r="D55" s="19">
        <v>0</v>
      </c>
      <c r="E55" s="19">
        <v>0</v>
      </c>
      <c r="F55" s="5">
        <f t="shared" si="1"/>
        <v>0</v>
      </c>
    </row>
    <row r="56" spans="1:6" x14ac:dyDescent="0.25">
      <c r="A56" s="4" t="s">
        <v>35</v>
      </c>
      <c r="B56" s="19">
        <v>550</v>
      </c>
      <c r="C56" s="19">
        <v>150</v>
      </c>
      <c r="D56" s="19">
        <v>175</v>
      </c>
      <c r="E56" s="19">
        <v>1000</v>
      </c>
      <c r="F56" s="5">
        <f t="shared" si="1"/>
        <v>1875</v>
      </c>
    </row>
    <row r="57" spans="1:6" x14ac:dyDescent="0.25">
      <c r="A57" s="4" t="s">
        <v>36</v>
      </c>
      <c r="B57" s="19">
        <v>150</v>
      </c>
      <c r="C57" s="19">
        <v>150</v>
      </c>
      <c r="D57" s="19">
        <v>0</v>
      </c>
      <c r="E57" s="19">
        <v>0</v>
      </c>
      <c r="F57" s="5">
        <f t="shared" si="1"/>
        <v>300</v>
      </c>
    </row>
    <row r="58" spans="1:6" x14ac:dyDescent="0.25">
      <c r="A58" s="4" t="s">
        <v>37</v>
      </c>
      <c r="B58" s="19">
        <v>0</v>
      </c>
      <c r="C58" s="19">
        <v>0</v>
      </c>
      <c r="D58" s="19">
        <v>0</v>
      </c>
      <c r="E58" s="19">
        <v>0</v>
      </c>
      <c r="F58" s="5">
        <f t="shared" si="1"/>
        <v>0</v>
      </c>
    </row>
    <row r="59" spans="1:6" x14ac:dyDescent="0.25">
      <c r="A59" s="4" t="s">
        <v>38</v>
      </c>
      <c r="B59" s="19">
        <v>0</v>
      </c>
      <c r="C59" s="19">
        <v>700</v>
      </c>
      <c r="D59" s="19">
        <v>0</v>
      </c>
      <c r="E59" s="19">
        <v>0</v>
      </c>
      <c r="F59" s="5">
        <f t="shared" si="1"/>
        <v>700</v>
      </c>
    </row>
    <row r="60" spans="1:6" x14ac:dyDescent="0.25">
      <c r="A60" s="4" t="s">
        <v>39</v>
      </c>
      <c r="B60" s="19">
        <v>500</v>
      </c>
      <c r="C60" s="19">
        <v>300</v>
      </c>
      <c r="D60" s="19">
        <v>100</v>
      </c>
      <c r="E60" s="19">
        <v>300</v>
      </c>
      <c r="F60" s="5">
        <f t="shared" si="1"/>
        <v>1200</v>
      </c>
    </row>
    <row r="61" spans="1:6" x14ac:dyDescent="0.25">
      <c r="A61" s="4" t="s">
        <v>194</v>
      </c>
      <c r="B61" s="19">
        <v>1000</v>
      </c>
      <c r="C61" s="19">
        <v>1500</v>
      </c>
      <c r="D61" s="19">
        <v>2000</v>
      </c>
      <c r="E61" s="19">
        <v>1500</v>
      </c>
      <c r="F61" s="5">
        <f>SUM(B61:E61)</f>
        <v>6000</v>
      </c>
    </row>
    <row r="62" spans="1:6" x14ac:dyDescent="0.25">
      <c r="A62" s="4" t="s">
        <v>195</v>
      </c>
      <c r="B62" s="19">
        <v>1000</v>
      </c>
      <c r="C62" s="19">
        <v>0</v>
      </c>
      <c r="D62" s="19">
        <v>0</v>
      </c>
      <c r="E62" s="19">
        <v>0</v>
      </c>
      <c r="F62" s="5">
        <f>SUM(B62:E62)</f>
        <v>1000</v>
      </c>
    </row>
    <row r="63" spans="1:6" x14ac:dyDescent="0.25">
      <c r="A63" s="4" t="s">
        <v>196</v>
      </c>
      <c r="B63" s="19">
        <v>0</v>
      </c>
      <c r="C63" s="19">
        <v>500</v>
      </c>
      <c r="D63" s="19">
        <v>0</v>
      </c>
      <c r="E63" s="19">
        <v>500</v>
      </c>
      <c r="F63" s="5">
        <f t="shared" si="1"/>
        <v>1000</v>
      </c>
    </row>
    <row r="64" spans="1:6" x14ac:dyDescent="0.25">
      <c r="A64" s="4" t="s">
        <v>40</v>
      </c>
      <c r="B64" s="19">
        <v>1140</v>
      </c>
      <c r="C64" s="19">
        <v>1240</v>
      </c>
      <c r="D64" s="19">
        <v>700</v>
      </c>
      <c r="E64" s="19">
        <v>400</v>
      </c>
      <c r="F64" s="5">
        <f t="shared" si="1"/>
        <v>3480</v>
      </c>
    </row>
    <row r="65" spans="1:6" x14ac:dyDescent="0.25">
      <c r="A65" s="4" t="s">
        <v>41</v>
      </c>
      <c r="B65" s="19">
        <v>900</v>
      </c>
      <c r="C65" s="19">
        <v>875</v>
      </c>
      <c r="D65" s="19">
        <v>1000</v>
      </c>
      <c r="E65" s="19">
        <v>850</v>
      </c>
      <c r="F65" s="5">
        <f t="shared" si="1"/>
        <v>3625</v>
      </c>
    </row>
    <row r="66" spans="1:6" x14ac:dyDescent="0.25">
      <c r="A66" s="4" t="s">
        <v>42</v>
      </c>
      <c r="B66" s="19">
        <v>275</v>
      </c>
      <c r="C66" s="19">
        <v>275</v>
      </c>
      <c r="D66" s="19">
        <v>275</v>
      </c>
      <c r="E66" s="19">
        <v>275</v>
      </c>
      <c r="F66" s="5">
        <f t="shared" si="1"/>
        <v>1100</v>
      </c>
    </row>
    <row r="67" spans="1:6" x14ac:dyDescent="0.25">
      <c r="A67" s="4" t="s">
        <v>163</v>
      </c>
      <c r="B67" s="19">
        <v>0</v>
      </c>
      <c r="C67" s="19">
        <v>0</v>
      </c>
      <c r="D67" s="19">
        <v>0</v>
      </c>
      <c r="E67" s="19">
        <v>0</v>
      </c>
      <c r="F67" s="5">
        <f t="shared" si="1"/>
        <v>0</v>
      </c>
    </row>
    <row r="68" spans="1:6" x14ac:dyDescent="0.25">
      <c r="A68" s="4" t="s">
        <v>44</v>
      </c>
      <c r="B68" s="19">
        <v>0</v>
      </c>
      <c r="C68" s="19">
        <v>2500</v>
      </c>
      <c r="D68" s="19">
        <v>2500</v>
      </c>
      <c r="E68" s="19">
        <v>0</v>
      </c>
      <c r="F68" s="5">
        <f t="shared" si="1"/>
        <v>5000</v>
      </c>
    </row>
    <row r="69" spans="1:6" x14ac:dyDescent="0.25">
      <c r="A69" s="4" t="s">
        <v>18</v>
      </c>
      <c r="B69" s="19">
        <v>0</v>
      </c>
      <c r="C69" s="19">
        <v>0</v>
      </c>
      <c r="D69" s="19">
        <v>0</v>
      </c>
      <c r="E69" s="19">
        <v>0</v>
      </c>
      <c r="F69" s="5">
        <f t="shared" si="1"/>
        <v>0</v>
      </c>
    </row>
    <row r="70" spans="1:6" x14ac:dyDescent="0.25">
      <c r="A70" s="4" t="s">
        <v>45</v>
      </c>
      <c r="B70" s="19">
        <v>250</v>
      </c>
      <c r="C70" s="19">
        <v>250</v>
      </c>
      <c r="D70" s="19">
        <v>250</v>
      </c>
      <c r="E70" s="19">
        <v>250</v>
      </c>
      <c r="F70" s="5">
        <f t="shared" si="1"/>
        <v>1000</v>
      </c>
    </row>
    <row r="71" spans="1:6" x14ac:dyDescent="0.25">
      <c r="A71" s="4" t="s">
        <v>46</v>
      </c>
      <c r="B71" s="19">
        <v>0</v>
      </c>
      <c r="C71" s="19">
        <v>0</v>
      </c>
      <c r="D71" s="19">
        <v>0</v>
      </c>
      <c r="E71" s="19">
        <v>4059.19</v>
      </c>
      <c r="F71" s="5">
        <f t="shared" si="1"/>
        <v>4059.19</v>
      </c>
    </row>
    <row r="72" spans="1:6" x14ac:dyDescent="0.25">
      <c r="A72" s="4" t="s">
        <v>47</v>
      </c>
      <c r="B72" s="19">
        <v>0</v>
      </c>
      <c r="C72" s="19">
        <v>0</v>
      </c>
      <c r="D72" s="19">
        <v>0</v>
      </c>
      <c r="E72" s="19">
        <v>400.5</v>
      </c>
      <c r="F72" s="5">
        <f t="shared" si="1"/>
        <v>400.5</v>
      </c>
    </row>
    <row r="73" spans="1:6" x14ac:dyDescent="0.25">
      <c r="A73" s="4" t="s">
        <v>48</v>
      </c>
      <c r="B73" s="19">
        <v>0</v>
      </c>
      <c r="C73" s="19">
        <v>0</v>
      </c>
      <c r="D73" s="19">
        <v>0</v>
      </c>
      <c r="E73" s="19">
        <v>1000</v>
      </c>
      <c r="F73" s="5">
        <f t="shared" si="1"/>
        <v>1000</v>
      </c>
    </row>
    <row r="74" spans="1:6" x14ac:dyDescent="0.25">
      <c r="A74" s="4" t="s">
        <v>49</v>
      </c>
      <c r="B74" s="19">
        <v>0</v>
      </c>
      <c r="C74" s="19">
        <v>0</v>
      </c>
      <c r="D74" s="19">
        <v>0</v>
      </c>
      <c r="E74" s="19">
        <v>0</v>
      </c>
      <c r="F74" s="5">
        <f t="shared" si="1"/>
        <v>0</v>
      </c>
    </row>
    <row r="75" spans="1:6" x14ac:dyDescent="0.25">
      <c r="A75" s="4" t="s">
        <v>50</v>
      </c>
      <c r="B75" s="19">
        <v>0</v>
      </c>
      <c r="C75" s="19">
        <v>0</v>
      </c>
      <c r="D75" s="19">
        <v>0</v>
      </c>
      <c r="E75" s="19">
        <v>0</v>
      </c>
      <c r="F75" s="5">
        <f t="shared" si="1"/>
        <v>0</v>
      </c>
    </row>
    <row r="76" spans="1:6" x14ac:dyDescent="0.25">
      <c r="A76" s="4" t="s">
        <v>164</v>
      </c>
      <c r="B76" s="19">
        <v>0</v>
      </c>
      <c r="C76" s="19">
        <v>0</v>
      </c>
      <c r="D76" s="19">
        <v>0</v>
      </c>
      <c r="E76" s="19">
        <v>0</v>
      </c>
      <c r="F76" s="5">
        <f t="shared" si="1"/>
        <v>0</v>
      </c>
    </row>
    <row r="77" spans="1:6" x14ac:dyDescent="0.25">
      <c r="A77" s="4" t="s">
        <v>52</v>
      </c>
      <c r="B77" s="19">
        <v>0</v>
      </c>
      <c r="C77" s="19">
        <v>0</v>
      </c>
      <c r="D77" s="19">
        <v>0</v>
      </c>
      <c r="E77" s="19">
        <v>0</v>
      </c>
      <c r="F77" s="5">
        <f t="shared" si="1"/>
        <v>0</v>
      </c>
    </row>
    <row r="78" spans="1:6" x14ac:dyDescent="0.25">
      <c r="A78" s="4" t="s">
        <v>52</v>
      </c>
      <c r="B78" s="19">
        <v>0</v>
      </c>
      <c r="C78" s="19">
        <v>0</v>
      </c>
      <c r="D78" s="19">
        <v>0</v>
      </c>
      <c r="E78" s="19">
        <v>0</v>
      </c>
      <c r="F78" s="5">
        <f t="shared" si="1"/>
        <v>0</v>
      </c>
    </row>
    <row r="79" spans="1:6" x14ac:dyDescent="0.25">
      <c r="A79" s="4" t="s">
        <v>52</v>
      </c>
      <c r="B79" s="19">
        <v>0</v>
      </c>
      <c r="C79" s="19">
        <v>0</v>
      </c>
      <c r="D79" s="19">
        <v>0</v>
      </c>
      <c r="E79" s="19">
        <v>0</v>
      </c>
      <c r="F79" s="5">
        <f t="shared" si="1"/>
        <v>0</v>
      </c>
    </row>
    <row r="80" spans="1:6" x14ac:dyDescent="0.25">
      <c r="A80" s="4" t="s">
        <v>165</v>
      </c>
      <c r="B80" s="5"/>
      <c r="C80" s="5"/>
      <c r="D80" s="5"/>
      <c r="E80" s="5"/>
      <c r="F80" s="5" t="s">
        <v>166</v>
      </c>
    </row>
    <row r="81" spans="1:6" x14ac:dyDescent="0.25">
      <c r="A81" s="4" t="s">
        <v>126</v>
      </c>
      <c r="B81" s="19">
        <v>0</v>
      </c>
      <c r="C81" s="19">
        <v>0</v>
      </c>
      <c r="D81" s="19">
        <v>0</v>
      </c>
      <c r="E81" s="19">
        <v>42431.7</v>
      </c>
      <c r="F81" s="5">
        <f t="shared" ref="F81:F94" si="2">SUM(B81:E81)</f>
        <v>42431.7</v>
      </c>
    </row>
    <row r="82" spans="1:6" x14ac:dyDescent="0.25">
      <c r="A82" s="4" t="s">
        <v>124</v>
      </c>
      <c r="B82" s="19">
        <v>0</v>
      </c>
      <c r="C82" s="19">
        <v>0</v>
      </c>
      <c r="D82" s="19">
        <v>0</v>
      </c>
      <c r="E82" s="19">
        <v>0</v>
      </c>
      <c r="F82" s="5">
        <f t="shared" si="2"/>
        <v>0</v>
      </c>
    </row>
    <row r="83" spans="1:6" x14ac:dyDescent="0.25">
      <c r="A83" s="4" t="s">
        <v>167</v>
      </c>
      <c r="B83" s="19">
        <v>0</v>
      </c>
      <c r="C83" s="19">
        <v>0</v>
      </c>
      <c r="D83" s="19">
        <v>0</v>
      </c>
      <c r="E83" s="19">
        <v>0</v>
      </c>
      <c r="F83" s="5">
        <f t="shared" si="2"/>
        <v>0</v>
      </c>
    </row>
    <row r="84" spans="1:6" x14ac:dyDescent="0.25">
      <c r="A84" s="4" t="s">
        <v>125</v>
      </c>
      <c r="B84" s="19">
        <v>0</v>
      </c>
      <c r="C84" s="19">
        <v>0</v>
      </c>
      <c r="D84" s="19">
        <v>0</v>
      </c>
      <c r="E84" s="19">
        <v>0</v>
      </c>
      <c r="F84" s="5">
        <f t="shared" si="2"/>
        <v>0</v>
      </c>
    </row>
    <row r="85" spans="1:6" x14ac:dyDescent="0.25">
      <c r="A85" s="4" t="s">
        <v>168</v>
      </c>
      <c r="B85" s="19">
        <v>0</v>
      </c>
      <c r="C85" s="19">
        <v>0</v>
      </c>
      <c r="D85" s="19">
        <v>0</v>
      </c>
      <c r="E85" s="19">
        <v>0</v>
      </c>
      <c r="F85" s="5">
        <f t="shared" si="2"/>
        <v>0</v>
      </c>
    </row>
    <row r="86" spans="1:6" x14ac:dyDescent="0.25">
      <c r="A86" s="4" t="s">
        <v>61</v>
      </c>
      <c r="B86" s="19">
        <v>0</v>
      </c>
      <c r="C86" s="19">
        <v>0</v>
      </c>
      <c r="D86" s="19">
        <v>0</v>
      </c>
      <c r="E86" s="19">
        <v>7285</v>
      </c>
      <c r="F86" s="5">
        <f t="shared" si="2"/>
        <v>7285</v>
      </c>
    </row>
    <row r="87" spans="1:6" x14ac:dyDescent="0.25">
      <c r="A87" s="4" t="s">
        <v>62</v>
      </c>
      <c r="B87" s="19">
        <v>0</v>
      </c>
      <c r="C87" s="19">
        <v>0</v>
      </c>
      <c r="D87" s="19">
        <v>0</v>
      </c>
      <c r="E87" s="19">
        <v>1100</v>
      </c>
      <c r="F87" s="5">
        <f t="shared" si="2"/>
        <v>1100</v>
      </c>
    </row>
    <row r="88" spans="1:6" x14ac:dyDescent="0.25">
      <c r="A88" s="4" t="s">
        <v>169</v>
      </c>
      <c r="B88" s="19">
        <v>0</v>
      </c>
      <c r="C88" s="19">
        <v>0</v>
      </c>
      <c r="D88" s="19">
        <v>0</v>
      </c>
      <c r="E88" s="19">
        <v>0</v>
      </c>
      <c r="F88" s="5">
        <f t="shared" si="2"/>
        <v>0</v>
      </c>
    </row>
    <row r="89" spans="1:6" x14ac:dyDescent="0.25">
      <c r="A89" s="4" t="s">
        <v>83</v>
      </c>
      <c r="B89" s="19">
        <v>0</v>
      </c>
      <c r="C89" s="19">
        <v>0</v>
      </c>
      <c r="D89" s="19">
        <v>0</v>
      </c>
      <c r="E89" s="19">
        <v>0</v>
      </c>
      <c r="F89" s="5">
        <f t="shared" si="2"/>
        <v>0</v>
      </c>
    </row>
    <row r="90" spans="1:6" x14ac:dyDescent="0.25">
      <c r="A90" s="4" t="s">
        <v>84</v>
      </c>
      <c r="B90" s="19">
        <v>0</v>
      </c>
      <c r="C90" s="19">
        <v>0</v>
      </c>
      <c r="D90" s="19">
        <v>0</v>
      </c>
      <c r="E90" s="19">
        <v>0</v>
      </c>
      <c r="F90" s="5">
        <f t="shared" si="2"/>
        <v>0</v>
      </c>
    </row>
    <row r="91" spans="1:6" x14ac:dyDescent="0.25">
      <c r="A91" s="4" t="s">
        <v>88</v>
      </c>
      <c r="B91" s="19">
        <v>0</v>
      </c>
      <c r="C91" s="19">
        <v>10000</v>
      </c>
      <c r="D91" s="19">
        <v>0</v>
      </c>
      <c r="E91" s="19">
        <v>0</v>
      </c>
      <c r="F91" s="5">
        <f t="shared" si="2"/>
        <v>10000</v>
      </c>
    </row>
    <row r="92" spans="1:6" x14ac:dyDescent="0.25">
      <c r="A92" s="4" t="s">
        <v>86</v>
      </c>
      <c r="B92" s="19">
        <v>0</v>
      </c>
      <c r="C92" s="19">
        <v>0</v>
      </c>
      <c r="D92" s="19">
        <v>0</v>
      </c>
      <c r="E92" s="19">
        <v>0</v>
      </c>
      <c r="F92" s="5">
        <f t="shared" si="2"/>
        <v>0</v>
      </c>
    </row>
    <row r="93" spans="1:6" x14ac:dyDescent="0.25">
      <c r="A93" s="4" t="s">
        <v>170</v>
      </c>
      <c r="B93" s="19">
        <v>1500</v>
      </c>
      <c r="C93" s="19">
        <v>1500</v>
      </c>
      <c r="D93" s="19">
        <v>1500</v>
      </c>
      <c r="E93" s="19">
        <v>1500</v>
      </c>
      <c r="F93" s="5">
        <f t="shared" si="2"/>
        <v>6000</v>
      </c>
    </row>
    <row r="94" spans="1:6" x14ac:dyDescent="0.25">
      <c r="A94" s="6" t="s">
        <v>171</v>
      </c>
      <c r="B94" s="32">
        <v>5000</v>
      </c>
      <c r="C94" s="32">
        <v>5000</v>
      </c>
      <c r="D94" s="32">
        <v>5000</v>
      </c>
      <c r="E94" s="32">
        <v>5000</v>
      </c>
      <c r="F94" s="24">
        <f t="shared" si="2"/>
        <v>20000</v>
      </c>
    </row>
    <row r="95" spans="1:6" x14ac:dyDescent="0.25">
      <c r="A95" s="4" t="s">
        <v>172</v>
      </c>
      <c r="B95" s="5">
        <f>SUM(B43:B94)</f>
        <v>12265</v>
      </c>
      <c r="C95" s="5">
        <f>SUM(C43:C94)</f>
        <v>24940</v>
      </c>
      <c r="D95" s="5">
        <f>SUM(D43:D94)</f>
        <v>13500</v>
      </c>
      <c r="E95" s="5">
        <f>SUM(E43:E94)</f>
        <v>71696.39</v>
      </c>
      <c r="F95" s="5">
        <f>SUM(F43:F94)</f>
        <v>122401.39</v>
      </c>
    </row>
    <row r="96" spans="1:6" x14ac:dyDescent="0.25">
      <c r="A96" s="4"/>
      <c r="B96" s="5"/>
      <c r="C96" s="5"/>
      <c r="D96" s="5"/>
      <c r="E96" s="5"/>
      <c r="F96" s="5"/>
    </row>
    <row r="97" spans="1:6" x14ac:dyDescent="0.25">
      <c r="A97" s="4"/>
      <c r="B97" s="5"/>
      <c r="C97" s="5"/>
      <c r="D97" s="5"/>
      <c r="E97" s="5"/>
      <c r="F97" s="5"/>
    </row>
    <row r="98" spans="1:6" x14ac:dyDescent="0.25">
      <c r="A98" s="4"/>
      <c r="B98" s="5" t="s">
        <v>173</v>
      </c>
      <c r="C98" s="5"/>
      <c r="D98" s="5"/>
      <c r="E98" s="5"/>
      <c r="F98" s="5"/>
    </row>
    <row r="99" spans="1:6" x14ac:dyDescent="0.25">
      <c r="A99" s="6"/>
      <c r="B99" s="7" t="s">
        <v>153</v>
      </c>
      <c r="C99" s="7" t="s">
        <v>154</v>
      </c>
      <c r="D99" s="7" t="s">
        <v>155</v>
      </c>
      <c r="E99" s="7" t="s">
        <v>156</v>
      </c>
      <c r="F99" s="7" t="s">
        <v>8</v>
      </c>
    </row>
    <row r="100" spans="1:6" x14ac:dyDescent="0.25">
      <c r="A100" s="4" t="s">
        <v>174</v>
      </c>
      <c r="B100" s="19">
        <v>2000</v>
      </c>
      <c r="C100" s="5">
        <f>B107</f>
        <v>1735</v>
      </c>
      <c r="D100" s="5">
        <f>C107</f>
        <v>1795</v>
      </c>
      <c r="E100" s="5">
        <f>D107</f>
        <v>1295</v>
      </c>
      <c r="F100" s="5">
        <f>B100</f>
        <v>2000</v>
      </c>
    </row>
    <row r="101" spans="1:6" x14ac:dyDescent="0.25">
      <c r="A101" s="4" t="s">
        <v>175</v>
      </c>
      <c r="B101" s="5">
        <f>B39</f>
        <v>0</v>
      </c>
      <c r="C101" s="5">
        <f>C39</f>
        <v>0</v>
      </c>
      <c r="D101" s="5">
        <f>D39</f>
        <v>0</v>
      </c>
      <c r="E101" s="5">
        <f>E39</f>
        <v>139210.25</v>
      </c>
      <c r="F101" s="5">
        <f>F39</f>
        <v>139210.25</v>
      </c>
    </row>
    <row r="102" spans="1:6" x14ac:dyDescent="0.25">
      <c r="A102" s="4" t="s">
        <v>176</v>
      </c>
      <c r="B102" s="5">
        <f>B95</f>
        <v>12265</v>
      </c>
      <c r="C102" s="5">
        <f>C95</f>
        <v>24940</v>
      </c>
      <c r="D102" s="5">
        <f>D95</f>
        <v>13500</v>
      </c>
      <c r="E102" s="5">
        <f>E95</f>
        <v>71696.39</v>
      </c>
      <c r="F102" s="5">
        <f>F95</f>
        <v>122401.39</v>
      </c>
    </row>
    <row r="103" spans="1:6" x14ac:dyDescent="0.25">
      <c r="A103" s="4" t="s">
        <v>177</v>
      </c>
      <c r="B103" s="5">
        <f>B101-B102</f>
        <v>-12265</v>
      </c>
      <c r="C103" s="5">
        <f>C101-C102</f>
        <v>-24940</v>
      </c>
      <c r="D103" s="5">
        <f>D101-D102</f>
        <v>-13500</v>
      </c>
      <c r="E103" s="5">
        <f>E101-E102</f>
        <v>67513.86</v>
      </c>
      <c r="F103" s="5">
        <f>F101-F102</f>
        <v>16808.86</v>
      </c>
    </row>
    <row r="104" spans="1:6" x14ac:dyDescent="0.25">
      <c r="A104" s="4" t="s">
        <v>178</v>
      </c>
      <c r="B104" s="19">
        <v>12000</v>
      </c>
      <c r="C104" s="19">
        <v>25000</v>
      </c>
      <c r="D104" s="19">
        <v>13000</v>
      </c>
      <c r="E104" s="19">
        <v>0</v>
      </c>
      <c r="F104" s="5">
        <f>SUM(B104:E104)</f>
        <v>50000</v>
      </c>
    </row>
    <row r="105" spans="1:6" x14ac:dyDescent="0.25">
      <c r="A105" s="4" t="s">
        <v>179</v>
      </c>
      <c r="B105" s="5"/>
      <c r="C105" s="5"/>
      <c r="D105" s="5"/>
      <c r="E105" s="5"/>
      <c r="F105" s="5"/>
    </row>
    <row r="106" spans="1:6" x14ac:dyDescent="0.25">
      <c r="A106" s="6" t="s">
        <v>180</v>
      </c>
      <c r="B106" s="32">
        <v>0</v>
      </c>
      <c r="C106" s="32">
        <v>0</v>
      </c>
      <c r="D106" s="32">
        <v>0</v>
      </c>
      <c r="E106" s="32">
        <v>53500</v>
      </c>
      <c r="F106" s="24">
        <f>SUM(B106:E106)</f>
        <v>53500</v>
      </c>
    </row>
    <row r="107" spans="1:6" x14ac:dyDescent="0.25">
      <c r="A107" s="4" t="s">
        <v>181</v>
      </c>
      <c r="B107" s="5">
        <f>B100+B103+B104-B106</f>
        <v>1735</v>
      </c>
      <c r="C107" s="5">
        <f>C100+C103+C104-C106</f>
        <v>1795</v>
      </c>
      <c r="D107" s="5">
        <f>D100+D103+D104-D106</f>
        <v>1295</v>
      </c>
      <c r="E107" s="5">
        <f>E100+E103+E104-E106</f>
        <v>15308.86</v>
      </c>
      <c r="F107" s="5">
        <f>F100+F103+F104-F106</f>
        <v>15308.86</v>
      </c>
    </row>
    <row r="108" spans="1:6" x14ac:dyDescent="0.25">
      <c r="A108" s="4"/>
      <c r="B108" s="5"/>
      <c r="C108" s="5"/>
      <c r="D108" s="5"/>
      <c r="E108" s="5"/>
      <c r="F108" s="5"/>
    </row>
  </sheetData>
  <sheetProtection sheet="1" objects="1" scenarios="1"/>
  <phoneticPr fontId="0" type="noConversion"/>
  <pageMargins left="0.67" right="0.39" top="0.96" bottom="1" header="0.5" footer="0.5"/>
  <pageSetup orientation="portrait" horizontalDpi="4294967292" verticalDpi="4294967292"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Net Worth</vt:lpstr>
      <vt:lpstr>Income</vt:lpstr>
      <vt:lpstr>Cash Flow</vt:lpstr>
      <vt:lpstr>Income!INCOME_PRINT</vt:lpstr>
      <vt:lpstr>'Cash Flow'!Print_Area</vt:lpstr>
      <vt:lpstr>Income!Print_Area</vt:lpstr>
      <vt:lpstr>'Net Worth'!Print_Area</vt:lpstr>
      <vt:lpstr>'Cash Flow'!PRINT_CASHFLOW</vt:lpstr>
      <vt:lpstr>PRINT_CASHFLOW</vt:lpstr>
    </vt:vector>
  </TitlesOfParts>
  <Company>Montana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W. Tess</dc:creator>
  <cp:lastModifiedBy>Aniket Gupta</cp:lastModifiedBy>
  <cp:lastPrinted>1998-11-16T18:55:40Z</cp:lastPrinted>
  <dcterms:created xsi:type="dcterms:W3CDTF">1998-10-15T19:02:56Z</dcterms:created>
  <dcterms:modified xsi:type="dcterms:W3CDTF">2024-02-03T22:29:53Z</dcterms:modified>
</cp:coreProperties>
</file>