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50B51EC-EC0D-421E-B29A-9202A60FC855}" xr6:coauthVersionLast="47" xr6:coauthVersionMax="47" xr10:uidLastSave="{00000000-0000-0000-0000-000000000000}"/>
  <bookViews>
    <workbookView xWindow="3348" yWindow="3348" windowWidth="17280" windowHeight="8880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Foglio1!$A$51:$Q$97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J5" i="1"/>
  <c r="K5" i="1"/>
  <c r="L5" i="1" s="1"/>
  <c r="L7" i="1"/>
  <c r="F8" i="1"/>
  <c r="L8" i="1"/>
  <c r="P8" i="1"/>
  <c r="Q8" i="1"/>
  <c r="W8" i="1"/>
  <c r="L9" i="1"/>
  <c r="W9" i="1"/>
  <c r="F10" i="1"/>
  <c r="W10" i="1"/>
  <c r="J11" i="1"/>
  <c r="J20" i="1" s="1"/>
  <c r="J24" i="1" s="1"/>
  <c r="K11" i="1"/>
  <c r="L11" i="1" s="1"/>
  <c r="W11" i="1"/>
  <c r="D12" i="1"/>
  <c r="E12" i="1"/>
  <c r="F12" i="1"/>
  <c r="W12" i="1"/>
  <c r="L13" i="1"/>
  <c r="W13" i="1"/>
  <c r="F14" i="1"/>
  <c r="L14" i="1"/>
  <c r="L15" i="1"/>
  <c r="D16" i="1"/>
  <c r="E16" i="1"/>
  <c r="E20" i="1" s="1"/>
  <c r="L16" i="1"/>
  <c r="W16" i="1"/>
  <c r="L17" i="1"/>
  <c r="W17" i="1"/>
  <c r="F18" i="1"/>
  <c r="L18" i="1"/>
  <c r="W18" i="1"/>
  <c r="P19" i="1"/>
  <c r="Q19" i="1"/>
  <c r="W19" i="1"/>
  <c r="D20" i="1"/>
  <c r="D28" i="1" s="1"/>
  <c r="D34" i="1" s="1"/>
  <c r="D38" i="1" s="1"/>
  <c r="D42" i="1" s="1"/>
  <c r="F22" i="1"/>
  <c r="L22" i="1"/>
  <c r="W22" i="1"/>
  <c r="F23" i="1"/>
  <c r="W23" i="1"/>
  <c r="F24" i="1"/>
  <c r="W24" i="1"/>
  <c r="F25" i="1"/>
  <c r="W27" i="1"/>
  <c r="J28" i="1"/>
  <c r="K28" i="1"/>
  <c r="L28" i="1"/>
  <c r="P29" i="1"/>
  <c r="Q29" i="1"/>
  <c r="W29" i="1"/>
  <c r="F30" i="1"/>
  <c r="L30" i="1"/>
  <c r="W30" i="1"/>
  <c r="F31" i="1"/>
  <c r="L31" i="1"/>
  <c r="W31" i="1"/>
  <c r="L33" i="1"/>
  <c r="F36" i="1"/>
  <c r="L36" i="1"/>
  <c r="L37" i="1"/>
  <c r="J39" i="1"/>
  <c r="K39" i="1"/>
  <c r="K41" i="1" s="1"/>
  <c r="L41" i="1" s="1"/>
  <c r="L39" i="1"/>
  <c r="F40" i="1"/>
  <c r="J41" i="1"/>
  <c r="P42" i="1"/>
  <c r="Q42" i="1"/>
  <c r="Q44" i="1" s="1"/>
  <c r="P44" i="1"/>
  <c r="F45" i="1"/>
  <c r="F46" i="1"/>
  <c r="F55" i="1"/>
  <c r="J55" i="1"/>
  <c r="K55" i="1"/>
  <c r="L55" i="1" s="1"/>
  <c r="L57" i="1"/>
  <c r="F58" i="1"/>
  <c r="L58" i="1"/>
  <c r="P58" i="1"/>
  <c r="Q58" i="1"/>
  <c r="L59" i="1"/>
  <c r="F61" i="1"/>
  <c r="J62" i="1"/>
  <c r="K62" i="1"/>
  <c r="L62" i="1" s="1"/>
  <c r="D63" i="1"/>
  <c r="E63" i="1"/>
  <c r="E67" i="1" s="1"/>
  <c r="L64" i="1"/>
  <c r="F65" i="1"/>
  <c r="L65" i="1"/>
  <c r="L66" i="1"/>
  <c r="D67" i="1"/>
  <c r="D71" i="1" s="1"/>
  <c r="D79" i="1" s="1"/>
  <c r="D86" i="1" s="1"/>
  <c r="D90" i="1" s="1"/>
  <c r="D94" i="1" s="1"/>
  <c r="L67" i="1"/>
  <c r="L68" i="1"/>
  <c r="F69" i="1"/>
  <c r="L69" i="1"/>
  <c r="P70" i="1"/>
  <c r="Q70" i="1"/>
  <c r="J71" i="1"/>
  <c r="J75" i="1" s="1"/>
  <c r="F73" i="1"/>
  <c r="L73" i="1"/>
  <c r="F74" i="1"/>
  <c r="F75" i="1"/>
  <c r="F76" i="1"/>
  <c r="J79" i="1"/>
  <c r="K79" i="1"/>
  <c r="L79" i="1"/>
  <c r="P80" i="1"/>
  <c r="Q80" i="1"/>
  <c r="F81" i="1"/>
  <c r="L81" i="1"/>
  <c r="F82" i="1"/>
  <c r="L82" i="1"/>
  <c r="L85" i="1"/>
  <c r="F88" i="1"/>
  <c r="L88" i="1"/>
  <c r="L89" i="1"/>
  <c r="J91" i="1"/>
  <c r="J93" i="1" s="1"/>
  <c r="K91" i="1"/>
  <c r="K93" i="1" s="1"/>
  <c r="L93" i="1" s="1"/>
  <c r="L91" i="1"/>
  <c r="F92" i="1"/>
  <c r="P95" i="1"/>
  <c r="P97" i="1" s="1"/>
  <c r="Q95" i="1"/>
  <c r="Q97" i="1" s="1"/>
  <c r="F67" i="1" l="1"/>
  <c r="E71" i="1"/>
  <c r="F20" i="1"/>
  <c r="E28" i="1"/>
  <c r="F16" i="1"/>
  <c r="F63" i="1"/>
  <c r="K20" i="1"/>
  <c r="K71" i="1"/>
  <c r="K24" i="1" l="1"/>
  <c r="L24" i="1" s="1"/>
  <c r="L20" i="1"/>
  <c r="F28" i="1"/>
  <c r="E34" i="1"/>
  <c r="K75" i="1"/>
  <c r="L75" i="1" s="1"/>
  <c r="L71" i="1"/>
  <c r="E79" i="1"/>
  <c r="F71" i="1"/>
  <c r="F79" i="1" l="1"/>
  <c r="E86" i="1"/>
  <c r="E38" i="1"/>
  <c r="F34" i="1"/>
  <c r="F38" i="1" l="1"/>
  <c r="E42" i="1"/>
  <c r="F42" i="1" s="1"/>
  <c r="E90" i="1"/>
  <c r="F86" i="1"/>
  <c r="F90" i="1" l="1"/>
  <c r="E94" i="1"/>
  <c r="F94" i="1" s="1"/>
</calcChain>
</file>

<file path=xl/sharedStrings.xml><?xml version="1.0" encoding="utf-8"?>
<sst xmlns="http://schemas.openxmlformats.org/spreadsheetml/2006/main" count="219" uniqueCount="120">
  <si>
    <t>PROFIT AND LOSS</t>
  </si>
  <si>
    <t>Sales Revenues</t>
  </si>
  <si>
    <t>Inventory variations for unfinished</t>
  </si>
  <si>
    <t>semifinished and finished prod.</t>
  </si>
  <si>
    <t xml:space="preserve">Increase in capitalisation for </t>
  </si>
  <si>
    <t>internal work</t>
  </si>
  <si>
    <t>Typical Production Value</t>
  </si>
  <si>
    <t>Cost of goods and services</t>
  </si>
  <si>
    <t>Added Value</t>
  </si>
  <si>
    <t>Labour costs</t>
  </si>
  <si>
    <t>Gross operating Margin</t>
  </si>
  <si>
    <t>Depreciation</t>
  </si>
  <si>
    <t>Other adjusted allocation</t>
  </si>
  <si>
    <t>Provision for risk and charge</t>
  </si>
  <si>
    <t>Operating Results</t>
  </si>
  <si>
    <t>Financial revenues and charges</t>
  </si>
  <si>
    <t xml:space="preserve">Adj. to value of fin. assets </t>
  </si>
  <si>
    <t>Pre-tax results including</t>
  </si>
  <si>
    <t>extraordinary items</t>
  </si>
  <si>
    <t>Extraordinary revenues and charges</t>
  </si>
  <si>
    <t>Pre-tax results</t>
  </si>
  <si>
    <t>Tax on income for business year</t>
  </si>
  <si>
    <t>Profit (loss) for business year</t>
  </si>
  <si>
    <t>Parent company share</t>
  </si>
  <si>
    <t>Minority interest share</t>
  </si>
  <si>
    <t>Variation</t>
  </si>
  <si>
    <t>of wich:</t>
  </si>
  <si>
    <t>(million lire)</t>
  </si>
  <si>
    <t>CONSOLIDATED BALANCE SHEET</t>
  </si>
  <si>
    <t>Net fixed asset</t>
  </si>
  <si>
    <t>Intangible assets</t>
  </si>
  <si>
    <t>Tangible assets</t>
  </si>
  <si>
    <t>Working capital</t>
  </si>
  <si>
    <t>Inventory</t>
  </si>
  <si>
    <t>Trade receivable</t>
  </si>
  <si>
    <t>Sundry assets</t>
  </si>
  <si>
    <t>Trade payables</t>
  </si>
  <si>
    <t>Funds for liabilities and charges</t>
  </si>
  <si>
    <t>Sundry liabilities</t>
  </si>
  <si>
    <t>Employee Severance pay fund</t>
  </si>
  <si>
    <t>Invested capital</t>
  </si>
  <si>
    <t>covered by:</t>
  </si>
  <si>
    <t>Owner's Equity</t>
  </si>
  <si>
    <t>Short term net fin. debt</t>
  </si>
  <si>
    <t>Medium to long term fin. debt</t>
  </si>
  <si>
    <t xml:space="preserve">Short term net fin. resources </t>
  </si>
  <si>
    <t>Total</t>
  </si>
  <si>
    <t>Net financial position</t>
  </si>
  <si>
    <t>Net opening financial position</t>
  </si>
  <si>
    <t xml:space="preserve">Cash Flow generated from </t>
  </si>
  <si>
    <t>operating activities</t>
  </si>
  <si>
    <t>Operating results</t>
  </si>
  <si>
    <t>(Profit) losses on asset disposal</t>
  </si>
  <si>
    <t>(Revaluation) or write-down of assets</t>
  </si>
  <si>
    <t>Variation in working capital</t>
  </si>
  <si>
    <t>Net variation in employees severance</t>
  </si>
  <si>
    <t>indemnity</t>
  </si>
  <si>
    <t>Cash Flow from disposal/acquisition</t>
  </si>
  <si>
    <t>of fixed assets</t>
  </si>
  <si>
    <t>Asset acquisition</t>
  </si>
  <si>
    <t>- intangible</t>
  </si>
  <si>
    <t>- tangible</t>
  </si>
  <si>
    <t>- financial</t>
  </si>
  <si>
    <t>Asset sale price or refund value</t>
  </si>
  <si>
    <t>Other changes</t>
  </si>
  <si>
    <t>Cash flow from financing activities</t>
  </si>
  <si>
    <t>New financing</t>
  </si>
  <si>
    <t>Funding from shareholders</t>
  </si>
  <si>
    <t>Funding from third parties</t>
  </si>
  <si>
    <t>Refunding from/to third parties</t>
  </si>
  <si>
    <t>Contributions to capital account</t>
  </si>
  <si>
    <t>Financial Refunding</t>
  </si>
  <si>
    <t>Other variations of internal funds</t>
  </si>
  <si>
    <t>Other variations in financing</t>
  </si>
  <si>
    <t>Distribution of profit</t>
  </si>
  <si>
    <t>Cash Flow for the period</t>
  </si>
  <si>
    <t>Net closing financial position</t>
  </si>
  <si>
    <t>Variation of consolidation area</t>
  </si>
  <si>
    <t>Financial assets</t>
  </si>
  <si>
    <t>Other</t>
  </si>
  <si>
    <t>Net income</t>
  </si>
  <si>
    <t>Reserve and retained earnings</t>
  </si>
  <si>
    <t>Share capital</t>
  </si>
  <si>
    <t>ALITALIA GROUP(*)</t>
  </si>
  <si>
    <t>ALITALIA s.p.a. (*)</t>
  </si>
  <si>
    <r>
      <t xml:space="preserve">  </t>
    </r>
    <r>
      <rPr>
        <sz val="10"/>
        <rFont val="Arial"/>
        <family val="2"/>
      </rPr>
      <t>They aren't in themselves a legal document, for specific details and possible mistakes, please, refer to the original</t>
    </r>
  </si>
  <si>
    <t>CHANGES IN THE FINANCIAL STRUCTURE</t>
  </si>
  <si>
    <t>Other revenues/charge</t>
  </si>
  <si>
    <t>CONSOL. CHANGES IN THE FINANCIAL STRUCTURE</t>
  </si>
  <si>
    <t>Remboursement long term loans</t>
  </si>
  <si>
    <t>1 H 1998</t>
  </si>
  <si>
    <t>1 H 1999</t>
  </si>
  <si>
    <t>AIRLINE TRANSPORTATION ACTIVITY OF THE GROUP</t>
  </si>
  <si>
    <t>I H 1998</t>
  </si>
  <si>
    <t>1H 1999</t>
  </si>
  <si>
    <t>Variation %</t>
  </si>
  <si>
    <t>Scheduled Service (1)</t>
  </si>
  <si>
    <t>Passenger Service</t>
  </si>
  <si>
    <t>Passengers carried (000's)</t>
  </si>
  <si>
    <t>Available seat-kilometers (000's)</t>
  </si>
  <si>
    <t>Revenue passenger-kilometers (000's)</t>
  </si>
  <si>
    <t>Available tonne-kilometers (000's)</t>
  </si>
  <si>
    <t>Revenue tonne-kilometers (000's)</t>
  </si>
  <si>
    <t>Passenger load factor (%)</t>
  </si>
  <si>
    <t>Cargo and Mail Service</t>
  </si>
  <si>
    <t>Cargo and mail carried (kg 000's)</t>
  </si>
  <si>
    <t>Available tonne- kilometers (000's)</t>
  </si>
  <si>
    <t>Cargo load factor (%)</t>
  </si>
  <si>
    <t>Total Scheduled Service</t>
  </si>
  <si>
    <t>Available tonne-kilometres (000's)</t>
  </si>
  <si>
    <t>Overall load factor (%)</t>
  </si>
  <si>
    <t>Hours flown by leases aircraft (000's)</t>
  </si>
  <si>
    <t>Hours flown overall (000's)</t>
  </si>
  <si>
    <t>Kilometers flown (000's)</t>
  </si>
  <si>
    <t>Total Service (2)</t>
  </si>
  <si>
    <t>(1) including combined scheduled flights and cargo flights;</t>
  </si>
  <si>
    <t>Hours flown by owned aircraft (000's)</t>
  </si>
  <si>
    <t>(*) the figures are reported from the official 1st Half 1999 financial document.</t>
  </si>
  <si>
    <t>(2) including, further to combined scheduled flights and cargo flights, also</t>
  </si>
  <si>
    <t xml:space="preserve">      night postal flights and charter flights.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</si>
</sst>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#,##0.0"/>
    <numFmt numFmtId="180" formatCode="#0.0;\(#0.0\)"/>
    <numFmt numFmtId="182" formatCode="0.0\ \ \p\.\p\.;\(0.0\)\ \ \p\.\p\.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3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3" fontId="1" fillId="0" borderId="0" xfId="0" applyNumberFormat="1" applyFont="1" applyBorder="1"/>
    <xf numFmtId="3" fontId="0" fillId="0" borderId="6" xfId="0" applyNumberFormat="1" applyBorder="1"/>
    <xf numFmtId="3" fontId="0" fillId="0" borderId="0" xfId="0" applyNumberFormat="1" applyBorder="1"/>
    <xf numFmtId="3" fontId="1" fillId="0" borderId="7" xfId="0" applyNumberFormat="1" applyFont="1" applyBorder="1"/>
    <xf numFmtId="3" fontId="1" fillId="0" borderId="6" xfId="0" applyNumberFormat="1" applyFont="1" applyBorder="1"/>
    <xf numFmtId="0" fontId="1" fillId="0" borderId="8" xfId="0" applyFont="1" applyBorder="1"/>
    <xf numFmtId="0" fontId="0" fillId="0" borderId="9" xfId="0" applyBorder="1"/>
    <xf numFmtId="3" fontId="1" fillId="0" borderId="9" xfId="0" applyNumberFormat="1" applyFont="1" applyBorder="1"/>
    <xf numFmtId="3" fontId="1" fillId="0" borderId="10" xfId="0" applyNumberFormat="1" applyFont="1" applyBorder="1"/>
    <xf numFmtId="0" fontId="2" fillId="0" borderId="11" xfId="0" applyFont="1" applyBorder="1"/>
    <xf numFmtId="14" fontId="1" fillId="0" borderId="1" xfId="0" applyNumberFormat="1" applyFont="1" applyBorder="1"/>
    <xf numFmtId="0" fontId="1" fillId="0" borderId="7" xfId="0" applyFont="1" applyBorder="1"/>
    <xf numFmtId="0" fontId="1" fillId="0" borderId="12" xfId="0" applyFont="1" applyBorder="1"/>
    <xf numFmtId="14" fontId="1" fillId="0" borderId="13" xfId="0" applyNumberFormat="1" applyFont="1" applyBorder="1"/>
    <xf numFmtId="0" fontId="0" fillId="0" borderId="14" xfId="0" applyBorder="1"/>
    <xf numFmtId="3" fontId="1" fillId="0" borderId="14" xfId="0" applyNumberFormat="1" applyFont="1" applyBorder="1"/>
    <xf numFmtId="3" fontId="0" fillId="0" borderId="14" xfId="0" applyNumberFormat="1" applyBorder="1"/>
    <xf numFmtId="3" fontId="1" fillId="0" borderId="13" xfId="0" applyNumberFormat="1" applyFont="1" applyBorder="1"/>
    <xf numFmtId="3" fontId="1" fillId="0" borderId="15" xfId="0" applyNumberFormat="1" applyFont="1" applyBorder="1"/>
    <xf numFmtId="0" fontId="0" fillId="0" borderId="16" xfId="0" applyBorder="1"/>
    <xf numFmtId="0" fontId="0" fillId="0" borderId="15" xfId="0" applyBorder="1"/>
    <xf numFmtId="3" fontId="1" fillId="0" borderId="17" xfId="0" applyNumberFormat="1" applyFont="1" applyBorder="1"/>
    <xf numFmtId="3" fontId="0" fillId="0" borderId="1" xfId="0" applyNumberFormat="1" applyBorder="1"/>
    <xf numFmtId="0" fontId="0" fillId="0" borderId="3" xfId="0" applyBorder="1"/>
    <xf numFmtId="3" fontId="1" fillId="0" borderId="18" xfId="0" applyNumberFormat="1" applyFont="1" applyBorder="1"/>
    <xf numFmtId="0" fontId="0" fillId="0" borderId="5" xfId="0" quotePrefix="1" applyBorder="1"/>
    <xf numFmtId="0" fontId="2" fillId="0" borderId="8" xfId="0" applyFont="1" applyBorder="1"/>
    <xf numFmtId="3" fontId="0" fillId="0" borderId="9" xfId="0" applyNumberFormat="1" applyBorder="1"/>
    <xf numFmtId="3" fontId="0" fillId="0" borderId="15" xfId="0" applyNumberFormat="1" applyBorder="1"/>
    <xf numFmtId="3" fontId="0" fillId="0" borderId="10" xfId="0" applyNumberFormat="1" applyBorder="1"/>
    <xf numFmtId="14" fontId="1" fillId="0" borderId="7" xfId="0" applyNumberFormat="1" applyFont="1" applyBorder="1"/>
    <xf numFmtId="0" fontId="0" fillId="0" borderId="19" xfId="0" applyBorder="1"/>
    <xf numFmtId="3" fontId="3" fillId="0" borderId="0" xfId="0" applyNumberFormat="1" applyFont="1" applyBorder="1"/>
    <xf numFmtId="14" fontId="1" fillId="0" borderId="1" xfId="0" applyNumberFormat="1" applyFont="1" applyBorder="1" applyAlignment="1">
      <alignment horizontal="right"/>
    </xf>
    <xf numFmtId="14" fontId="1" fillId="0" borderId="13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0" xfId="0" applyBorder="1"/>
    <xf numFmtId="0" fontId="0" fillId="0" borderId="4" xfId="0" applyBorder="1"/>
    <xf numFmtId="3" fontId="1" fillId="0" borderId="5" xfId="0" applyNumberFormat="1" applyFont="1" applyBorder="1"/>
    <xf numFmtId="3" fontId="0" fillId="0" borderId="5" xfId="0" applyNumberFormat="1" applyBorder="1"/>
    <xf numFmtId="3" fontId="3" fillId="0" borderId="5" xfId="0" applyNumberFormat="1" applyFont="1" applyBorder="1"/>
    <xf numFmtId="3" fontId="3" fillId="0" borderId="8" xfId="0" applyNumberFormat="1" applyFont="1" applyBorder="1"/>
    <xf numFmtId="0" fontId="1" fillId="0" borderId="11" xfId="0" applyFont="1" applyBorder="1"/>
    <xf numFmtId="0" fontId="0" fillId="0" borderId="1" xfId="0" applyBorder="1"/>
    <xf numFmtId="0" fontId="0" fillId="0" borderId="21" xfId="0" applyBorder="1"/>
    <xf numFmtId="0" fontId="0" fillId="0" borderId="22" xfId="0" applyBorder="1"/>
    <xf numFmtId="180" fontId="0" fillId="0" borderId="22" xfId="0" applyNumberFormat="1" applyBorder="1"/>
    <xf numFmtId="182" fontId="0" fillId="0" borderId="22" xfId="0" applyNumberFormat="1" applyBorder="1"/>
    <xf numFmtId="180" fontId="0" fillId="0" borderId="23" xfId="0" applyNumberFormat="1" applyBorder="1"/>
    <xf numFmtId="0" fontId="0" fillId="0" borderId="24" xfId="0" applyBorder="1"/>
    <xf numFmtId="3" fontId="0" fillId="0" borderId="24" xfId="0" applyNumberFormat="1" applyBorder="1"/>
    <xf numFmtId="172" fontId="0" fillId="0" borderId="24" xfId="0" applyNumberFormat="1" applyBorder="1"/>
    <xf numFmtId="172" fontId="0" fillId="0" borderId="14" xfId="0" applyNumberFormat="1" applyBorder="1"/>
    <xf numFmtId="3" fontId="0" fillId="0" borderId="25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80" fontId="0" fillId="0" borderId="0" xfId="0" applyNumberFormat="1" applyBorder="1"/>
    <xf numFmtId="172" fontId="0" fillId="0" borderId="0" xfId="0" applyNumberFormat="1" applyBorder="1"/>
    <xf numFmtId="18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tabSelected="1" zoomScale="90" workbookViewId="0">
      <selection activeCell="Q51" sqref="A51:Q97"/>
    </sheetView>
  </sheetViews>
  <sheetFormatPr defaultRowHeight="13.2" x14ac:dyDescent="0.25"/>
  <cols>
    <col min="3" max="3" width="11.6640625" customWidth="1"/>
    <col min="4" max="4" width="11.5546875" customWidth="1"/>
    <col min="5" max="5" width="12.88671875" customWidth="1"/>
    <col min="6" max="6" width="9.6640625" bestFit="1" customWidth="1"/>
    <col min="10" max="11" width="11.44140625" customWidth="1"/>
    <col min="12" max="12" width="11.109375" customWidth="1"/>
    <col min="15" max="15" width="15.109375" customWidth="1"/>
    <col min="16" max="16" width="11" customWidth="1"/>
    <col min="17" max="17" width="9.6640625" customWidth="1"/>
    <col min="18" max="18" width="11.33203125" customWidth="1"/>
    <col min="20" max="20" width="12" customWidth="1"/>
    <col min="21" max="22" width="11.33203125" customWidth="1"/>
    <col min="23" max="23" width="11.44140625" customWidth="1"/>
  </cols>
  <sheetData>
    <row r="1" spans="1:23" ht="13.8" thickBot="1" x14ac:dyDescent="0.3">
      <c r="A1" s="1" t="s">
        <v>83</v>
      </c>
      <c r="B1" s="1"/>
      <c r="C1" s="1"/>
      <c r="D1" s="1"/>
      <c r="E1" s="1"/>
      <c r="F1" s="1"/>
      <c r="G1" s="1" t="s">
        <v>83</v>
      </c>
      <c r="H1" s="1"/>
      <c r="I1" s="1"/>
      <c r="J1" s="1"/>
      <c r="K1" s="1"/>
      <c r="L1" s="1"/>
      <c r="M1" s="1" t="s">
        <v>83</v>
      </c>
      <c r="N1" s="1"/>
      <c r="O1" s="1"/>
      <c r="P1" s="1"/>
      <c r="Q1" s="1"/>
      <c r="R1" s="1" t="s">
        <v>83</v>
      </c>
    </row>
    <row r="2" spans="1:23" x14ac:dyDescent="0.25">
      <c r="A2" s="5"/>
      <c r="B2" s="6"/>
      <c r="C2" s="6" t="s">
        <v>0</v>
      </c>
      <c r="D2" s="6"/>
      <c r="E2" s="26"/>
      <c r="F2" s="7"/>
      <c r="G2" s="5"/>
      <c r="H2" s="6" t="s">
        <v>28</v>
      </c>
      <c r="I2" s="6"/>
      <c r="J2" s="6"/>
      <c r="K2" s="26"/>
      <c r="L2" s="6"/>
      <c r="M2" s="5" t="s">
        <v>88</v>
      </c>
      <c r="N2" s="37"/>
      <c r="O2" s="6"/>
      <c r="P2" s="6"/>
      <c r="Q2" s="6"/>
      <c r="R2" s="5" t="s">
        <v>92</v>
      </c>
      <c r="S2" s="37"/>
      <c r="T2" s="37"/>
      <c r="U2" s="37"/>
      <c r="V2" s="37"/>
      <c r="W2" s="53"/>
    </row>
    <row r="3" spans="1:23" x14ac:dyDescent="0.25">
      <c r="A3" s="23" t="s">
        <v>27</v>
      </c>
      <c r="B3" s="2"/>
      <c r="C3" s="2"/>
      <c r="D3" s="47" t="s">
        <v>90</v>
      </c>
      <c r="E3" s="48" t="s">
        <v>91</v>
      </c>
      <c r="F3" s="25" t="s">
        <v>25</v>
      </c>
      <c r="G3" s="23" t="s">
        <v>27</v>
      </c>
      <c r="H3" s="2"/>
      <c r="I3" s="2"/>
      <c r="J3" s="49">
        <v>36160</v>
      </c>
      <c r="K3" s="50">
        <v>36341</v>
      </c>
      <c r="L3" s="51" t="s">
        <v>25</v>
      </c>
      <c r="M3" s="23" t="s">
        <v>27</v>
      </c>
      <c r="N3" s="2"/>
      <c r="O3" s="2"/>
      <c r="P3" s="49">
        <v>36160</v>
      </c>
      <c r="Q3" s="49">
        <v>36341</v>
      </c>
      <c r="R3" s="58"/>
      <c r="S3" s="59"/>
      <c r="T3" s="59"/>
      <c r="U3" s="70" t="s">
        <v>93</v>
      </c>
      <c r="V3" s="70" t="s">
        <v>94</v>
      </c>
      <c r="W3" s="25" t="s">
        <v>95</v>
      </c>
    </row>
    <row r="4" spans="1:23" x14ac:dyDescent="0.25">
      <c r="A4" s="10"/>
      <c r="B4" s="11"/>
      <c r="C4" s="33"/>
      <c r="D4" s="11"/>
      <c r="E4" s="28"/>
      <c r="F4" s="12"/>
      <c r="G4" s="10"/>
      <c r="H4" s="11"/>
      <c r="I4" s="33"/>
      <c r="J4" s="11"/>
      <c r="K4" s="28"/>
      <c r="L4" s="11"/>
      <c r="M4" s="10"/>
      <c r="N4" s="11"/>
      <c r="O4" s="33"/>
      <c r="P4" s="11"/>
      <c r="Q4" s="52"/>
      <c r="R4" s="10"/>
      <c r="S4" s="11"/>
      <c r="T4" s="11"/>
      <c r="U4" s="11"/>
      <c r="V4" s="11"/>
      <c r="W4" s="60"/>
    </row>
    <row r="5" spans="1:23" ht="13.8" thickBot="1" x14ac:dyDescent="0.3">
      <c r="A5" s="13" t="s">
        <v>1</v>
      </c>
      <c r="B5" s="11"/>
      <c r="C5" s="28"/>
      <c r="D5" s="14">
        <v>4275149</v>
      </c>
      <c r="E5" s="29">
        <v>4242066</v>
      </c>
      <c r="F5" s="15">
        <f>+E5-D5</f>
        <v>-33083</v>
      </c>
      <c r="G5" s="13" t="s">
        <v>29</v>
      </c>
      <c r="H5" s="11"/>
      <c r="I5" s="28"/>
      <c r="J5" s="4">
        <f>+J7+J8+J9</f>
        <v>4779139</v>
      </c>
      <c r="K5" s="31">
        <f>+K7+K8+K9</f>
        <v>4939441</v>
      </c>
      <c r="L5" s="36">
        <f>+K5-J5</f>
        <v>160302</v>
      </c>
      <c r="M5" s="13" t="s">
        <v>48</v>
      </c>
      <c r="N5" s="11"/>
      <c r="O5" s="28"/>
      <c r="P5" s="35">
        <v>682082</v>
      </c>
      <c r="Q5" s="35">
        <v>1218971</v>
      </c>
      <c r="R5" s="54" t="s">
        <v>96</v>
      </c>
      <c r="S5" s="11"/>
      <c r="T5" s="11"/>
      <c r="U5" s="65"/>
      <c r="V5" s="28"/>
      <c r="W5" s="61"/>
    </row>
    <row r="6" spans="1:23" ht="13.8" thickTop="1" x14ac:dyDescent="0.25">
      <c r="A6" s="10"/>
      <c r="B6" s="11"/>
      <c r="C6" s="28"/>
      <c r="D6" s="16"/>
      <c r="E6" s="30"/>
      <c r="F6" s="15"/>
      <c r="G6" s="10"/>
      <c r="H6" s="11"/>
      <c r="I6" s="28"/>
      <c r="J6" s="16"/>
      <c r="K6" s="30"/>
      <c r="L6" s="16"/>
      <c r="M6" s="10"/>
      <c r="N6" s="11"/>
      <c r="O6" s="28"/>
      <c r="P6" s="16"/>
      <c r="Q6" s="16"/>
      <c r="R6" s="55"/>
      <c r="S6" s="11"/>
      <c r="T6" s="11"/>
      <c r="U6" s="65"/>
      <c r="V6" s="28"/>
      <c r="W6" s="61"/>
    </row>
    <row r="7" spans="1:23" x14ac:dyDescent="0.25">
      <c r="A7" s="10" t="s">
        <v>2</v>
      </c>
      <c r="B7" s="11"/>
      <c r="C7" s="28"/>
      <c r="D7" s="16"/>
      <c r="E7" s="30"/>
      <c r="F7" s="15"/>
      <c r="G7" s="10" t="s">
        <v>30</v>
      </c>
      <c r="H7" s="11"/>
      <c r="I7" s="28"/>
      <c r="J7" s="16">
        <v>194388</v>
      </c>
      <c r="K7" s="30">
        <v>191845</v>
      </c>
      <c r="L7" s="16">
        <f>+K7-J7</f>
        <v>-2543</v>
      </c>
      <c r="M7" s="13" t="s">
        <v>49</v>
      </c>
      <c r="N7" s="11"/>
      <c r="O7" s="28"/>
      <c r="P7" s="16"/>
      <c r="Q7" s="16"/>
      <c r="R7" s="54" t="s">
        <v>97</v>
      </c>
      <c r="S7" s="11"/>
      <c r="T7" s="11"/>
      <c r="U7" s="65"/>
      <c r="V7" s="28"/>
      <c r="W7" s="61"/>
    </row>
    <row r="8" spans="1:23" ht="13.8" thickBot="1" x14ac:dyDescent="0.3">
      <c r="A8" s="10" t="s">
        <v>3</v>
      </c>
      <c r="B8" s="11"/>
      <c r="C8" s="28"/>
      <c r="D8" s="16">
        <v>-466</v>
      </c>
      <c r="E8" s="30">
        <v>80</v>
      </c>
      <c r="F8" s="15">
        <f t="shared" ref="F8:F46" si="0">+E8-D8</f>
        <v>546</v>
      </c>
      <c r="G8" s="10" t="s">
        <v>31</v>
      </c>
      <c r="H8" s="11"/>
      <c r="I8" s="28"/>
      <c r="J8" s="16">
        <v>4388778</v>
      </c>
      <c r="K8" s="30">
        <v>4562846</v>
      </c>
      <c r="L8" s="16">
        <f>+K8-J8</f>
        <v>174068</v>
      </c>
      <c r="M8" s="13" t="s">
        <v>50</v>
      </c>
      <c r="N8" s="11"/>
      <c r="O8" s="28"/>
      <c r="P8" s="35">
        <f>SUM(P10:P16)</f>
        <v>474707</v>
      </c>
      <c r="Q8" s="35">
        <f>SUM(Q10:Q16)</f>
        <v>130895</v>
      </c>
      <c r="R8" s="56" t="s">
        <v>98</v>
      </c>
      <c r="S8" s="11"/>
      <c r="T8" s="11"/>
      <c r="U8" s="66">
        <v>11693</v>
      </c>
      <c r="V8" s="30">
        <v>11318</v>
      </c>
      <c r="W8" s="62">
        <f>+(V8/U8-1)*100</f>
        <v>-3.2070469511673694</v>
      </c>
    </row>
    <row r="9" spans="1:23" ht="13.8" thickTop="1" x14ac:dyDescent="0.25">
      <c r="A9" s="10" t="s">
        <v>4</v>
      </c>
      <c r="B9" s="11"/>
      <c r="C9" s="28"/>
      <c r="D9" s="16"/>
      <c r="E9" s="30"/>
      <c r="F9" s="15"/>
      <c r="G9" s="10" t="s">
        <v>78</v>
      </c>
      <c r="H9" s="11"/>
      <c r="I9" s="28"/>
      <c r="J9" s="16">
        <v>195973</v>
      </c>
      <c r="K9" s="30">
        <v>184750</v>
      </c>
      <c r="L9" s="16">
        <f>+K9-J9</f>
        <v>-11223</v>
      </c>
      <c r="M9" s="10"/>
      <c r="N9" s="11"/>
      <c r="O9" s="28"/>
      <c r="P9" s="16"/>
      <c r="Q9" s="16"/>
      <c r="R9" s="55" t="s">
        <v>99</v>
      </c>
      <c r="S9" s="11"/>
      <c r="T9" s="11"/>
      <c r="U9" s="66">
        <v>24747816</v>
      </c>
      <c r="V9" s="30">
        <v>26227156</v>
      </c>
      <c r="W9" s="62">
        <f>+(V9/U9-1)*100</f>
        <v>5.9776587962347971</v>
      </c>
    </row>
    <row r="10" spans="1:23" x14ac:dyDescent="0.25">
      <c r="A10" s="10" t="s">
        <v>5</v>
      </c>
      <c r="B10" s="11"/>
      <c r="C10" s="28"/>
      <c r="D10" s="16">
        <v>60299</v>
      </c>
      <c r="E10" s="30">
        <v>62936</v>
      </c>
      <c r="F10" s="15">
        <f t="shared" si="0"/>
        <v>2637</v>
      </c>
      <c r="G10" s="10"/>
      <c r="H10" s="11"/>
      <c r="I10" s="28"/>
      <c r="J10" s="16"/>
      <c r="K10" s="30"/>
      <c r="L10" s="16"/>
      <c r="M10" s="10" t="s">
        <v>51</v>
      </c>
      <c r="N10" s="11"/>
      <c r="O10" s="28"/>
      <c r="P10" s="16">
        <v>407694</v>
      </c>
      <c r="Q10" s="16">
        <v>29217</v>
      </c>
      <c r="R10" s="56" t="s">
        <v>100</v>
      </c>
      <c r="S10" s="11"/>
      <c r="T10" s="11"/>
      <c r="U10" s="66">
        <v>16898470</v>
      </c>
      <c r="V10" s="30">
        <v>16805201</v>
      </c>
      <c r="W10" s="62">
        <f>+(V10/U10-1)*100</f>
        <v>-0.55193754227453873</v>
      </c>
    </row>
    <row r="11" spans="1:23" x14ac:dyDescent="0.25">
      <c r="A11" s="10"/>
      <c r="B11" s="11"/>
      <c r="C11" s="28"/>
      <c r="D11" s="16"/>
      <c r="E11" s="30"/>
      <c r="F11" s="15"/>
      <c r="G11" s="13" t="s">
        <v>32</v>
      </c>
      <c r="H11" s="11"/>
      <c r="I11" s="28"/>
      <c r="J11" s="4">
        <f>SUM(J13:J18)</f>
        <v>-838094.60000000009</v>
      </c>
      <c r="K11" s="31">
        <f>SUM(K13:K18)</f>
        <v>-830126</v>
      </c>
      <c r="L11" s="4">
        <f>+K11-J11</f>
        <v>7968.6000000000931</v>
      </c>
      <c r="M11" s="10" t="s">
        <v>11</v>
      </c>
      <c r="N11" s="11"/>
      <c r="O11" s="28"/>
      <c r="P11" s="16">
        <v>465301</v>
      </c>
      <c r="Q11" s="16">
        <v>235059</v>
      </c>
      <c r="R11" s="56" t="s">
        <v>101</v>
      </c>
      <c r="S11" s="11"/>
      <c r="T11" s="11"/>
      <c r="U11" s="66">
        <v>2450034</v>
      </c>
      <c r="V11" s="30">
        <v>2596488</v>
      </c>
      <c r="W11" s="62">
        <f>+(V11/U11-1)*100</f>
        <v>5.9776313308305129</v>
      </c>
    </row>
    <row r="12" spans="1:23" x14ac:dyDescent="0.25">
      <c r="A12" s="13" t="s">
        <v>6</v>
      </c>
      <c r="B12" s="11"/>
      <c r="C12" s="28"/>
      <c r="D12" s="4">
        <f>+D10+D8+D5</f>
        <v>4334982</v>
      </c>
      <c r="E12" s="31">
        <f>+E10+E8+E5</f>
        <v>4305082</v>
      </c>
      <c r="F12" s="17">
        <f t="shared" si="0"/>
        <v>-29900</v>
      </c>
      <c r="G12" s="10"/>
      <c r="H12" s="11"/>
      <c r="I12" s="28"/>
      <c r="J12" s="16"/>
      <c r="K12" s="30"/>
      <c r="L12" s="16"/>
      <c r="M12" s="10" t="s">
        <v>52</v>
      </c>
      <c r="N12" s="11"/>
      <c r="O12" s="28"/>
      <c r="P12" s="16">
        <v>-9210</v>
      </c>
      <c r="Q12" s="16">
        <v>-137158</v>
      </c>
      <c r="R12" s="56" t="s">
        <v>102</v>
      </c>
      <c r="S12" s="11"/>
      <c r="T12" s="11"/>
      <c r="U12" s="66">
        <v>1672949</v>
      </c>
      <c r="V12" s="30">
        <v>1663715</v>
      </c>
      <c r="W12" s="62">
        <f>+(V12/U12-1)*100</f>
        <v>-0.55195944407151476</v>
      </c>
    </row>
    <row r="13" spans="1:23" x14ac:dyDescent="0.25">
      <c r="A13" s="10"/>
      <c r="B13" s="11"/>
      <c r="C13" s="28"/>
      <c r="D13" s="16"/>
      <c r="E13" s="30"/>
      <c r="F13" s="15"/>
      <c r="G13" s="10" t="s">
        <v>33</v>
      </c>
      <c r="H13" s="11"/>
      <c r="I13" s="28"/>
      <c r="J13" s="16">
        <v>329211</v>
      </c>
      <c r="K13" s="30">
        <v>371024</v>
      </c>
      <c r="L13" s="16">
        <f t="shared" ref="L13:L18" si="1">+K13-J13</f>
        <v>41813</v>
      </c>
      <c r="M13" s="10" t="s">
        <v>53</v>
      </c>
      <c r="N13" s="11"/>
      <c r="O13" s="28"/>
      <c r="P13" s="16">
        <v>295</v>
      </c>
      <c r="Q13" s="16">
        <v>-203</v>
      </c>
      <c r="R13" s="56" t="s">
        <v>103</v>
      </c>
      <c r="S13" s="11"/>
      <c r="T13" s="11"/>
      <c r="U13" s="67">
        <v>68.3</v>
      </c>
      <c r="V13" s="68">
        <v>64.099999999999994</v>
      </c>
      <c r="W13" s="63">
        <f>+V13-U13</f>
        <v>-4.2000000000000028</v>
      </c>
    </row>
    <row r="14" spans="1:23" x14ac:dyDescent="0.25">
      <c r="A14" s="10" t="s">
        <v>7</v>
      </c>
      <c r="B14" s="11"/>
      <c r="C14" s="28"/>
      <c r="D14" s="16">
        <v>-2836611</v>
      </c>
      <c r="E14" s="30">
        <v>-3199653</v>
      </c>
      <c r="F14" s="15">
        <f t="shared" si="0"/>
        <v>-363042</v>
      </c>
      <c r="G14" s="10" t="s">
        <v>34</v>
      </c>
      <c r="H14" s="11"/>
      <c r="I14" s="28"/>
      <c r="J14" s="16">
        <v>264231</v>
      </c>
      <c r="K14" s="30">
        <v>301923</v>
      </c>
      <c r="L14" s="16">
        <f t="shared" si="1"/>
        <v>37692</v>
      </c>
      <c r="M14" s="10" t="s">
        <v>54</v>
      </c>
      <c r="N14" s="11"/>
      <c r="O14" s="28"/>
      <c r="P14" s="16">
        <v>-396708</v>
      </c>
      <c r="Q14" s="16">
        <v>-7968</v>
      </c>
      <c r="R14" s="56"/>
      <c r="S14" s="11"/>
      <c r="T14" s="11"/>
      <c r="U14" s="66"/>
      <c r="V14" s="30"/>
      <c r="W14" s="61"/>
    </row>
    <row r="15" spans="1:23" x14ac:dyDescent="0.25">
      <c r="A15" s="10"/>
      <c r="B15" s="11"/>
      <c r="C15" s="28"/>
      <c r="D15" s="16"/>
      <c r="E15" s="30"/>
      <c r="F15" s="15"/>
      <c r="G15" s="10" t="s">
        <v>35</v>
      </c>
      <c r="H15" s="11"/>
      <c r="I15" s="28"/>
      <c r="J15" s="16">
        <v>1133111.3999999999</v>
      </c>
      <c r="K15" s="30">
        <v>1317410</v>
      </c>
      <c r="L15" s="16">
        <f t="shared" si="1"/>
        <v>184298.60000000009</v>
      </c>
      <c r="M15" s="10" t="s">
        <v>55</v>
      </c>
      <c r="N15" s="11"/>
      <c r="O15" s="28"/>
      <c r="P15" s="16">
        <v>7335</v>
      </c>
      <c r="Q15" s="16">
        <v>11948</v>
      </c>
      <c r="R15" s="54" t="s">
        <v>104</v>
      </c>
      <c r="S15" s="11"/>
      <c r="T15" s="11"/>
      <c r="U15" s="66"/>
      <c r="V15" s="30"/>
      <c r="W15" s="61"/>
    </row>
    <row r="16" spans="1:23" x14ac:dyDescent="0.25">
      <c r="A16" s="13" t="s">
        <v>8</v>
      </c>
      <c r="B16" s="11"/>
      <c r="C16" s="28"/>
      <c r="D16" s="4">
        <f>+D12+D14</f>
        <v>1498371</v>
      </c>
      <c r="E16" s="31">
        <f>+E12+E14</f>
        <v>1105429</v>
      </c>
      <c r="F16" s="17">
        <f t="shared" si="0"/>
        <v>-392942</v>
      </c>
      <c r="G16" s="10" t="s">
        <v>36</v>
      </c>
      <c r="H16" s="11"/>
      <c r="I16" s="28"/>
      <c r="J16" s="16">
        <v>-855961.59999999998</v>
      </c>
      <c r="K16" s="30">
        <v>-945927</v>
      </c>
      <c r="L16" s="16">
        <f t="shared" si="1"/>
        <v>-89965.400000000023</v>
      </c>
      <c r="M16" s="10" t="s">
        <v>56</v>
      </c>
      <c r="N16" s="11"/>
      <c r="O16" s="28"/>
      <c r="P16" s="16"/>
      <c r="Q16" s="16"/>
      <c r="R16" s="56" t="s">
        <v>105</v>
      </c>
      <c r="S16" s="11"/>
      <c r="T16" s="11"/>
      <c r="U16" s="66">
        <v>131378</v>
      </c>
      <c r="V16" s="30">
        <v>152923</v>
      </c>
      <c r="W16" s="62">
        <f>+(V16/U16-1)*100</f>
        <v>16.399244926852298</v>
      </c>
    </row>
    <row r="17" spans="1:23" x14ac:dyDescent="0.25">
      <c r="A17" s="10"/>
      <c r="B17" s="11"/>
      <c r="C17" s="28"/>
      <c r="D17" s="16"/>
      <c r="E17" s="30"/>
      <c r="F17" s="15"/>
      <c r="G17" s="10" t="s">
        <v>37</v>
      </c>
      <c r="H17" s="11"/>
      <c r="I17" s="28"/>
      <c r="J17" s="16">
        <v>-629687.4</v>
      </c>
      <c r="K17" s="30">
        <v>-538009</v>
      </c>
      <c r="L17" s="16">
        <f t="shared" si="1"/>
        <v>91678.400000000023</v>
      </c>
      <c r="M17" s="10"/>
      <c r="N17" s="11"/>
      <c r="O17" s="28"/>
      <c r="P17" s="16"/>
      <c r="Q17" s="16"/>
      <c r="R17" s="55" t="s">
        <v>106</v>
      </c>
      <c r="S17" s="11"/>
      <c r="T17" s="11"/>
      <c r="U17" s="66">
        <v>1014727</v>
      </c>
      <c r="V17" s="30">
        <v>1152801</v>
      </c>
      <c r="W17" s="62">
        <f>+(V17/U17-1)*100</f>
        <v>13.607009570061713</v>
      </c>
    </row>
    <row r="18" spans="1:23" x14ac:dyDescent="0.25">
      <c r="A18" s="10" t="s">
        <v>9</v>
      </c>
      <c r="B18" s="11"/>
      <c r="C18" s="28"/>
      <c r="D18" s="16">
        <v>-960419</v>
      </c>
      <c r="E18" s="30">
        <v>-1036146</v>
      </c>
      <c r="F18" s="15">
        <f t="shared" si="0"/>
        <v>-75727</v>
      </c>
      <c r="G18" s="10" t="s">
        <v>38</v>
      </c>
      <c r="H18" s="11"/>
      <c r="I18" s="28"/>
      <c r="J18" s="16">
        <v>-1078999</v>
      </c>
      <c r="K18" s="30">
        <v>-1336547</v>
      </c>
      <c r="L18" s="16">
        <f t="shared" si="1"/>
        <v>-257548</v>
      </c>
      <c r="M18" s="13" t="s">
        <v>57</v>
      </c>
      <c r="N18" s="11"/>
      <c r="O18" s="28"/>
      <c r="P18" s="16"/>
      <c r="Q18" s="16"/>
      <c r="R18" s="55" t="s">
        <v>102</v>
      </c>
      <c r="S18" s="11"/>
      <c r="T18" s="11"/>
      <c r="U18" s="66">
        <v>731538</v>
      </c>
      <c r="V18" s="30">
        <v>770601</v>
      </c>
      <c r="W18" s="62">
        <f>+(V18/U18-1)*100</f>
        <v>5.33984564028116</v>
      </c>
    </row>
    <row r="19" spans="1:23" ht="13.8" thickBot="1" x14ac:dyDescent="0.3">
      <c r="A19" s="10"/>
      <c r="B19" s="11"/>
      <c r="C19" s="28"/>
      <c r="D19" s="16"/>
      <c r="E19" s="30"/>
      <c r="F19" s="15"/>
      <c r="G19" s="10"/>
      <c r="H19" s="11"/>
      <c r="I19" s="28"/>
      <c r="J19" s="16"/>
      <c r="K19" s="30"/>
      <c r="L19" s="16"/>
      <c r="M19" s="13" t="s">
        <v>58</v>
      </c>
      <c r="N19" s="11"/>
      <c r="O19" s="28"/>
      <c r="P19" s="35">
        <f>SUM(P22:P27)</f>
        <v>-821442</v>
      </c>
      <c r="Q19" s="35">
        <f>SUM(Q22:Q27)</f>
        <v>-257911</v>
      </c>
      <c r="R19" s="56" t="s">
        <v>107</v>
      </c>
      <c r="S19" s="11"/>
      <c r="T19" s="11"/>
      <c r="U19" s="67">
        <v>72.099999999999994</v>
      </c>
      <c r="V19" s="68">
        <v>66.8</v>
      </c>
      <c r="W19" s="63">
        <f>+V19-U19</f>
        <v>-5.2999999999999972</v>
      </c>
    </row>
    <row r="20" spans="1:23" ht="13.8" thickTop="1" x14ac:dyDescent="0.25">
      <c r="A20" s="13" t="s">
        <v>10</v>
      </c>
      <c r="B20" s="11"/>
      <c r="C20" s="28"/>
      <c r="D20" s="4">
        <f>+D16+D18</f>
        <v>537952</v>
      </c>
      <c r="E20" s="31">
        <f>+E16+E18</f>
        <v>69283</v>
      </c>
      <c r="F20" s="17">
        <f t="shared" si="0"/>
        <v>-468669</v>
      </c>
      <c r="G20" s="13" t="s">
        <v>40</v>
      </c>
      <c r="H20" s="11"/>
      <c r="I20" s="28"/>
      <c r="J20" s="4">
        <f>+J11+J5</f>
        <v>3941044.4</v>
      </c>
      <c r="K20" s="31">
        <f>+K11+K5</f>
        <v>4109315</v>
      </c>
      <c r="L20" s="4">
        <f>+K20-J20</f>
        <v>168270.60000000009</v>
      </c>
      <c r="M20" s="13"/>
      <c r="N20" s="11"/>
      <c r="O20" s="28"/>
      <c r="P20" s="16"/>
      <c r="Q20" s="16"/>
      <c r="R20" s="55"/>
      <c r="S20" s="11"/>
      <c r="T20" s="11"/>
      <c r="U20" s="66"/>
      <c r="V20" s="30"/>
      <c r="W20" s="61"/>
    </row>
    <row r="21" spans="1:23" x14ac:dyDescent="0.25">
      <c r="A21" s="10"/>
      <c r="B21" s="11"/>
      <c r="C21" s="28"/>
      <c r="D21" s="16"/>
      <c r="E21" s="30"/>
      <c r="F21" s="15"/>
      <c r="G21" s="10"/>
      <c r="H21" s="11"/>
      <c r="I21" s="28"/>
      <c r="J21" s="16"/>
      <c r="K21" s="30"/>
      <c r="L21" s="16"/>
      <c r="M21" s="10" t="s">
        <v>59</v>
      </c>
      <c r="N21" s="11"/>
      <c r="O21" s="28"/>
      <c r="P21" s="16"/>
      <c r="Q21" s="16"/>
      <c r="R21" s="54" t="s">
        <v>108</v>
      </c>
      <c r="S21" s="11"/>
      <c r="T21" s="11"/>
      <c r="U21" s="66"/>
      <c r="V21" s="30"/>
      <c r="W21" s="61"/>
    </row>
    <row r="22" spans="1:23" x14ac:dyDescent="0.25">
      <c r="A22" s="10" t="s">
        <v>11</v>
      </c>
      <c r="B22" s="11"/>
      <c r="C22" s="28"/>
      <c r="D22" s="16">
        <v>-218277</v>
      </c>
      <c r="E22" s="30">
        <v>-235059</v>
      </c>
      <c r="F22" s="15">
        <f t="shared" si="0"/>
        <v>-16782</v>
      </c>
      <c r="G22" s="10" t="s">
        <v>39</v>
      </c>
      <c r="H22" s="11"/>
      <c r="I22" s="28"/>
      <c r="J22" s="4">
        <v>679832.4</v>
      </c>
      <c r="K22" s="31">
        <v>691780</v>
      </c>
      <c r="L22" s="4">
        <f>+K22-J22</f>
        <v>11947.599999999977</v>
      </c>
      <c r="M22" s="39" t="s">
        <v>60</v>
      </c>
      <c r="N22" s="11"/>
      <c r="O22" s="28"/>
      <c r="P22" s="16">
        <v>-148191</v>
      </c>
      <c r="Q22" s="16">
        <v>-32019</v>
      </c>
      <c r="R22" s="56" t="s">
        <v>109</v>
      </c>
      <c r="S22" s="11"/>
      <c r="T22" s="11"/>
      <c r="U22" s="66">
        <v>3464761</v>
      </c>
      <c r="V22" s="30">
        <v>3749289</v>
      </c>
      <c r="W22" s="62">
        <f>+(V22/U22-1)*100</f>
        <v>8.2120527216740236</v>
      </c>
    </row>
    <row r="23" spans="1:23" x14ac:dyDescent="0.25">
      <c r="A23" s="10" t="s">
        <v>12</v>
      </c>
      <c r="B23" s="11"/>
      <c r="C23" s="28"/>
      <c r="D23" s="16">
        <v>-11000</v>
      </c>
      <c r="E23" s="30">
        <v>-663</v>
      </c>
      <c r="F23" s="15">
        <f t="shared" si="0"/>
        <v>10337</v>
      </c>
      <c r="G23" s="10"/>
      <c r="H23" s="11"/>
      <c r="I23" s="28"/>
      <c r="J23" s="16"/>
      <c r="K23" s="30"/>
      <c r="L23" s="16"/>
      <c r="M23" s="39" t="s">
        <v>61</v>
      </c>
      <c r="N23" s="11"/>
      <c r="O23" s="28"/>
      <c r="P23" s="16">
        <v>-637612</v>
      </c>
      <c r="Q23" s="16">
        <v>-415312</v>
      </c>
      <c r="R23" s="56" t="s">
        <v>102</v>
      </c>
      <c r="S23" s="11"/>
      <c r="T23" s="11"/>
      <c r="U23" s="66">
        <v>2404487</v>
      </c>
      <c r="V23" s="30">
        <v>2434316</v>
      </c>
      <c r="W23" s="62">
        <f>+(V23/U23-1)*100</f>
        <v>1.2405556777807414</v>
      </c>
    </row>
    <row r="24" spans="1:23" x14ac:dyDescent="0.25">
      <c r="A24" s="10" t="s">
        <v>13</v>
      </c>
      <c r="B24" s="11"/>
      <c r="C24" s="28"/>
      <c r="D24" s="16">
        <v>-29600</v>
      </c>
      <c r="E24" s="30">
        <v>-25122</v>
      </c>
      <c r="F24" s="15">
        <f t="shared" si="0"/>
        <v>4478</v>
      </c>
      <c r="G24" s="13" t="s">
        <v>40</v>
      </c>
      <c r="H24" s="11"/>
      <c r="I24" s="28"/>
      <c r="J24" s="4">
        <f>+J20-J22-1</f>
        <v>3261211</v>
      </c>
      <c r="K24" s="31">
        <f>+K20-K22-1</f>
        <v>3417534</v>
      </c>
      <c r="L24" s="4">
        <f>+K24-J24</f>
        <v>156323</v>
      </c>
      <c r="M24" s="39" t="s">
        <v>62</v>
      </c>
      <c r="N24" s="11"/>
      <c r="O24" s="28"/>
      <c r="P24" s="16">
        <v>-70741</v>
      </c>
      <c r="Q24" s="16">
        <v>-6208</v>
      </c>
      <c r="R24" s="56" t="s">
        <v>110</v>
      </c>
      <c r="S24" s="11"/>
      <c r="T24" s="11"/>
      <c r="U24" s="67">
        <v>69.400000000000006</v>
      </c>
      <c r="V24" s="68">
        <v>64.900000000000006</v>
      </c>
      <c r="W24" s="63">
        <f>+V24-U24</f>
        <v>-4.5</v>
      </c>
    </row>
    <row r="25" spans="1:23" x14ac:dyDescent="0.25">
      <c r="A25" s="10" t="s">
        <v>87</v>
      </c>
      <c r="B25" s="11"/>
      <c r="C25" s="28"/>
      <c r="D25" s="16">
        <v>13568</v>
      </c>
      <c r="E25" s="30">
        <v>70203</v>
      </c>
      <c r="F25" s="15">
        <f t="shared" si="0"/>
        <v>56635</v>
      </c>
      <c r="G25" s="10"/>
      <c r="H25" s="11"/>
      <c r="I25" s="28"/>
      <c r="J25" s="16"/>
      <c r="K25" s="30"/>
      <c r="L25" s="16"/>
      <c r="M25" s="10" t="s">
        <v>63</v>
      </c>
      <c r="N25" s="11"/>
      <c r="O25" s="28"/>
      <c r="P25" s="16">
        <v>39110</v>
      </c>
      <c r="Q25" s="16">
        <v>195577</v>
      </c>
      <c r="R25" s="56"/>
      <c r="S25" s="11"/>
      <c r="T25" s="11"/>
      <c r="U25" s="66"/>
      <c r="V25" s="30"/>
      <c r="W25" s="61"/>
    </row>
    <row r="26" spans="1:23" x14ac:dyDescent="0.25">
      <c r="A26" s="10"/>
      <c r="B26" s="11"/>
      <c r="C26" s="28"/>
      <c r="D26" s="16"/>
      <c r="E26" s="30"/>
      <c r="F26" s="15"/>
      <c r="G26" s="10"/>
      <c r="H26" s="11"/>
      <c r="I26" s="28"/>
      <c r="J26" s="16"/>
      <c r="K26" s="30"/>
      <c r="L26" s="16"/>
      <c r="M26" s="10" t="s">
        <v>77</v>
      </c>
      <c r="N26" s="11"/>
      <c r="O26" s="28"/>
      <c r="P26" s="16">
        <v>-4151</v>
      </c>
      <c r="Q26" s="16">
        <v>-40</v>
      </c>
      <c r="R26" s="54" t="s">
        <v>114</v>
      </c>
      <c r="S26" s="11"/>
      <c r="T26" s="11"/>
      <c r="U26" s="66"/>
      <c r="V26" s="30"/>
      <c r="W26" s="61"/>
    </row>
    <row r="27" spans="1:23" x14ac:dyDescent="0.25">
      <c r="A27" s="10"/>
      <c r="B27" s="11"/>
      <c r="C27" s="28"/>
      <c r="D27" s="16"/>
      <c r="E27" s="30"/>
      <c r="F27" s="15"/>
      <c r="G27" s="8" t="s">
        <v>41</v>
      </c>
      <c r="H27" s="11"/>
      <c r="I27" s="28"/>
      <c r="J27" s="16"/>
      <c r="K27" s="30"/>
      <c r="L27" s="16"/>
      <c r="M27" s="10" t="s">
        <v>64</v>
      </c>
      <c r="N27" s="11"/>
      <c r="O27" s="28"/>
      <c r="P27" s="16">
        <v>143</v>
      </c>
      <c r="Q27" s="16">
        <v>91</v>
      </c>
      <c r="R27" s="56" t="s">
        <v>116</v>
      </c>
      <c r="S27" s="11"/>
      <c r="T27" s="11"/>
      <c r="U27" s="66">
        <v>240</v>
      </c>
      <c r="V27" s="30">
        <v>256</v>
      </c>
      <c r="W27" s="62">
        <f>+(V27/U27-1)*100</f>
        <v>6.6666666666666652</v>
      </c>
    </row>
    <row r="28" spans="1:23" x14ac:dyDescent="0.25">
      <c r="A28" s="13" t="s">
        <v>14</v>
      </c>
      <c r="B28" s="11"/>
      <c r="C28" s="28"/>
      <c r="D28" s="4">
        <f>+D20+D25+D24+D23+D22</f>
        <v>292643</v>
      </c>
      <c r="E28" s="31">
        <f>+E20+E25+E24+E23+E22</f>
        <v>-121358</v>
      </c>
      <c r="F28" s="17">
        <f t="shared" si="0"/>
        <v>-414001</v>
      </c>
      <c r="G28" s="13" t="s">
        <v>42</v>
      </c>
      <c r="H28" s="11"/>
      <c r="I28" s="28"/>
      <c r="J28" s="4">
        <f>+J30+J31</f>
        <v>3518467</v>
      </c>
      <c r="K28" s="31">
        <f>+K30+K31</f>
        <v>3423216</v>
      </c>
      <c r="L28" s="4">
        <f>+K28-J28</f>
        <v>-95251</v>
      </c>
      <c r="M28" s="10"/>
      <c r="N28" s="11"/>
      <c r="O28" s="28"/>
      <c r="P28" s="16"/>
      <c r="Q28" s="16"/>
      <c r="R28" s="55" t="s">
        <v>111</v>
      </c>
      <c r="S28" s="11"/>
      <c r="T28" s="11"/>
      <c r="U28" s="66">
        <v>34</v>
      </c>
      <c r="V28" s="30">
        <v>47</v>
      </c>
      <c r="W28" s="62"/>
    </row>
    <row r="29" spans="1:23" ht="13.8" thickBot="1" x14ac:dyDescent="0.3">
      <c r="A29" s="13"/>
      <c r="B29" s="11"/>
      <c r="C29" s="28"/>
      <c r="D29" s="16"/>
      <c r="E29" s="30"/>
      <c r="F29" s="15"/>
      <c r="G29" s="10"/>
      <c r="H29" s="11"/>
      <c r="I29" s="28"/>
      <c r="J29" s="16"/>
      <c r="K29" s="30"/>
      <c r="L29" s="16"/>
      <c r="M29" s="13" t="s">
        <v>65</v>
      </c>
      <c r="N29" s="11"/>
      <c r="O29" s="28"/>
      <c r="P29" s="35">
        <f>SUM(P31:P38)</f>
        <v>883777</v>
      </c>
      <c r="Q29" s="35">
        <f>SUM(Q31:Q38)</f>
        <v>-47216</v>
      </c>
      <c r="R29" s="56" t="s">
        <v>112</v>
      </c>
      <c r="S29" s="11"/>
      <c r="T29" s="11"/>
      <c r="U29" s="66">
        <v>274</v>
      </c>
      <c r="V29" s="30">
        <v>303</v>
      </c>
      <c r="W29" s="62">
        <f>+(V29/U29-1)*100</f>
        <v>10.583941605839421</v>
      </c>
    </row>
    <row r="30" spans="1:23" ht="13.8" thickTop="1" x14ac:dyDescent="0.25">
      <c r="A30" s="10" t="s">
        <v>15</v>
      </c>
      <c r="B30" s="11"/>
      <c r="C30" s="28"/>
      <c r="D30" s="16">
        <v>-51705</v>
      </c>
      <c r="E30" s="30">
        <v>11707</v>
      </c>
      <c r="F30" s="15">
        <f t="shared" si="0"/>
        <v>63412</v>
      </c>
      <c r="G30" s="10" t="s">
        <v>23</v>
      </c>
      <c r="H30" s="11"/>
      <c r="I30" s="28"/>
      <c r="J30" s="16">
        <v>3509695</v>
      </c>
      <c r="K30" s="30">
        <v>3418114</v>
      </c>
      <c r="L30" s="16">
        <f>+K30-J30</f>
        <v>-91581</v>
      </c>
      <c r="M30" s="10"/>
      <c r="N30" s="11"/>
      <c r="O30" s="28"/>
      <c r="P30" s="16"/>
      <c r="Q30" s="16"/>
      <c r="R30" s="55" t="s">
        <v>113</v>
      </c>
      <c r="S30" s="11"/>
      <c r="T30" s="11"/>
      <c r="U30" s="66">
        <v>150492</v>
      </c>
      <c r="V30" s="30">
        <v>165257</v>
      </c>
      <c r="W30" s="62">
        <f>+(V30/U30-1)*100</f>
        <v>9.8111527523057731</v>
      </c>
    </row>
    <row r="31" spans="1:23" ht="13.8" thickBot="1" x14ac:dyDescent="0.3">
      <c r="A31" s="10" t="s">
        <v>16</v>
      </c>
      <c r="B31" s="11"/>
      <c r="C31" s="28"/>
      <c r="D31" s="16">
        <v>-724</v>
      </c>
      <c r="E31" s="30">
        <v>259</v>
      </c>
      <c r="F31" s="15">
        <f t="shared" si="0"/>
        <v>983</v>
      </c>
      <c r="G31" s="10" t="s">
        <v>24</v>
      </c>
      <c r="H31" s="11"/>
      <c r="I31" s="28"/>
      <c r="J31" s="16">
        <v>8772</v>
      </c>
      <c r="K31" s="30">
        <v>5102</v>
      </c>
      <c r="L31" s="16">
        <f>+K31-J31</f>
        <v>-3670</v>
      </c>
      <c r="M31" s="10" t="s">
        <v>66</v>
      </c>
      <c r="N31" s="11"/>
      <c r="O31" s="28"/>
      <c r="P31" s="16">
        <v>0</v>
      </c>
      <c r="Q31" s="16">
        <v>0</v>
      </c>
      <c r="R31" s="57" t="s">
        <v>109</v>
      </c>
      <c r="S31" s="20"/>
      <c r="T31" s="20"/>
      <c r="U31" s="69">
        <v>3551600</v>
      </c>
      <c r="V31" s="42">
        <v>3903344</v>
      </c>
      <c r="W31" s="64">
        <f>+(V31/U31-1)*100</f>
        <v>9.9038179975222462</v>
      </c>
    </row>
    <row r="32" spans="1:23" x14ac:dyDescent="0.25">
      <c r="A32" s="10"/>
      <c r="B32" s="11"/>
      <c r="C32" s="28"/>
      <c r="D32" s="16"/>
      <c r="E32" s="30"/>
      <c r="F32" s="15"/>
      <c r="G32" s="10"/>
      <c r="H32" s="11"/>
      <c r="I32" s="28"/>
      <c r="J32" s="16"/>
      <c r="K32" s="30"/>
      <c r="L32" s="16"/>
      <c r="M32" s="10" t="s">
        <v>67</v>
      </c>
      <c r="N32" s="11"/>
      <c r="O32" s="28"/>
      <c r="P32" s="16">
        <v>1317362</v>
      </c>
      <c r="Q32" s="15">
        <v>0</v>
      </c>
      <c r="R32" s="46"/>
      <c r="S32" s="11"/>
    </row>
    <row r="33" spans="1:19" x14ac:dyDescent="0.25">
      <c r="A33" s="13" t="s">
        <v>17</v>
      </c>
      <c r="B33" s="11"/>
      <c r="C33" s="28"/>
      <c r="D33" s="16"/>
      <c r="E33" s="30"/>
      <c r="F33" s="15"/>
      <c r="G33" s="13" t="s">
        <v>44</v>
      </c>
      <c r="H33" s="11"/>
      <c r="I33" s="28"/>
      <c r="J33" s="4">
        <v>961714</v>
      </c>
      <c r="K33" s="31">
        <v>915208</v>
      </c>
      <c r="L33" s="4">
        <f>+K33-J33</f>
        <v>-46506</v>
      </c>
      <c r="M33" s="10" t="s">
        <v>69</v>
      </c>
      <c r="N33" s="11"/>
      <c r="O33" s="28"/>
      <c r="P33" s="16">
        <v>-8261</v>
      </c>
      <c r="Q33" s="15">
        <v>-710</v>
      </c>
      <c r="R33" s="46" t="s">
        <v>115</v>
      </c>
      <c r="S33" s="11"/>
    </row>
    <row r="34" spans="1:19" x14ac:dyDescent="0.25">
      <c r="A34" s="13" t="s">
        <v>18</v>
      </c>
      <c r="B34" s="11"/>
      <c r="C34" s="28"/>
      <c r="D34" s="4">
        <f>+D31+D30+D28</f>
        <v>240214</v>
      </c>
      <c r="E34" s="31">
        <f>+E31+E30+E28</f>
        <v>-109392</v>
      </c>
      <c r="F34" s="17">
        <f t="shared" si="0"/>
        <v>-349606</v>
      </c>
      <c r="G34" s="10"/>
      <c r="H34" s="11"/>
      <c r="I34" s="28"/>
      <c r="J34" s="16"/>
      <c r="K34" s="30"/>
      <c r="L34" s="16"/>
      <c r="M34" s="10" t="s">
        <v>70</v>
      </c>
      <c r="N34" s="11"/>
      <c r="O34" s="28"/>
      <c r="P34" s="16">
        <v>0</v>
      </c>
      <c r="Q34" s="15">
        <v>0</v>
      </c>
      <c r="R34" s="46" t="s">
        <v>118</v>
      </c>
      <c r="S34" s="11"/>
    </row>
    <row r="35" spans="1:19" x14ac:dyDescent="0.25">
      <c r="A35" s="10"/>
      <c r="B35" s="11"/>
      <c r="C35" s="28"/>
      <c r="D35" s="16"/>
      <c r="E35" s="30"/>
      <c r="F35" s="15"/>
      <c r="G35" s="10"/>
      <c r="H35" s="11"/>
      <c r="I35" s="28"/>
      <c r="J35" s="16"/>
      <c r="K35" s="30"/>
      <c r="L35" s="16"/>
      <c r="M35" s="10" t="s">
        <v>71</v>
      </c>
      <c r="N35" s="11"/>
      <c r="O35" s="28"/>
      <c r="P35" s="16">
        <v>-436946</v>
      </c>
      <c r="Q35" s="15">
        <v>-53899</v>
      </c>
      <c r="R35" s="46" t="s">
        <v>119</v>
      </c>
      <c r="S35" s="11"/>
    </row>
    <row r="36" spans="1:19" x14ac:dyDescent="0.25">
      <c r="A36" s="10" t="s">
        <v>19</v>
      </c>
      <c r="B36" s="11"/>
      <c r="C36" s="28"/>
      <c r="D36" s="16">
        <v>-24526</v>
      </c>
      <c r="E36" s="30">
        <v>154694</v>
      </c>
      <c r="F36" s="15">
        <f t="shared" si="0"/>
        <v>179220</v>
      </c>
      <c r="G36" s="10" t="s">
        <v>43</v>
      </c>
      <c r="H36" s="11"/>
      <c r="I36" s="28"/>
      <c r="J36" s="16">
        <v>6452</v>
      </c>
      <c r="K36" s="30">
        <v>20433</v>
      </c>
      <c r="L36" s="16">
        <f t="shared" ref="L36:L41" si="2">+K36-J36</f>
        <v>13981</v>
      </c>
      <c r="M36" s="10" t="s">
        <v>89</v>
      </c>
      <c r="N36" s="11"/>
      <c r="O36" s="28"/>
      <c r="P36" s="16">
        <v>0</v>
      </c>
      <c r="Q36" s="15">
        <v>0</v>
      </c>
      <c r="R36" s="46"/>
      <c r="S36" s="11"/>
    </row>
    <row r="37" spans="1:19" x14ac:dyDescent="0.25">
      <c r="A37" s="10"/>
      <c r="B37" s="11"/>
      <c r="C37" s="28"/>
      <c r="D37" s="16"/>
      <c r="E37" s="30"/>
      <c r="F37" s="15"/>
      <c r="G37" s="10" t="s">
        <v>45</v>
      </c>
      <c r="H37" s="11"/>
      <c r="I37" s="28"/>
      <c r="J37" s="16">
        <v>-1225423</v>
      </c>
      <c r="K37" s="30">
        <v>-941323</v>
      </c>
      <c r="L37" s="16">
        <f t="shared" si="2"/>
        <v>284100</v>
      </c>
      <c r="M37" s="10" t="s">
        <v>72</v>
      </c>
      <c r="N37" s="11"/>
      <c r="O37" s="28"/>
      <c r="P37" s="16">
        <v>0</v>
      </c>
      <c r="Q37" s="15">
        <v>0</v>
      </c>
      <c r="R37" s="46"/>
      <c r="S37" s="11"/>
    </row>
    <row r="38" spans="1:19" x14ac:dyDescent="0.25">
      <c r="A38" s="13" t="s">
        <v>20</v>
      </c>
      <c r="B38" s="11"/>
      <c r="C38" s="28"/>
      <c r="D38" s="4">
        <f>+D34+D36</f>
        <v>215688</v>
      </c>
      <c r="E38" s="31">
        <f>+E34+E36</f>
        <v>45302</v>
      </c>
      <c r="F38" s="17">
        <f t="shared" si="0"/>
        <v>-170386</v>
      </c>
      <c r="G38" s="10"/>
      <c r="H38" s="11"/>
      <c r="I38" s="28"/>
      <c r="J38" s="16"/>
      <c r="K38" s="30"/>
      <c r="L38" s="14"/>
      <c r="M38" s="10" t="s">
        <v>73</v>
      </c>
      <c r="N38" s="11"/>
      <c r="O38" s="28"/>
      <c r="P38" s="16">
        <v>11622</v>
      </c>
      <c r="Q38" s="15">
        <v>7393</v>
      </c>
      <c r="R38" s="46"/>
      <c r="S38" s="11"/>
    </row>
    <row r="39" spans="1:19" x14ac:dyDescent="0.25">
      <c r="A39" s="10"/>
      <c r="B39" s="11"/>
      <c r="C39" s="28"/>
      <c r="D39" s="16"/>
      <c r="E39" s="30"/>
      <c r="F39" s="15"/>
      <c r="G39" s="13" t="s">
        <v>47</v>
      </c>
      <c r="H39" s="11"/>
      <c r="I39" s="28"/>
      <c r="J39" s="4">
        <f>+J33+J36+J37</f>
        <v>-257257</v>
      </c>
      <c r="K39" s="31">
        <f>+K33+K36+K37</f>
        <v>-5682</v>
      </c>
      <c r="L39" s="4">
        <f t="shared" si="2"/>
        <v>251575</v>
      </c>
      <c r="M39" s="10"/>
      <c r="N39" s="11"/>
      <c r="O39" s="28"/>
      <c r="P39" s="16"/>
      <c r="Q39" s="15"/>
      <c r="R39" s="46"/>
      <c r="S39" s="11"/>
    </row>
    <row r="40" spans="1:19" ht="13.8" thickBot="1" x14ac:dyDescent="0.3">
      <c r="A40" s="10" t="s">
        <v>21</v>
      </c>
      <c r="B40" s="11"/>
      <c r="C40" s="28"/>
      <c r="D40" s="16">
        <v>-64055</v>
      </c>
      <c r="E40" s="30">
        <v>-16084</v>
      </c>
      <c r="F40" s="15">
        <f t="shared" si="0"/>
        <v>47971</v>
      </c>
      <c r="G40" s="10"/>
      <c r="H40" s="11"/>
      <c r="I40" s="28"/>
      <c r="J40" s="11"/>
      <c r="K40" s="28"/>
      <c r="L40" s="16"/>
      <c r="M40" s="13" t="s">
        <v>74</v>
      </c>
      <c r="N40" s="11"/>
      <c r="O40" s="28"/>
      <c r="P40" s="35">
        <v>-153</v>
      </c>
      <c r="Q40" s="38">
        <v>-123849</v>
      </c>
      <c r="R40" s="16"/>
      <c r="S40" s="11"/>
    </row>
    <row r="41" spans="1:19" ht="14.4" thickTop="1" thickBot="1" x14ac:dyDescent="0.3">
      <c r="A41" s="10"/>
      <c r="B41" s="11"/>
      <c r="C41" s="28"/>
      <c r="D41" s="16"/>
      <c r="E41" s="30"/>
      <c r="F41" s="15"/>
      <c r="G41" s="19" t="s">
        <v>46</v>
      </c>
      <c r="H41" s="20"/>
      <c r="I41" s="34"/>
      <c r="J41" s="21">
        <f>+J39+J28+1</f>
        <v>3261211</v>
      </c>
      <c r="K41" s="32">
        <f>+K39+K28</f>
        <v>3417534</v>
      </c>
      <c r="L41" s="21">
        <f t="shared" si="2"/>
        <v>156323</v>
      </c>
      <c r="M41" s="10"/>
      <c r="N41" s="11"/>
      <c r="O41" s="28"/>
      <c r="P41" s="16"/>
      <c r="Q41" s="15"/>
      <c r="R41" s="14"/>
      <c r="S41" s="11"/>
    </row>
    <row r="42" spans="1:19" ht="13.8" thickBot="1" x14ac:dyDescent="0.3">
      <c r="A42" s="13" t="s">
        <v>22</v>
      </c>
      <c r="B42" s="11"/>
      <c r="C42" s="28"/>
      <c r="D42" s="4">
        <f>+D38+D40</f>
        <v>151633</v>
      </c>
      <c r="E42" s="31">
        <f>+E38+E40</f>
        <v>29218</v>
      </c>
      <c r="F42" s="17">
        <f t="shared" si="0"/>
        <v>-122415</v>
      </c>
      <c r="L42" s="14"/>
      <c r="M42" s="13" t="s">
        <v>75</v>
      </c>
      <c r="N42" s="11"/>
      <c r="O42" s="28"/>
      <c r="P42" s="35">
        <f>+P40+P29+P19+P8</f>
        <v>536889</v>
      </c>
      <c r="Q42" s="38">
        <f>+Q40+Q29+Q19+Q8</f>
        <v>-298081</v>
      </c>
      <c r="R42" s="16"/>
      <c r="S42" s="11"/>
    </row>
    <row r="43" spans="1:19" ht="13.8" thickTop="1" x14ac:dyDescent="0.25">
      <c r="A43" s="8" t="s">
        <v>26</v>
      </c>
      <c r="B43" s="11"/>
      <c r="C43" s="28"/>
      <c r="D43" s="16"/>
      <c r="E43" s="30"/>
      <c r="F43" s="15"/>
      <c r="L43" s="16"/>
      <c r="M43" s="10"/>
      <c r="N43" s="11"/>
      <c r="O43" s="28"/>
      <c r="P43" s="16"/>
      <c r="Q43" s="15"/>
      <c r="R43" s="14"/>
      <c r="S43" s="11"/>
    </row>
    <row r="44" spans="1:19" ht="13.8" thickBot="1" x14ac:dyDescent="0.3">
      <c r="A44" s="10"/>
      <c r="B44" s="11"/>
      <c r="C44" s="28"/>
      <c r="D44" s="16"/>
      <c r="E44" s="30"/>
      <c r="F44" s="15"/>
      <c r="L44" s="16"/>
      <c r="M44" s="19" t="s">
        <v>76</v>
      </c>
      <c r="N44" s="20"/>
      <c r="O44" s="34"/>
      <c r="P44" s="21">
        <f>+P42+P5</f>
        <v>1218971</v>
      </c>
      <c r="Q44" s="22">
        <f>+Q42+Q5</f>
        <v>920890</v>
      </c>
      <c r="R44" s="16"/>
      <c r="S44" s="11"/>
    </row>
    <row r="45" spans="1:19" x14ac:dyDescent="0.25">
      <c r="A45" s="13" t="s">
        <v>23</v>
      </c>
      <c r="B45" s="11"/>
      <c r="C45" s="28"/>
      <c r="D45" s="14">
        <v>150237</v>
      </c>
      <c r="E45" s="29">
        <v>31226</v>
      </c>
      <c r="F45" s="18">
        <f t="shared" si="0"/>
        <v>-119011</v>
      </c>
      <c r="L45" s="14"/>
      <c r="R45" s="14"/>
      <c r="S45" s="11"/>
    </row>
    <row r="46" spans="1:19" ht="13.8" thickBot="1" x14ac:dyDescent="0.3">
      <c r="A46" s="19" t="s">
        <v>24</v>
      </c>
      <c r="B46" s="20"/>
      <c r="C46" s="34"/>
      <c r="D46" s="21">
        <v>1395</v>
      </c>
      <c r="E46" s="32">
        <v>-2009</v>
      </c>
      <c r="F46" s="22">
        <f t="shared" si="0"/>
        <v>-3404</v>
      </c>
      <c r="L46" s="14"/>
      <c r="P46" s="3"/>
      <c r="Q46" s="3"/>
      <c r="R46" s="16"/>
      <c r="S46" s="11"/>
    </row>
    <row r="47" spans="1:19" x14ac:dyDescent="0.25">
      <c r="A47" s="11" t="s">
        <v>117</v>
      </c>
      <c r="D47" s="3"/>
      <c r="E47" s="3"/>
      <c r="F47" s="3"/>
      <c r="R47" s="11"/>
      <c r="S47" s="11"/>
    </row>
    <row r="48" spans="1:19" x14ac:dyDescent="0.25">
      <c r="A48" s="9" t="s">
        <v>85</v>
      </c>
      <c r="D48" s="3"/>
      <c r="E48" s="3"/>
      <c r="F48" s="3"/>
      <c r="R48" s="11"/>
      <c r="S48" s="11"/>
    </row>
    <row r="49" spans="1:23" x14ac:dyDescent="0.25">
      <c r="D49" s="3"/>
      <c r="E49" s="3"/>
      <c r="F49" s="3"/>
      <c r="R49" s="11"/>
      <c r="S49" s="11"/>
    </row>
    <row r="50" spans="1:23" x14ac:dyDescent="0.25">
      <c r="D50" s="3"/>
      <c r="E50" s="3"/>
      <c r="F50" s="3"/>
      <c r="R50" s="11"/>
      <c r="S50" s="11"/>
    </row>
    <row r="51" spans="1:23" ht="13.8" thickBot="1" x14ac:dyDescent="0.3">
      <c r="A51" s="1" t="s">
        <v>84</v>
      </c>
      <c r="B51" s="1"/>
      <c r="C51" s="1"/>
      <c r="D51" s="1"/>
      <c r="E51" s="1"/>
      <c r="F51" s="1"/>
      <c r="G51" s="1" t="s">
        <v>84</v>
      </c>
      <c r="H51" s="1"/>
      <c r="I51" s="1"/>
      <c r="J51" s="1"/>
      <c r="K51" s="1"/>
      <c r="L51" s="1"/>
      <c r="M51" s="1" t="s">
        <v>84</v>
      </c>
      <c r="N51" s="1"/>
      <c r="O51" s="1"/>
      <c r="P51" s="1"/>
      <c r="Q51" s="1"/>
      <c r="R51" s="1"/>
      <c r="S51" s="11"/>
    </row>
    <row r="52" spans="1:23" x14ac:dyDescent="0.25">
      <c r="A52" s="5"/>
      <c r="B52" s="6"/>
      <c r="C52" s="6" t="s">
        <v>0</v>
      </c>
      <c r="D52" s="6"/>
      <c r="E52" s="26"/>
      <c r="F52" s="7"/>
      <c r="G52" s="5"/>
      <c r="H52" s="6" t="s">
        <v>28</v>
      </c>
      <c r="I52" s="6"/>
      <c r="J52" s="6"/>
      <c r="K52" s="26"/>
      <c r="L52" s="6"/>
      <c r="M52" s="5" t="s">
        <v>86</v>
      </c>
      <c r="N52" s="37"/>
      <c r="O52" s="6"/>
      <c r="P52" s="6"/>
      <c r="Q52" s="7"/>
      <c r="R52" s="9"/>
      <c r="S52" s="11"/>
      <c r="T52" s="11"/>
      <c r="U52" s="11"/>
      <c r="V52" s="11"/>
      <c r="W52" s="11"/>
    </row>
    <row r="53" spans="1:23" x14ac:dyDescent="0.25">
      <c r="A53" s="23" t="s">
        <v>27</v>
      </c>
      <c r="B53" s="2"/>
      <c r="C53" s="2"/>
      <c r="D53" s="49" t="s">
        <v>90</v>
      </c>
      <c r="E53" s="50" t="s">
        <v>91</v>
      </c>
      <c r="F53" s="25" t="s">
        <v>25</v>
      </c>
      <c r="G53" s="23" t="s">
        <v>27</v>
      </c>
      <c r="H53" s="2"/>
      <c r="I53" s="2"/>
      <c r="J53" s="24">
        <v>36160</v>
      </c>
      <c r="K53" s="27">
        <v>36341</v>
      </c>
      <c r="L53" s="25" t="s">
        <v>25</v>
      </c>
      <c r="M53" s="23" t="s">
        <v>27</v>
      </c>
      <c r="N53" s="2"/>
      <c r="O53" s="2"/>
      <c r="P53" s="24">
        <v>36160</v>
      </c>
      <c r="Q53" s="44">
        <v>36341</v>
      </c>
      <c r="R53" s="9"/>
      <c r="S53" s="11"/>
      <c r="T53" s="11"/>
      <c r="U53" s="71"/>
      <c r="V53" s="71"/>
      <c r="W53" s="9"/>
    </row>
    <row r="54" spans="1:23" x14ac:dyDescent="0.25">
      <c r="A54" s="10"/>
      <c r="B54" s="11"/>
      <c r="C54" s="33"/>
      <c r="D54" s="11"/>
      <c r="E54" s="28"/>
      <c r="F54" s="12"/>
      <c r="G54" s="10"/>
      <c r="H54" s="11"/>
      <c r="I54" s="33"/>
      <c r="J54" s="11"/>
      <c r="K54" s="28"/>
      <c r="L54" s="11"/>
      <c r="M54" s="10"/>
      <c r="N54" s="11"/>
      <c r="O54" s="33"/>
      <c r="P54" s="11"/>
      <c r="Q54" s="45"/>
      <c r="R54" s="11"/>
      <c r="S54" s="11"/>
      <c r="T54" s="11"/>
      <c r="U54" s="11"/>
      <c r="V54" s="11"/>
      <c r="W54" s="11"/>
    </row>
    <row r="55" spans="1:23" ht="13.8" thickBot="1" x14ac:dyDescent="0.3">
      <c r="A55" s="13" t="s">
        <v>1</v>
      </c>
      <c r="B55" s="11"/>
      <c r="C55" s="28"/>
      <c r="D55" s="14">
        <v>4466356</v>
      </c>
      <c r="E55" s="29">
        <v>4474507</v>
      </c>
      <c r="F55" s="15">
        <f>+E55-D55</f>
        <v>8151</v>
      </c>
      <c r="G55" s="13" t="s">
        <v>29</v>
      </c>
      <c r="H55" s="11"/>
      <c r="I55" s="28"/>
      <c r="J55" s="4">
        <f>SUM(J57:J60)</f>
        <v>4700298</v>
      </c>
      <c r="K55" s="31">
        <f>+K57+K58+K59+K60</f>
        <v>4982982</v>
      </c>
      <c r="L55" s="36">
        <f>+K55-J55</f>
        <v>282684</v>
      </c>
      <c r="M55" s="13" t="s">
        <v>48</v>
      </c>
      <c r="N55" s="11"/>
      <c r="O55" s="28"/>
      <c r="P55" s="35">
        <v>294063</v>
      </c>
      <c r="Q55" s="38">
        <v>905699</v>
      </c>
      <c r="R55" s="14"/>
      <c r="S55" s="11"/>
      <c r="T55" s="11"/>
      <c r="U55" s="11"/>
      <c r="V55" s="11"/>
      <c r="W55" s="11"/>
    </row>
    <row r="56" spans="1:23" ht="13.8" thickTop="1" x14ac:dyDescent="0.25">
      <c r="A56" s="10"/>
      <c r="B56" s="11"/>
      <c r="C56" s="28"/>
      <c r="D56" s="16"/>
      <c r="E56" s="30"/>
      <c r="F56" s="15"/>
      <c r="G56" s="10"/>
      <c r="H56" s="11"/>
      <c r="I56" s="28"/>
      <c r="J56" s="16"/>
      <c r="K56" s="30"/>
      <c r="L56" s="16"/>
      <c r="M56" s="10"/>
      <c r="N56" s="11"/>
      <c r="O56" s="28"/>
      <c r="P56" s="16"/>
      <c r="Q56" s="15"/>
      <c r="R56" s="16"/>
      <c r="S56" s="11"/>
      <c r="T56" s="11"/>
      <c r="U56" s="11"/>
      <c r="V56" s="11"/>
      <c r="W56" s="11"/>
    </row>
    <row r="57" spans="1:23" x14ac:dyDescent="0.25">
      <c r="A57" s="10" t="s">
        <v>2</v>
      </c>
      <c r="B57" s="11"/>
      <c r="C57" s="28"/>
      <c r="D57" s="16"/>
      <c r="E57" s="30"/>
      <c r="F57" s="15"/>
      <c r="G57" s="10" t="s">
        <v>30</v>
      </c>
      <c r="H57" s="11"/>
      <c r="I57" s="28"/>
      <c r="J57" s="16">
        <v>165024</v>
      </c>
      <c r="K57" s="30">
        <v>166123</v>
      </c>
      <c r="L57" s="16">
        <f>+K57-J57</f>
        <v>1099</v>
      </c>
      <c r="M57" s="13" t="s">
        <v>49</v>
      </c>
      <c r="N57" s="11"/>
      <c r="O57" s="28"/>
      <c r="P57" s="16"/>
      <c r="Q57" s="15"/>
      <c r="R57" s="14"/>
      <c r="S57" s="11"/>
      <c r="T57" s="11"/>
      <c r="U57" s="11"/>
      <c r="V57" s="11"/>
      <c r="W57" s="11"/>
    </row>
    <row r="58" spans="1:23" ht="13.8" thickBot="1" x14ac:dyDescent="0.3">
      <c r="A58" s="10" t="s">
        <v>3</v>
      </c>
      <c r="B58" s="11"/>
      <c r="C58" s="28"/>
      <c r="D58" s="16">
        <v>-466</v>
      </c>
      <c r="E58" s="30">
        <v>80</v>
      </c>
      <c r="F58" s="15">
        <f>+E58-D58</f>
        <v>546</v>
      </c>
      <c r="G58" s="10" t="s">
        <v>31</v>
      </c>
      <c r="H58" s="11"/>
      <c r="I58" s="28"/>
      <c r="J58" s="16">
        <v>4189889</v>
      </c>
      <c r="K58" s="30">
        <v>4367548</v>
      </c>
      <c r="L58" s="16">
        <f>+K58-J58</f>
        <v>177659</v>
      </c>
      <c r="M58" s="13" t="s">
        <v>50</v>
      </c>
      <c r="N58" s="11"/>
      <c r="O58" s="28"/>
      <c r="P58" s="35">
        <f>SUM(P61:P67)</f>
        <v>445864</v>
      </c>
      <c r="Q58" s="38">
        <f>SUM(Q61:Q67)</f>
        <v>175010</v>
      </c>
      <c r="R58" s="46"/>
      <c r="S58" s="11"/>
      <c r="T58" s="11"/>
      <c r="U58" s="16"/>
      <c r="V58" s="16"/>
      <c r="W58" s="72"/>
    </row>
    <row r="59" spans="1:23" ht="13.8" thickTop="1" x14ac:dyDescent="0.25">
      <c r="A59" s="10" t="s">
        <v>4</v>
      </c>
      <c r="B59" s="11"/>
      <c r="C59" s="28"/>
      <c r="D59" s="16"/>
      <c r="E59" s="30"/>
      <c r="F59" s="15"/>
      <c r="G59" s="10" t="s">
        <v>78</v>
      </c>
      <c r="H59" s="11"/>
      <c r="I59" s="28"/>
      <c r="J59" s="16">
        <v>189633</v>
      </c>
      <c r="K59" s="30">
        <v>290841</v>
      </c>
      <c r="L59" s="16">
        <f>+K59-J59</f>
        <v>101208</v>
      </c>
      <c r="M59" s="10"/>
      <c r="N59" s="11"/>
      <c r="O59" s="28"/>
      <c r="P59" s="16"/>
      <c r="Q59" s="15"/>
      <c r="R59" s="16"/>
      <c r="S59" s="11"/>
      <c r="T59" s="11"/>
      <c r="U59" s="16"/>
      <c r="V59" s="16"/>
      <c r="W59" s="72"/>
    </row>
    <row r="60" spans="1:23" x14ac:dyDescent="0.25">
      <c r="A60" s="10"/>
      <c r="B60" s="11"/>
      <c r="C60" s="28"/>
      <c r="D60" s="16"/>
      <c r="E60" s="30"/>
      <c r="F60" s="15"/>
      <c r="G60" s="10" t="s">
        <v>79</v>
      </c>
      <c r="H60" s="11"/>
      <c r="I60" s="28"/>
      <c r="J60" s="16">
        <v>155752</v>
      </c>
      <c r="K60" s="30">
        <v>158470</v>
      </c>
      <c r="L60" s="16"/>
      <c r="M60" s="10"/>
      <c r="N60" s="11"/>
      <c r="O60" s="28"/>
      <c r="P60" s="16"/>
      <c r="Q60" s="15"/>
      <c r="R60" s="46"/>
      <c r="S60" s="11"/>
      <c r="T60" s="11"/>
      <c r="U60" s="16"/>
      <c r="V60" s="16"/>
      <c r="W60" s="72"/>
    </row>
    <row r="61" spans="1:23" x14ac:dyDescent="0.25">
      <c r="A61" s="10" t="s">
        <v>5</v>
      </c>
      <c r="B61" s="11"/>
      <c r="C61" s="28"/>
      <c r="D61" s="16">
        <v>34217</v>
      </c>
      <c r="E61" s="30">
        <v>31590</v>
      </c>
      <c r="F61" s="15">
        <f>+E61-D61</f>
        <v>-2627</v>
      </c>
      <c r="G61" s="10"/>
      <c r="H61" s="11"/>
      <c r="I61" s="28"/>
      <c r="J61" s="16"/>
      <c r="K61" s="30"/>
      <c r="L61" s="16"/>
      <c r="M61" s="10" t="s">
        <v>51</v>
      </c>
      <c r="N61" s="11"/>
      <c r="O61" s="28"/>
      <c r="P61" s="16">
        <v>459831</v>
      </c>
      <c r="Q61" s="15">
        <v>32741</v>
      </c>
      <c r="R61" s="46"/>
      <c r="S61" s="11"/>
      <c r="T61" s="11"/>
      <c r="U61" s="16"/>
      <c r="V61" s="16"/>
      <c r="W61" s="72"/>
    </row>
    <row r="62" spans="1:23" x14ac:dyDescent="0.25">
      <c r="A62" s="10"/>
      <c r="B62" s="11"/>
      <c r="C62" s="28"/>
      <c r="D62" s="16"/>
      <c r="E62" s="30"/>
      <c r="F62" s="15"/>
      <c r="G62" s="13" t="s">
        <v>32</v>
      </c>
      <c r="H62" s="11"/>
      <c r="I62" s="28"/>
      <c r="J62" s="4">
        <f>SUM(J64:J69)</f>
        <v>-783152</v>
      </c>
      <c r="K62" s="31">
        <f>SUM(K64:K69)</f>
        <v>-736868</v>
      </c>
      <c r="L62" s="4">
        <f>+K62-J62</f>
        <v>46284</v>
      </c>
      <c r="M62" s="10" t="s">
        <v>11</v>
      </c>
      <c r="N62" s="11"/>
      <c r="O62" s="28"/>
      <c r="P62" s="16">
        <v>426126</v>
      </c>
      <c r="Q62" s="15">
        <v>214213</v>
      </c>
      <c r="R62" s="46"/>
      <c r="S62" s="11"/>
      <c r="T62" s="11"/>
      <c r="U62" s="16"/>
      <c r="V62" s="16"/>
      <c r="W62" s="72"/>
    </row>
    <row r="63" spans="1:23" x14ac:dyDescent="0.25">
      <c r="A63" s="13" t="s">
        <v>6</v>
      </c>
      <c r="B63" s="11"/>
      <c r="C63" s="28"/>
      <c r="D63" s="4">
        <f>+D61+D58+D55</f>
        <v>4500107</v>
      </c>
      <c r="E63" s="31">
        <f>+E61+E58+E55</f>
        <v>4506177</v>
      </c>
      <c r="F63" s="17">
        <f>+E63-D63</f>
        <v>6070</v>
      </c>
      <c r="G63" s="10"/>
      <c r="H63" s="11"/>
      <c r="I63" s="28"/>
      <c r="J63" s="16"/>
      <c r="K63" s="30"/>
      <c r="L63" s="16"/>
      <c r="M63" s="10" t="s">
        <v>52</v>
      </c>
      <c r="N63" s="11"/>
      <c r="O63" s="28"/>
      <c r="P63" s="16">
        <v>-8980</v>
      </c>
      <c r="Q63" s="15">
        <v>-31021</v>
      </c>
      <c r="R63" s="46"/>
      <c r="S63" s="11"/>
      <c r="T63" s="11"/>
      <c r="U63" s="73"/>
      <c r="V63" s="73"/>
      <c r="W63" s="74"/>
    </row>
    <row r="64" spans="1:23" x14ac:dyDescent="0.25">
      <c r="A64" s="10"/>
      <c r="B64" s="11"/>
      <c r="C64" s="28"/>
      <c r="D64" s="16"/>
      <c r="E64" s="30"/>
      <c r="F64" s="15"/>
      <c r="G64" s="10" t="s">
        <v>33</v>
      </c>
      <c r="H64" s="11"/>
      <c r="I64" s="28"/>
      <c r="J64" s="16">
        <v>300964</v>
      </c>
      <c r="K64" s="30">
        <v>340720</v>
      </c>
      <c r="L64" s="16">
        <f t="shared" ref="L64:L69" si="3">+K64-J64</f>
        <v>39756</v>
      </c>
      <c r="M64" s="10" t="s">
        <v>53</v>
      </c>
      <c r="N64" s="11"/>
      <c r="O64" s="28"/>
      <c r="P64" s="16">
        <v>814</v>
      </c>
      <c r="Q64" s="15">
        <v>163</v>
      </c>
      <c r="R64" s="46"/>
      <c r="S64" s="11"/>
      <c r="T64" s="11"/>
      <c r="U64" s="16"/>
      <c r="V64" s="16"/>
      <c r="W64" s="11"/>
    </row>
    <row r="65" spans="1:23" x14ac:dyDescent="0.25">
      <c r="A65" s="10" t="s">
        <v>7</v>
      </c>
      <c r="B65" s="11"/>
      <c r="C65" s="28"/>
      <c r="D65" s="16">
        <v>-3248221</v>
      </c>
      <c r="E65" s="30">
        <v>-3722614</v>
      </c>
      <c r="F65" s="15">
        <f>+E65-D65</f>
        <v>-474393</v>
      </c>
      <c r="G65" s="10" t="s">
        <v>34</v>
      </c>
      <c r="H65" s="11"/>
      <c r="I65" s="28"/>
      <c r="J65" s="16">
        <v>219908</v>
      </c>
      <c r="K65" s="30">
        <v>248922</v>
      </c>
      <c r="L65" s="16">
        <f t="shared" si="3"/>
        <v>29014</v>
      </c>
      <c r="M65" s="10" t="s">
        <v>54</v>
      </c>
      <c r="N65" s="11"/>
      <c r="O65" s="28"/>
      <c r="P65" s="16">
        <v>-427973</v>
      </c>
      <c r="Q65" s="15">
        <v>-46284</v>
      </c>
      <c r="R65" s="14"/>
      <c r="S65" s="11"/>
      <c r="T65" s="11"/>
      <c r="U65" s="16"/>
      <c r="V65" s="16"/>
      <c r="W65" s="11"/>
    </row>
    <row r="66" spans="1:23" x14ac:dyDescent="0.25">
      <c r="A66" s="10"/>
      <c r="B66" s="11"/>
      <c r="C66" s="28"/>
      <c r="D66" s="16"/>
      <c r="E66" s="30"/>
      <c r="F66" s="15"/>
      <c r="G66" s="10" t="s">
        <v>35</v>
      </c>
      <c r="H66" s="11"/>
      <c r="I66" s="28"/>
      <c r="J66" s="16">
        <v>1073784</v>
      </c>
      <c r="K66" s="30">
        <v>1262871</v>
      </c>
      <c r="L66" s="16">
        <f t="shared" si="3"/>
        <v>189087</v>
      </c>
      <c r="M66" s="10" t="s">
        <v>55</v>
      </c>
      <c r="N66" s="11"/>
      <c r="O66" s="28"/>
      <c r="P66" s="16">
        <v>-3954</v>
      </c>
      <c r="Q66" s="15">
        <v>5198</v>
      </c>
      <c r="R66" s="46"/>
      <c r="S66" s="11"/>
      <c r="T66" s="11"/>
      <c r="U66" s="16"/>
      <c r="V66" s="16"/>
      <c r="W66" s="72"/>
    </row>
    <row r="67" spans="1:23" x14ac:dyDescent="0.25">
      <c r="A67" s="13" t="s">
        <v>8</v>
      </c>
      <c r="B67" s="11"/>
      <c r="C67" s="28"/>
      <c r="D67" s="4">
        <f>+D63+D65</f>
        <v>1251886</v>
      </c>
      <c r="E67" s="31">
        <f>+E63+E65</f>
        <v>783563</v>
      </c>
      <c r="F67" s="17">
        <f>+E67-D67</f>
        <v>-468323</v>
      </c>
      <c r="G67" s="10" t="s">
        <v>36</v>
      </c>
      <c r="H67" s="11"/>
      <c r="I67" s="28"/>
      <c r="J67" s="16">
        <v>-815785</v>
      </c>
      <c r="K67" s="30">
        <v>-904259</v>
      </c>
      <c r="L67" s="16">
        <f t="shared" si="3"/>
        <v>-88474</v>
      </c>
      <c r="M67" s="10" t="s">
        <v>56</v>
      </c>
      <c r="N67" s="11"/>
      <c r="O67" s="28"/>
      <c r="P67" s="16"/>
      <c r="Q67" s="15"/>
      <c r="R67" s="16"/>
      <c r="S67" s="11"/>
      <c r="T67" s="11"/>
      <c r="U67" s="16"/>
      <c r="V67" s="16"/>
      <c r="W67" s="72"/>
    </row>
    <row r="68" spans="1:23" x14ac:dyDescent="0.25">
      <c r="A68" s="10"/>
      <c r="B68" s="11"/>
      <c r="C68" s="28"/>
      <c r="D68" s="16"/>
      <c r="E68" s="30"/>
      <c r="F68" s="15"/>
      <c r="G68" s="10" t="s">
        <v>37</v>
      </c>
      <c r="H68" s="11"/>
      <c r="I68" s="28"/>
      <c r="J68" s="16">
        <v>-576557</v>
      </c>
      <c r="K68" s="30">
        <v>-497231</v>
      </c>
      <c r="L68" s="16">
        <f t="shared" si="3"/>
        <v>79326</v>
      </c>
      <c r="M68" s="10"/>
      <c r="N68" s="11"/>
      <c r="O68" s="28"/>
      <c r="P68" s="16"/>
      <c r="Q68" s="15"/>
      <c r="R68" s="16"/>
      <c r="S68" s="11"/>
      <c r="T68" s="11"/>
      <c r="U68" s="16"/>
      <c r="V68" s="16"/>
      <c r="W68" s="72"/>
    </row>
    <row r="69" spans="1:23" x14ac:dyDescent="0.25">
      <c r="A69" s="10" t="s">
        <v>9</v>
      </c>
      <c r="B69" s="11"/>
      <c r="C69" s="28"/>
      <c r="D69" s="16">
        <v>-767274</v>
      </c>
      <c r="E69" s="30">
        <v>-774663</v>
      </c>
      <c r="F69" s="15">
        <f>+E69-D69</f>
        <v>-7389</v>
      </c>
      <c r="G69" s="10" t="s">
        <v>38</v>
      </c>
      <c r="H69" s="11"/>
      <c r="I69" s="28"/>
      <c r="J69" s="16">
        <v>-985466</v>
      </c>
      <c r="K69" s="30">
        <v>-1187891</v>
      </c>
      <c r="L69" s="16">
        <f t="shared" si="3"/>
        <v>-202425</v>
      </c>
      <c r="M69" s="13" t="s">
        <v>57</v>
      </c>
      <c r="N69" s="11"/>
      <c r="O69" s="28"/>
      <c r="P69" s="16"/>
      <c r="Q69" s="15"/>
      <c r="R69" s="46"/>
      <c r="S69" s="11"/>
      <c r="T69" s="11"/>
      <c r="U69" s="73"/>
      <c r="V69" s="73"/>
      <c r="W69" s="74"/>
    </row>
    <row r="70" spans="1:23" ht="13.8" thickBot="1" x14ac:dyDescent="0.3">
      <c r="A70" s="10"/>
      <c r="B70" s="11"/>
      <c r="C70" s="28"/>
      <c r="D70" s="16"/>
      <c r="E70" s="30"/>
      <c r="F70" s="15"/>
      <c r="G70" s="10"/>
      <c r="H70" s="11"/>
      <c r="I70" s="28"/>
      <c r="J70" s="16"/>
      <c r="K70" s="30"/>
      <c r="L70" s="16"/>
      <c r="M70" s="13" t="s">
        <v>58</v>
      </c>
      <c r="N70" s="11"/>
      <c r="O70" s="28"/>
      <c r="P70" s="35">
        <f>SUM(P73:P78)</f>
        <v>-730137</v>
      </c>
      <c r="Q70" s="38">
        <f>SUM(Q73:Q78)</f>
        <v>-466037</v>
      </c>
      <c r="R70" s="16"/>
      <c r="S70" s="11"/>
      <c r="T70" s="11"/>
      <c r="U70" s="16"/>
      <c r="V70" s="16"/>
      <c r="W70" s="11"/>
    </row>
    <row r="71" spans="1:23" ht="13.8" thickTop="1" x14ac:dyDescent="0.25">
      <c r="A71" s="13" t="s">
        <v>10</v>
      </c>
      <c r="B71" s="11"/>
      <c r="C71" s="28"/>
      <c r="D71" s="4">
        <f>+D67+D69</f>
        <v>484612</v>
      </c>
      <c r="E71" s="31">
        <f>+E67+E69</f>
        <v>8900</v>
      </c>
      <c r="F71" s="17">
        <f>+E71-D71</f>
        <v>-475712</v>
      </c>
      <c r="G71" s="13" t="s">
        <v>40</v>
      </c>
      <c r="H71" s="11"/>
      <c r="I71" s="28"/>
      <c r="J71" s="4">
        <f>+J62+J55</f>
        <v>3917146</v>
      </c>
      <c r="K71" s="31">
        <f>+K62+K55</f>
        <v>4246114</v>
      </c>
      <c r="L71" s="4">
        <f>+K71-J71</f>
        <v>328968</v>
      </c>
      <c r="M71" s="13"/>
      <c r="N71" s="11"/>
      <c r="O71" s="28"/>
      <c r="P71" s="16"/>
      <c r="Q71" s="15"/>
      <c r="R71" s="14"/>
      <c r="S71" s="11"/>
      <c r="T71" s="11"/>
      <c r="U71" s="16"/>
      <c r="V71" s="16"/>
      <c r="W71" s="11"/>
    </row>
    <row r="72" spans="1:23" x14ac:dyDescent="0.25">
      <c r="A72" s="10"/>
      <c r="B72" s="11"/>
      <c r="C72" s="28"/>
      <c r="D72" s="16"/>
      <c r="E72" s="30"/>
      <c r="F72" s="15"/>
      <c r="G72" s="10"/>
      <c r="H72" s="11"/>
      <c r="I72" s="28"/>
      <c r="J72" s="16"/>
      <c r="K72" s="30"/>
      <c r="L72" s="16"/>
      <c r="M72" s="10" t="s">
        <v>59</v>
      </c>
      <c r="N72" s="11"/>
      <c r="O72" s="28"/>
      <c r="P72" s="16"/>
      <c r="Q72" s="15"/>
      <c r="R72" s="46"/>
      <c r="S72" s="11"/>
      <c r="T72" s="11"/>
      <c r="U72" s="16"/>
      <c r="V72" s="16"/>
      <c r="W72" s="72"/>
    </row>
    <row r="73" spans="1:23" x14ac:dyDescent="0.25">
      <c r="A73" s="10" t="s">
        <v>11</v>
      </c>
      <c r="B73" s="11"/>
      <c r="C73" s="28"/>
      <c r="D73" s="16">
        <v>-199639</v>
      </c>
      <c r="E73" s="30">
        <v>-214212</v>
      </c>
      <c r="F73" s="15">
        <f>+E73-D73</f>
        <v>-14573</v>
      </c>
      <c r="G73" s="10" t="s">
        <v>39</v>
      </c>
      <c r="H73" s="11"/>
      <c r="I73" s="28"/>
      <c r="J73" s="4">
        <v>626470</v>
      </c>
      <c r="K73" s="31">
        <v>631668</v>
      </c>
      <c r="L73" s="4">
        <f>+K73-J73</f>
        <v>5198</v>
      </c>
      <c r="M73" s="39" t="s">
        <v>60</v>
      </c>
      <c r="N73" s="11"/>
      <c r="O73" s="28"/>
      <c r="P73" s="16">
        <v>-133995</v>
      </c>
      <c r="Q73" s="15">
        <v>-30081</v>
      </c>
      <c r="R73" s="46"/>
      <c r="S73" s="11"/>
      <c r="T73" s="11"/>
      <c r="U73" s="16"/>
      <c r="V73" s="16"/>
      <c r="W73" s="72"/>
    </row>
    <row r="74" spans="1:23" x14ac:dyDescent="0.25">
      <c r="A74" s="10" t="s">
        <v>12</v>
      </c>
      <c r="B74" s="11"/>
      <c r="C74" s="28"/>
      <c r="D74" s="16">
        <v>-9289</v>
      </c>
      <c r="E74" s="30">
        <v>0</v>
      </c>
      <c r="F74" s="15">
        <f>+E74-D74</f>
        <v>9289</v>
      </c>
      <c r="G74" s="10"/>
      <c r="H74" s="11"/>
      <c r="I74" s="28"/>
      <c r="J74" s="16"/>
      <c r="K74" s="30"/>
      <c r="L74" s="16"/>
      <c r="M74" s="39" t="s">
        <v>61</v>
      </c>
      <c r="N74" s="11"/>
      <c r="O74" s="28"/>
      <c r="P74" s="16">
        <v>-598551</v>
      </c>
      <c r="Q74" s="15">
        <v>-403594</v>
      </c>
      <c r="R74" s="46"/>
      <c r="S74" s="11"/>
      <c r="T74" s="11"/>
      <c r="U74" s="73"/>
      <c r="V74" s="73"/>
      <c r="W74" s="74"/>
    </row>
    <row r="75" spans="1:23" x14ac:dyDescent="0.25">
      <c r="A75" s="10" t="s">
        <v>13</v>
      </c>
      <c r="B75" s="11"/>
      <c r="C75" s="28"/>
      <c r="D75" s="16">
        <v>-28322</v>
      </c>
      <c r="E75" s="30">
        <v>-24066</v>
      </c>
      <c r="F75" s="15">
        <f>+E75-D75</f>
        <v>4256</v>
      </c>
      <c r="G75" s="13" t="s">
        <v>40</v>
      </c>
      <c r="H75" s="11"/>
      <c r="I75" s="28"/>
      <c r="J75" s="4">
        <f>+J71-J73</f>
        <v>3290676</v>
      </c>
      <c r="K75" s="31">
        <f>+K71-K73-1</f>
        <v>3614445</v>
      </c>
      <c r="L75" s="4">
        <f>+K75-J75</f>
        <v>323769</v>
      </c>
      <c r="M75" s="39" t="s">
        <v>62</v>
      </c>
      <c r="N75" s="11"/>
      <c r="O75" s="28"/>
      <c r="P75" s="16">
        <v>-64270</v>
      </c>
      <c r="Q75" s="15">
        <v>-104678</v>
      </c>
      <c r="R75" s="46"/>
      <c r="S75" s="11"/>
      <c r="T75" s="11"/>
      <c r="U75" s="16"/>
      <c r="V75" s="16"/>
      <c r="W75" s="11"/>
    </row>
    <row r="76" spans="1:23" x14ac:dyDescent="0.25">
      <c r="A76" s="10" t="s">
        <v>87</v>
      </c>
      <c r="B76" s="11"/>
      <c r="C76" s="28"/>
      <c r="D76" s="16">
        <v>14397</v>
      </c>
      <c r="E76" s="30">
        <v>70509</v>
      </c>
      <c r="F76" s="15">
        <f>+E76-D76</f>
        <v>56112</v>
      </c>
      <c r="G76" s="10"/>
      <c r="H76" s="11"/>
      <c r="I76" s="28"/>
      <c r="J76" s="16"/>
      <c r="K76" s="30"/>
      <c r="L76" s="16"/>
      <c r="M76" s="10" t="s">
        <v>63</v>
      </c>
      <c r="N76" s="11"/>
      <c r="O76" s="28"/>
      <c r="P76" s="16">
        <v>66679</v>
      </c>
      <c r="Q76" s="15">
        <v>72316</v>
      </c>
      <c r="R76" s="14"/>
      <c r="S76" s="11"/>
      <c r="T76" s="11"/>
      <c r="U76" s="16"/>
      <c r="V76" s="16"/>
      <c r="W76" s="11"/>
    </row>
    <row r="77" spans="1:23" x14ac:dyDescent="0.25">
      <c r="A77" s="10"/>
      <c r="B77" s="11"/>
      <c r="C77" s="28"/>
      <c r="D77" s="16"/>
      <c r="E77" s="30"/>
      <c r="F77" s="15"/>
      <c r="G77" s="10"/>
      <c r="H77" s="11"/>
      <c r="I77" s="28"/>
      <c r="J77" s="16"/>
      <c r="K77" s="30"/>
      <c r="L77" s="16"/>
      <c r="M77" s="10"/>
      <c r="N77" s="11"/>
      <c r="O77" s="28"/>
      <c r="P77" s="16"/>
      <c r="Q77" s="15"/>
      <c r="R77" s="46"/>
      <c r="S77" s="11"/>
      <c r="T77" s="11"/>
      <c r="U77" s="16"/>
      <c r="V77" s="16"/>
      <c r="W77" s="72"/>
    </row>
    <row r="78" spans="1:23" x14ac:dyDescent="0.25">
      <c r="A78" s="10"/>
      <c r="B78" s="11"/>
      <c r="C78" s="28"/>
      <c r="D78" s="16"/>
      <c r="E78" s="30"/>
      <c r="F78" s="15"/>
      <c r="G78" s="8" t="s">
        <v>41</v>
      </c>
      <c r="H78" s="11"/>
      <c r="I78" s="28"/>
      <c r="J78" s="16"/>
      <c r="K78" s="30"/>
      <c r="L78" s="16"/>
      <c r="M78" s="10"/>
      <c r="N78" s="11"/>
      <c r="O78" s="28"/>
      <c r="P78" s="16"/>
      <c r="Q78" s="15"/>
      <c r="R78" s="16"/>
      <c r="S78" s="11"/>
      <c r="T78" s="11"/>
      <c r="U78" s="16"/>
      <c r="V78" s="16"/>
      <c r="W78" s="72"/>
    </row>
    <row r="79" spans="1:23" x14ac:dyDescent="0.25">
      <c r="A79" s="13" t="s">
        <v>14</v>
      </c>
      <c r="B79" s="11"/>
      <c r="C79" s="28"/>
      <c r="D79" s="4">
        <f>+D71+D76+D75+D74+D73</f>
        <v>261759</v>
      </c>
      <c r="E79" s="31">
        <f>+E71+E76+E75+E74+E73</f>
        <v>-158869</v>
      </c>
      <c r="F79" s="17">
        <f>+E79-D79</f>
        <v>-420628</v>
      </c>
      <c r="G79" s="13" t="s">
        <v>42</v>
      </c>
      <c r="H79" s="11"/>
      <c r="I79" s="28"/>
      <c r="J79" s="4">
        <f>+J81+J82+J83</f>
        <v>3250617</v>
      </c>
      <c r="K79" s="31">
        <f>+K81+K82+K83</f>
        <v>3159515</v>
      </c>
      <c r="L79" s="4">
        <f>+K79-J79</f>
        <v>-91102</v>
      </c>
      <c r="M79" s="10"/>
      <c r="N79" s="11"/>
      <c r="O79" s="28"/>
      <c r="P79" s="16"/>
      <c r="Q79" s="15"/>
      <c r="R79" s="46"/>
      <c r="S79" s="11"/>
      <c r="T79" s="11"/>
      <c r="U79" s="16"/>
      <c r="V79" s="16"/>
      <c r="W79" s="72"/>
    </row>
    <row r="80" spans="1:23" ht="13.8" thickBot="1" x14ac:dyDescent="0.3">
      <c r="A80" s="13"/>
      <c r="B80" s="11"/>
      <c r="C80" s="28"/>
      <c r="D80" s="16"/>
      <c r="E80" s="30"/>
      <c r="F80" s="15"/>
      <c r="G80" s="10"/>
      <c r="H80" s="11"/>
      <c r="I80" s="28"/>
      <c r="J80" s="16"/>
      <c r="K80" s="30"/>
      <c r="L80" s="16"/>
      <c r="M80" s="13" t="s">
        <v>65</v>
      </c>
      <c r="N80" s="11"/>
      <c r="O80" s="28"/>
      <c r="P80" s="35">
        <f>SUM(P82:P91)</f>
        <v>895908.9</v>
      </c>
      <c r="Q80" s="38">
        <f>SUM(Q82:Q91)</f>
        <v>-44681</v>
      </c>
      <c r="R80" s="16"/>
      <c r="S80" s="11"/>
      <c r="T80" s="11"/>
      <c r="U80" s="16"/>
      <c r="V80" s="16"/>
      <c r="W80" s="72"/>
    </row>
    <row r="81" spans="1:23" ht="13.8" thickTop="1" x14ac:dyDescent="0.25">
      <c r="A81" s="10" t="s">
        <v>15</v>
      </c>
      <c r="B81" s="11"/>
      <c r="C81" s="28"/>
      <c r="D81" s="16">
        <v>-62761</v>
      </c>
      <c r="E81" s="30">
        <v>89371</v>
      </c>
      <c r="F81" s="15">
        <f>+E81-D81</f>
        <v>152132</v>
      </c>
      <c r="G81" s="10" t="s">
        <v>82</v>
      </c>
      <c r="H81" s="11"/>
      <c r="I81" s="28"/>
      <c r="J81" s="16">
        <v>1548033</v>
      </c>
      <c r="K81" s="30">
        <v>1548033</v>
      </c>
      <c r="L81" s="16">
        <f>+K81-J81</f>
        <v>0</v>
      </c>
      <c r="M81" s="10"/>
      <c r="N81" s="11"/>
      <c r="O81" s="28"/>
      <c r="P81" s="16"/>
      <c r="Q81" s="15"/>
      <c r="R81" s="46"/>
      <c r="S81" s="11"/>
      <c r="T81" s="11"/>
      <c r="U81" s="16"/>
      <c r="V81" s="16"/>
      <c r="W81" s="72"/>
    </row>
    <row r="82" spans="1:23" x14ac:dyDescent="0.25">
      <c r="A82" s="10" t="s">
        <v>16</v>
      </c>
      <c r="B82" s="11"/>
      <c r="C82" s="28"/>
      <c r="D82" s="16">
        <v>-908</v>
      </c>
      <c r="E82" s="30">
        <v>-163</v>
      </c>
      <c r="F82" s="15">
        <f>+E82-D82</f>
        <v>745</v>
      </c>
      <c r="G82" s="10" t="s">
        <v>81</v>
      </c>
      <c r="H82" s="11"/>
      <c r="I82" s="28"/>
      <c r="J82" s="16">
        <v>1242753</v>
      </c>
      <c r="K82" s="30">
        <v>1578741</v>
      </c>
      <c r="L82" s="16">
        <f>+K82-J82</f>
        <v>335988</v>
      </c>
      <c r="M82" s="10" t="s">
        <v>66</v>
      </c>
      <c r="N82" s="11"/>
      <c r="O82" s="28"/>
      <c r="P82" s="16">
        <v>0</v>
      </c>
      <c r="Q82" s="15">
        <v>0</v>
      </c>
      <c r="R82" s="46"/>
      <c r="S82" s="11"/>
    </row>
    <row r="83" spans="1:23" x14ac:dyDescent="0.25">
      <c r="A83" s="10"/>
      <c r="B83" s="11"/>
      <c r="C83" s="28"/>
      <c r="D83" s="16"/>
      <c r="E83" s="30"/>
      <c r="F83" s="15"/>
      <c r="G83" s="10" t="s">
        <v>80</v>
      </c>
      <c r="H83" s="11"/>
      <c r="I83" s="28"/>
      <c r="J83" s="16">
        <v>459831</v>
      </c>
      <c r="K83" s="30">
        <v>32741</v>
      </c>
      <c r="L83" s="16"/>
      <c r="M83" s="10"/>
      <c r="N83" s="11"/>
      <c r="O83" s="28"/>
      <c r="P83" s="16"/>
      <c r="Q83" s="15"/>
      <c r="R83" s="46"/>
      <c r="S83" s="11"/>
    </row>
    <row r="84" spans="1:23" x14ac:dyDescent="0.25">
      <c r="A84" s="10"/>
      <c r="B84" s="11"/>
      <c r="C84" s="28"/>
      <c r="D84" s="16"/>
      <c r="E84" s="30"/>
      <c r="F84" s="15"/>
      <c r="G84" s="10"/>
      <c r="H84" s="11"/>
      <c r="I84" s="28"/>
      <c r="J84" s="16"/>
      <c r="K84" s="30"/>
      <c r="L84" s="16"/>
      <c r="M84" s="10" t="s">
        <v>67</v>
      </c>
      <c r="N84" s="11"/>
      <c r="O84" s="28"/>
      <c r="P84" s="16">
        <v>1317362.5</v>
      </c>
      <c r="Q84" s="15">
        <v>0</v>
      </c>
      <c r="R84" s="46"/>
      <c r="S84" s="11"/>
    </row>
    <row r="85" spans="1:23" x14ac:dyDescent="0.25">
      <c r="A85" s="13" t="s">
        <v>17</v>
      </c>
      <c r="B85" s="11"/>
      <c r="C85" s="28"/>
      <c r="D85" s="16"/>
      <c r="E85" s="30"/>
      <c r="F85" s="15"/>
      <c r="G85" s="13" t="s">
        <v>44</v>
      </c>
      <c r="H85" s="11"/>
      <c r="I85" s="28"/>
      <c r="J85" s="4">
        <v>945759</v>
      </c>
      <c r="K85" s="31">
        <v>901078</v>
      </c>
      <c r="L85" s="4">
        <f>+K85-J85</f>
        <v>-44681</v>
      </c>
      <c r="M85" s="10" t="s">
        <v>68</v>
      </c>
      <c r="N85" s="11"/>
      <c r="O85" s="28"/>
      <c r="P85" s="16">
        <v>0</v>
      </c>
      <c r="Q85" s="15">
        <v>0</v>
      </c>
      <c r="R85" s="46"/>
      <c r="S85" s="11"/>
    </row>
    <row r="86" spans="1:23" x14ac:dyDescent="0.25">
      <c r="A86" s="13" t="s">
        <v>18</v>
      </c>
      <c r="B86" s="11"/>
      <c r="C86" s="28"/>
      <c r="D86" s="4">
        <f>+D82+D81+D79</f>
        <v>198090</v>
      </c>
      <c r="E86" s="31">
        <f>+E82+E81+E79</f>
        <v>-69661</v>
      </c>
      <c r="F86" s="17">
        <f>+E86-D86</f>
        <v>-267751</v>
      </c>
      <c r="G86" s="10"/>
      <c r="H86" s="11"/>
      <c r="I86" s="28"/>
      <c r="J86" s="16"/>
      <c r="K86" s="30"/>
      <c r="L86" s="16"/>
      <c r="M86" s="10" t="s">
        <v>69</v>
      </c>
      <c r="N86" s="11"/>
      <c r="O86" s="28"/>
      <c r="P86" s="16">
        <v>0</v>
      </c>
      <c r="Q86" s="15">
        <v>0</v>
      </c>
      <c r="R86" s="46"/>
      <c r="S86" s="11"/>
    </row>
    <row r="87" spans="1:23" x14ac:dyDescent="0.25">
      <c r="A87" s="10"/>
      <c r="B87" s="11"/>
      <c r="C87" s="28"/>
      <c r="D87" s="16"/>
      <c r="E87" s="30"/>
      <c r="F87" s="15"/>
      <c r="G87" s="10"/>
      <c r="H87" s="11"/>
      <c r="I87" s="28"/>
      <c r="J87" s="16"/>
      <c r="K87" s="30"/>
      <c r="L87" s="16"/>
      <c r="M87" s="10" t="s">
        <v>70</v>
      </c>
      <c r="N87" s="11"/>
      <c r="O87" s="28"/>
      <c r="P87" s="16">
        <v>0</v>
      </c>
      <c r="Q87" s="15">
        <v>0</v>
      </c>
      <c r="R87" s="46"/>
      <c r="S87" s="11"/>
    </row>
    <row r="88" spans="1:23" x14ac:dyDescent="0.25">
      <c r="A88" s="10" t="s">
        <v>19</v>
      </c>
      <c r="B88" s="11"/>
      <c r="C88" s="28"/>
      <c r="D88" s="16">
        <v>-22517</v>
      </c>
      <c r="E88" s="30">
        <v>51528</v>
      </c>
      <c r="F88" s="15">
        <f>+E88-D88</f>
        <v>74045</v>
      </c>
      <c r="G88" s="10" t="s">
        <v>43</v>
      </c>
      <c r="H88" s="11"/>
      <c r="I88" s="28"/>
      <c r="J88" s="16">
        <v>121933</v>
      </c>
      <c r="K88" s="30">
        <v>147815</v>
      </c>
      <c r="L88" s="16">
        <f>+K88-J88</f>
        <v>25882</v>
      </c>
      <c r="M88" s="10" t="s">
        <v>71</v>
      </c>
      <c r="N88" s="11"/>
      <c r="O88" s="28"/>
      <c r="P88" s="16">
        <v>-433077</v>
      </c>
      <c r="Q88" s="15">
        <v>-52074</v>
      </c>
      <c r="R88" s="46"/>
      <c r="S88" s="11"/>
    </row>
    <row r="89" spans="1:23" x14ac:dyDescent="0.25">
      <c r="A89" s="10"/>
      <c r="B89" s="11"/>
      <c r="C89" s="28"/>
      <c r="D89" s="16"/>
      <c r="E89" s="30"/>
      <c r="F89" s="15"/>
      <c r="G89" s="10" t="s">
        <v>45</v>
      </c>
      <c r="H89" s="11"/>
      <c r="I89" s="28"/>
      <c r="J89" s="16">
        <v>-1027632</v>
      </c>
      <c r="K89" s="30">
        <v>-593963</v>
      </c>
      <c r="L89" s="16">
        <f>+K89-J89</f>
        <v>433669</v>
      </c>
      <c r="M89" s="10" t="s">
        <v>89</v>
      </c>
      <c r="N89" s="11"/>
      <c r="O89" s="28"/>
      <c r="P89" s="16">
        <v>0</v>
      </c>
      <c r="Q89" s="15">
        <v>0</v>
      </c>
      <c r="R89" s="46"/>
      <c r="S89" s="11"/>
    </row>
    <row r="90" spans="1:23" x14ac:dyDescent="0.25">
      <c r="A90" s="13" t="s">
        <v>20</v>
      </c>
      <c r="B90" s="11"/>
      <c r="C90" s="28"/>
      <c r="D90" s="4">
        <f>+D86+D88</f>
        <v>175573</v>
      </c>
      <c r="E90" s="31">
        <f>+E86+E88</f>
        <v>-18133</v>
      </c>
      <c r="F90" s="17">
        <f>+E90-D90</f>
        <v>-193706</v>
      </c>
      <c r="G90" s="10"/>
      <c r="H90" s="11"/>
      <c r="I90" s="28"/>
      <c r="J90" s="16"/>
      <c r="K90" s="30"/>
      <c r="L90" s="14"/>
      <c r="M90" s="10" t="s">
        <v>72</v>
      </c>
      <c r="N90" s="11"/>
      <c r="O90" s="28"/>
      <c r="P90" s="16">
        <v>0</v>
      </c>
      <c r="Q90" s="15">
        <v>0</v>
      </c>
      <c r="R90" s="46"/>
      <c r="S90" s="11"/>
    </row>
    <row r="91" spans="1:23" x14ac:dyDescent="0.25">
      <c r="A91" s="10"/>
      <c r="B91" s="11"/>
      <c r="C91" s="28"/>
      <c r="D91" s="16"/>
      <c r="E91" s="30"/>
      <c r="F91" s="15"/>
      <c r="G91" s="13" t="s">
        <v>47</v>
      </c>
      <c r="H91" s="11"/>
      <c r="I91" s="28"/>
      <c r="J91" s="4">
        <f>+J85+J88+J89</f>
        <v>40060</v>
      </c>
      <c r="K91" s="31">
        <f>+K85+K88+K89</f>
        <v>454930</v>
      </c>
      <c r="L91" s="4">
        <f>+K91-J91</f>
        <v>414870</v>
      </c>
      <c r="M91" s="10" t="s">
        <v>73</v>
      </c>
      <c r="N91" s="11"/>
      <c r="O91" s="28"/>
      <c r="P91" s="16">
        <v>11623.4</v>
      </c>
      <c r="Q91" s="15">
        <v>7393</v>
      </c>
      <c r="R91" s="46"/>
      <c r="S91" s="11"/>
    </row>
    <row r="92" spans="1:23" x14ac:dyDescent="0.25">
      <c r="A92" s="10" t="s">
        <v>21</v>
      </c>
      <c r="B92" s="11"/>
      <c r="C92" s="28"/>
      <c r="D92" s="16">
        <v>-42171</v>
      </c>
      <c r="E92" s="30">
        <v>50874</v>
      </c>
      <c r="F92" s="15">
        <f>+E92-D92</f>
        <v>93045</v>
      </c>
      <c r="G92" s="10"/>
      <c r="H92" s="11"/>
      <c r="I92" s="28"/>
      <c r="J92" s="11"/>
      <c r="K92" s="28"/>
      <c r="L92" s="16"/>
      <c r="M92" s="10"/>
      <c r="N92" s="11"/>
      <c r="O92" s="28"/>
      <c r="P92" s="16"/>
      <c r="Q92" s="15"/>
      <c r="R92" s="16"/>
      <c r="S92" s="11"/>
    </row>
    <row r="93" spans="1:23" ht="13.8" thickBot="1" x14ac:dyDescent="0.3">
      <c r="A93" s="10"/>
      <c r="B93" s="11"/>
      <c r="C93" s="28"/>
      <c r="D93" s="16"/>
      <c r="E93" s="30"/>
      <c r="F93" s="15"/>
      <c r="G93" s="19" t="s">
        <v>46</v>
      </c>
      <c r="H93" s="20"/>
      <c r="I93" s="34"/>
      <c r="J93" s="21">
        <f>+J91+J79-1</f>
        <v>3290676</v>
      </c>
      <c r="K93" s="32">
        <f>+K91+K79</f>
        <v>3614445</v>
      </c>
      <c r="L93" s="21">
        <f>+K93-J93</f>
        <v>323769</v>
      </c>
      <c r="M93" s="13" t="s">
        <v>74</v>
      </c>
      <c r="N93" s="11"/>
      <c r="O93" s="28"/>
      <c r="P93" s="35">
        <v>0</v>
      </c>
      <c r="Q93" s="18">
        <v>-123843</v>
      </c>
      <c r="R93" s="14"/>
      <c r="S93" s="11"/>
    </row>
    <row r="94" spans="1:23" x14ac:dyDescent="0.25">
      <c r="A94" s="13" t="s">
        <v>22</v>
      </c>
      <c r="B94" s="11"/>
      <c r="C94" s="28"/>
      <c r="D94" s="4">
        <f>+D90+D92</f>
        <v>133402</v>
      </c>
      <c r="E94" s="31">
        <f>+E90+E92</f>
        <v>32741</v>
      </c>
      <c r="F94" s="17">
        <f>+E94-D94</f>
        <v>-100661</v>
      </c>
      <c r="L94" s="14"/>
      <c r="M94" s="10"/>
      <c r="N94" s="11"/>
      <c r="O94" s="28"/>
      <c r="P94" s="16"/>
      <c r="Q94" s="15"/>
      <c r="R94" s="16"/>
      <c r="S94" s="11"/>
    </row>
    <row r="95" spans="1:23" ht="13.8" thickBot="1" x14ac:dyDescent="0.3">
      <c r="A95" s="40"/>
      <c r="B95" s="20"/>
      <c r="C95" s="34"/>
      <c r="D95" s="41"/>
      <c r="E95" s="42"/>
      <c r="F95" s="43"/>
      <c r="L95" s="16"/>
      <c r="M95" s="13" t="s">
        <v>75</v>
      </c>
      <c r="N95" s="11"/>
      <c r="O95" s="28"/>
      <c r="P95" s="35">
        <f>+P93+P80+P70+P58</f>
        <v>611635.9</v>
      </c>
      <c r="Q95" s="38">
        <f>+Q93+Q80+Q70+Q58</f>
        <v>-459551</v>
      </c>
      <c r="R95" s="14"/>
      <c r="S95" s="11"/>
    </row>
    <row r="96" spans="1:23" x14ac:dyDescent="0.25">
      <c r="A96" s="11" t="s">
        <v>117</v>
      </c>
      <c r="B96" s="11"/>
      <c r="C96" s="11"/>
      <c r="D96" s="16"/>
      <c r="E96" s="16"/>
      <c r="F96" s="16"/>
      <c r="L96" s="16"/>
      <c r="M96" s="10"/>
      <c r="N96" s="11"/>
      <c r="O96" s="28"/>
      <c r="P96" s="16"/>
      <c r="Q96" s="15"/>
      <c r="R96" s="16"/>
      <c r="S96" s="11"/>
    </row>
    <row r="97" spans="1:19" ht="13.8" thickBot="1" x14ac:dyDescent="0.3">
      <c r="A97" s="9" t="s">
        <v>85</v>
      </c>
      <c r="B97" s="11"/>
      <c r="C97" s="11"/>
      <c r="D97" s="14"/>
      <c r="E97" s="14"/>
      <c r="F97" s="14"/>
      <c r="L97" s="14"/>
      <c r="M97" s="19" t="s">
        <v>76</v>
      </c>
      <c r="N97" s="20"/>
      <c r="O97" s="34"/>
      <c r="P97" s="21">
        <f>+P95+P55</f>
        <v>905698.9</v>
      </c>
      <c r="Q97" s="22">
        <f>+Q95+Q55</f>
        <v>446148</v>
      </c>
      <c r="R97" s="14"/>
      <c r="S97" s="11"/>
    </row>
    <row r="98" spans="1:19" x14ac:dyDescent="0.25">
      <c r="A98" s="9"/>
      <c r="B98" s="11"/>
      <c r="C98" s="11"/>
      <c r="D98" s="14"/>
      <c r="E98" s="14"/>
      <c r="F98" s="14"/>
      <c r="L98" s="14"/>
      <c r="P98" s="3"/>
      <c r="Q98" s="3"/>
      <c r="R98" s="16"/>
      <c r="S98" s="11"/>
    </row>
    <row r="99" spans="1:19" x14ac:dyDescent="0.25">
      <c r="A99" s="1"/>
      <c r="D99" s="3"/>
      <c r="E99" s="3"/>
      <c r="F99" s="3"/>
      <c r="R99" s="11"/>
      <c r="S99" s="11"/>
    </row>
    <row r="100" spans="1:19" x14ac:dyDescent="0.25">
      <c r="D100" s="3"/>
      <c r="E100" s="3"/>
      <c r="F100" s="3"/>
      <c r="R100" s="11"/>
      <c r="S100" s="11"/>
    </row>
    <row r="101" spans="1:19" x14ac:dyDescent="0.25">
      <c r="D101" s="3"/>
      <c r="E101" s="3"/>
      <c r="F101" s="3"/>
      <c r="R101" s="11"/>
      <c r="S101" s="11"/>
    </row>
    <row r="102" spans="1:19" x14ac:dyDescent="0.25">
      <c r="R102" s="11"/>
      <c r="S102" s="11"/>
    </row>
    <row r="103" spans="1:19" x14ac:dyDescent="0.25">
      <c r="R103" s="11"/>
      <c r="S103" s="11"/>
    </row>
    <row r="104" spans="1:19" x14ac:dyDescent="0.25">
      <c r="R104" s="11"/>
      <c r="S104" s="11"/>
    </row>
    <row r="105" spans="1:19" x14ac:dyDescent="0.25">
      <c r="R105" s="11"/>
      <c r="S105" s="11"/>
    </row>
    <row r="106" spans="1:19" x14ac:dyDescent="0.25">
      <c r="R106" s="11"/>
      <c r="S106" s="11"/>
    </row>
    <row r="107" spans="1:19" x14ac:dyDescent="0.25">
      <c r="R107" s="11"/>
      <c r="S107" s="11"/>
    </row>
  </sheetData>
  <pageMargins left="0.5" right="0.35" top="1" bottom="1" header="0.5" footer="0.5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Foglio1!Print_Area</vt:lpstr>
    </vt:vector>
  </TitlesOfParts>
  <Company>Alitalia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Alitalia S.P.A.</dc:creator>
  <cp:lastModifiedBy>Aniket Gupta</cp:lastModifiedBy>
  <cp:lastPrinted>1999-09-29T10:16:40Z</cp:lastPrinted>
  <dcterms:created xsi:type="dcterms:W3CDTF">1999-04-27T15:15:54Z</dcterms:created>
  <dcterms:modified xsi:type="dcterms:W3CDTF">2024-02-03T22:29:55Z</dcterms:modified>
</cp:coreProperties>
</file>