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95881B0D-9700-4CE2-8AA1-807C119B3FEB}" xr6:coauthVersionLast="47" xr6:coauthVersionMax="47" xr10:uidLastSave="{00000000-0000-0000-0000-000000000000}"/>
  <bookViews>
    <workbookView xWindow="3348" yWindow="3348" windowWidth="17280" windowHeight="8880" activeTab="2"/>
  </bookViews>
  <sheets>
    <sheet name="README" sheetId="6" r:id="rId1"/>
    <sheet name="NPV Workbook" sheetId="1" r:id="rId2"/>
    <sheet name="Modelling Uncertainty" sheetId="5" r:id="rId3"/>
  </sheets>
  <externalReferences>
    <externalReference r:id="rId4"/>
  </externalReferenc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5" l="1"/>
  <c r="I14" i="5"/>
  <c r="D14" i="5" s="1"/>
  <c r="E15" i="5"/>
  <c r="F15" i="5"/>
  <c r="G15" i="5"/>
  <c r="H15" i="5"/>
  <c r="E16" i="5"/>
  <c r="H16" i="5"/>
  <c r="I16" i="5"/>
  <c r="F16" i="5" s="1"/>
  <c r="D20" i="5"/>
  <c r="C35" i="5" s="1"/>
  <c r="C39" i="5" s="1"/>
  <c r="C43" i="5" s="1"/>
  <c r="H20" i="5"/>
  <c r="D24" i="5"/>
  <c r="D25" i="5"/>
  <c r="D28" i="5" s="1"/>
  <c r="I25" i="5"/>
  <c r="E26" i="5"/>
  <c r="F26" i="5"/>
  <c r="G26" i="5"/>
  <c r="H26" i="5"/>
  <c r="G27" i="5"/>
  <c r="I27" i="5"/>
  <c r="E27" i="5" s="1"/>
  <c r="D30" i="5"/>
  <c r="D31" i="5" s="1"/>
  <c r="E30" i="5"/>
  <c r="F30" i="5"/>
  <c r="G30" i="5"/>
  <c r="H30" i="5"/>
  <c r="G31" i="5"/>
  <c r="I31" i="5"/>
  <c r="E31" i="5" s="1"/>
  <c r="I33" i="5"/>
  <c r="D34" i="5"/>
  <c r="E34" i="5"/>
  <c r="F34" i="5"/>
  <c r="G34" i="5"/>
  <c r="H34" i="5"/>
  <c r="H37" i="5"/>
  <c r="I38" i="5"/>
  <c r="H38" i="5" s="1"/>
  <c r="C42" i="5"/>
  <c r="J12" i="1"/>
  <c r="C19" i="1"/>
  <c r="D19" i="1"/>
  <c r="E19" i="1" s="1"/>
  <c r="K19" i="1"/>
  <c r="C20" i="1"/>
  <c r="C21" i="1" s="1"/>
  <c r="D20" i="1" s="1"/>
  <c r="C26" i="1"/>
  <c r="D32" i="5" s="1"/>
  <c r="D33" i="5" s="1"/>
  <c r="G26" i="1"/>
  <c r="H32" i="5" s="1"/>
  <c r="K26" i="1"/>
  <c r="O26" i="1"/>
  <c r="B28" i="1"/>
  <c r="K29" i="1"/>
  <c r="B30" i="1"/>
  <c r="B34" i="1" s="1"/>
  <c r="J34" i="1"/>
  <c r="K21" i="1" l="1"/>
  <c r="F19" i="1"/>
  <c r="E26" i="1"/>
  <c r="F32" i="5" s="1"/>
  <c r="F33" i="5" s="1"/>
  <c r="E33" i="5"/>
  <c r="E28" i="5"/>
  <c r="D19" i="5"/>
  <c r="D17" i="5"/>
  <c r="E17" i="5" s="1"/>
  <c r="F17" i="5" s="1"/>
  <c r="D30" i="1"/>
  <c r="D34" i="1" s="1"/>
  <c r="D21" i="5"/>
  <c r="D26" i="1"/>
  <c r="E32" i="5" s="1"/>
  <c r="K20" i="1"/>
  <c r="K31" i="1" s="1"/>
  <c r="K35" i="1" s="1"/>
  <c r="L19" i="1"/>
  <c r="H33" i="5"/>
  <c r="D21" i="1"/>
  <c r="E20" i="1" s="1"/>
  <c r="E30" i="1" s="1"/>
  <c r="E34" i="1" s="1"/>
  <c r="D22" i="5"/>
  <c r="C30" i="1"/>
  <c r="C34" i="1" s="1"/>
  <c r="H31" i="5"/>
  <c r="H27" i="5"/>
  <c r="F31" i="5"/>
  <c r="F27" i="5"/>
  <c r="F28" i="5" s="1"/>
  <c r="G28" i="5" s="1"/>
  <c r="G16" i="5"/>
  <c r="J28" i="1"/>
  <c r="J31" i="1" s="1"/>
  <c r="J35" i="1" s="1"/>
  <c r="E20" i="5" l="1"/>
  <c r="E21" i="5" s="1"/>
  <c r="E39" i="5" s="1"/>
  <c r="E43" i="5" s="1"/>
  <c r="D36" i="5"/>
  <c r="D39" i="5" s="1"/>
  <c r="D43" i="5" s="1"/>
  <c r="C44" i="5" s="1"/>
  <c r="E21" i="1"/>
  <c r="F20" i="1" s="1"/>
  <c r="F26" i="1"/>
  <c r="G32" i="5" s="1"/>
  <c r="G33" i="5" s="1"/>
  <c r="F21" i="1"/>
  <c r="H28" i="5"/>
  <c r="L20" i="1"/>
  <c r="G17" i="5"/>
  <c r="H17" i="5" s="1"/>
  <c r="L21" i="1"/>
  <c r="L26" i="1"/>
  <c r="M19" i="1"/>
  <c r="N19" i="1" l="1"/>
  <c r="M26" i="1"/>
  <c r="G20" i="1"/>
  <c r="G30" i="1" s="1"/>
  <c r="G34" i="1" s="1"/>
  <c r="F30" i="1"/>
  <c r="F34" i="1" s="1"/>
  <c r="L31" i="1"/>
  <c r="L35" i="1" s="1"/>
  <c r="M20" i="1"/>
  <c r="M31" i="1" s="1"/>
  <c r="M35" i="1" s="1"/>
  <c r="E22" i="5"/>
  <c r="F20" i="5"/>
  <c r="G21" i="1" l="1"/>
  <c r="B35" i="1"/>
  <c r="G20" i="5"/>
  <c r="M21" i="1"/>
  <c r="N20" i="1" s="1"/>
  <c r="N31" i="1" s="1"/>
  <c r="N35" i="1" s="1"/>
  <c r="F21" i="5"/>
  <c r="F39" i="5" s="1"/>
  <c r="F43" i="5" s="1"/>
  <c r="N21" i="1"/>
  <c r="N26" i="1"/>
  <c r="O20" i="1" l="1"/>
  <c r="O31" i="1" s="1"/>
  <c r="O35" i="1" s="1"/>
  <c r="J36" i="1" s="1"/>
  <c r="F22" i="5"/>
  <c r="G21" i="5" s="1"/>
  <c r="G39" i="5" s="1"/>
  <c r="G43" i="5" s="1"/>
  <c r="G22" i="5" l="1"/>
  <c r="O21" i="1"/>
  <c r="H21" i="5" l="1"/>
  <c r="H39" i="5" s="1"/>
  <c r="H43" i="5" s="1"/>
  <c r="H22" i="5"/>
</calcChain>
</file>

<file path=xl/comments1.xml><?xml version="1.0" encoding="utf-8"?>
<comments xmlns="http://schemas.openxmlformats.org/spreadsheetml/2006/main">
  <authors>
    <author>scholtess</author>
  </authors>
  <commentList>
    <comment ref="B17" authorId="0" shapeId="0">
      <text>
        <r>
          <rPr>
            <b/>
            <sz val="8"/>
            <color indexed="81"/>
            <rFont val="Tahoma"/>
          </rPr>
          <t>Market uncertainty, linked with price and marketing expenditure</t>
        </r>
      </text>
    </comment>
    <comment ref="B20" authorId="0" shapeId="0">
      <text>
        <r>
          <rPr>
            <b/>
            <sz val="8"/>
            <color indexed="81"/>
            <rFont val="Tahoma"/>
          </rPr>
          <t>Decision variable, impacts fixed costs, variable costs, initial investment cost</t>
        </r>
      </text>
    </comment>
    <comment ref="B28" authorId="0" shapeId="0">
      <text>
        <r>
          <rPr>
            <b/>
            <sz val="8"/>
            <color indexed="81"/>
            <rFont val="Tahoma"/>
          </rPr>
          <t>Decision variable, impacts demand</t>
        </r>
      </text>
    </comment>
    <comment ref="B31" authorId="0" shapeId="0">
      <text>
        <r>
          <rPr>
            <b/>
            <sz val="8"/>
            <color indexed="81"/>
            <rFont val="Tahoma"/>
          </rPr>
          <t>Uncertain, depends on market prices of materials, energy, etc. as well as on R&amp;D results</t>
        </r>
      </text>
    </comment>
    <comment ref="B33" authorId="0" shapeId="0">
      <text>
        <r>
          <rPr>
            <b/>
            <sz val="8"/>
            <color indexed="81"/>
            <rFont val="Tahoma"/>
          </rPr>
          <t>Uncertain and depending on capacity</t>
        </r>
      </text>
    </comment>
    <comment ref="B34" authorId="0" shapeId="0">
      <text>
        <r>
          <rPr>
            <b/>
            <sz val="8"/>
            <color indexed="81"/>
            <rFont val="Tahoma"/>
          </rPr>
          <t>Control variable, impacts demand</t>
        </r>
      </text>
    </comment>
  </commentList>
</comments>
</file>

<file path=xl/sharedStrings.xml><?xml version="1.0" encoding="utf-8"?>
<sst xmlns="http://schemas.openxmlformats.org/spreadsheetml/2006/main" count="132" uniqueCount="66">
  <si>
    <t>Demand</t>
  </si>
  <si>
    <t>Price</t>
  </si>
  <si>
    <t>Unit cost</t>
  </si>
  <si>
    <t>Marketing and sales cost</t>
  </si>
  <si>
    <t>Initial investment</t>
  </si>
  <si>
    <t xml:space="preserve"> </t>
  </si>
  <si>
    <t>Year</t>
  </si>
  <si>
    <t>Discount rate</t>
  </si>
  <si>
    <t>Discounted Cash flow</t>
  </si>
  <si>
    <t>Cash flow</t>
  </si>
  <si>
    <t>NPV</t>
  </si>
  <si>
    <t>DCF Analysis</t>
  </si>
  <si>
    <t>Inventory position</t>
  </si>
  <si>
    <t>Units sold</t>
  </si>
  <si>
    <t>Production</t>
  </si>
  <si>
    <t>Initial demand</t>
  </si>
  <si>
    <t>realised</t>
  </si>
  <si>
    <t>forecast</t>
  </si>
  <si>
    <t>Actual demand</t>
  </si>
  <si>
    <t>Production fixed costs</t>
  </si>
  <si>
    <t>Spread</t>
  </si>
  <si>
    <t>Salvage value</t>
  </si>
  <si>
    <t>Uncertainty level</t>
  </si>
  <si>
    <t>Yellow cells are uncertain quantities</t>
  </si>
  <si>
    <t>Brown cells are control variables</t>
  </si>
  <si>
    <t>Initial price</t>
  </si>
  <si>
    <t>Demand growth factor</t>
  </si>
  <si>
    <t>Price growth fractor</t>
  </si>
  <si>
    <t>Actual price</t>
  </si>
  <si>
    <t>Intial Price</t>
  </si>
  <si>
    <t>Price growth factor</t>
  </si>
  <si>
    <t>Investment per unit capacity</t>
  </si>
  <si>
    <t>Fixed investment cost</t>
  </si>
  <si>
    <t>Capacity cost: fixed</t>
  </si>
  <si>
    <t>per unit capacity</t>
  </si>
  <si>
    <t>SMALL PLANT WITH EXTENSION</t>
  </si>
  <si>
    <t>SMALL PLANT W/O EXTENSION</t>
  </si>
  <si>
    <t>Extension after year 1</t>
  </si>
  <si>
    <t>units</t>
  </si>
  <si>
    <t>Expansion investment</t>
  </si>
  <si>
    <t>Expansion cost</t>
  </si>
  <si>
    <t>Fixed investment</t>
  </si>
  <si>
    <t>Costs for small plant</t>
  </si>
  <si>
    <t>New production facility: alternative plans</t>
  </si>
  <si>
    <t>New production facility: expansion option</t>
  </si>
  <si>
    <t>Expand?</t>
  </si>
  <si>
    <t>Expand by</t>
  </si>
  <si>
    <t>if initial demand exceeds</t>
  </si>
  <si>
    <t>The main control on randomness (risk) is in cell I11, which contains the "spread".</t>
  </si>
  <si>
    <t>There is also a policy which allows you to expand the plant capacity in the</t>
  </si>
  <si>
    <t>Suggestions</t>
  </si>
  <si>
    <t>Attempt to set the initial plant capacity to maximise (or improve) the value of the project.</t>
  </si>
  <si>
    <t>capacity (in cell to C6) to 0.</t>
  </si>
  <si>
    <t>2. Repeat the analysis of part 1 but this time also changing the "expand by" capacity.</t>
  </si>
  <si>
    <t>Initial Capacity of plant</t>
  </si>
  <si>
    <t>Does the value of flexibility change?</t>
  </si>
  <si>
    <t>This spreadsheet concerns a new production facility.</t>
  </si>
  <si>
    <t>The initial capacity, cell B12, can be varied to see the effect on the project value.</t>
  </si>
  <si>
    <t>see cells B7-B12 and also yellow cells, the latter denoting projected values.</t>
  </si>
  <si>
    <r>
      <t>NPV Workbook</t>
    </r>
    <r>
      <rPr>
        <sz val="12"/>
        <rFont val="Arial"/>
        <family val="2"/>
      </rPr>
      <t xml:space="preserve"> shows a basic NPV calculation which depends on several parameters,</t>
    </r>
  </si>
  <si>
    <r>
      <t>3. Try changing the spread (</t>
    </r>
    <r>
      <rPr>
        <b/>
        <sz val="12"/>
        <rFont val="Arial"/>
        <family val="2"/>
      </rPr>
      <t>Modelling Uncertainty</t>
    </r>
    <r>
      <rPr>
        <sz val="12"/>
        <rFont val="Arial"/>
        <family val="2"/>
      </rPr>
      <t>, cell I11) from 0.02 (2%) to 0.06 to 0.1 to 0.15.</t>
    </r>
  </si>
  <si>
    <r>
      <t>Modelling Uncertainty</t>
    </r>
    <r>
      <rPr>
        <sz val="12"/>
        <rFont val="Arial"/>
        <family val="2"/>
      </rPr>
      <t xml:space="preserve"> introduces randomness using triangular distributions.</t>
    </r>
  </si>
  <si>
    <t>second year, by an amount you specify (cell C6) , if demand in the first year is above a</t>
  </si>
  <si>
    <t>certain level that you also specify (cell C7).</t>
  </si>
  <si>
    <r>
      <t xml:space="preserve">1. Switch off the policy in </t>
    </r>
    <r>
      <rPr>
        <b/>
        <sz val="12"/>
        <rFont val="Arial"/>
        <family val="2"/>
      </rPr>
      <t>Modelling Uncertainty</t>
    </r>
    <r>
      <rPr>
        <sz val="12"/>
        <rFont val="Arial"/>
        <family val="2"/>
      </rPr>
      <t xml:space="preserve"> by setting the "expand by" </t>
    </r>
  </si>
  <si>
    <t>Note: The initial plant capacity of 61k units is set to roughly match demand over 5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</si>
</sst>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&quot;£&quot;#,##0;\-&quot;£&quot;#,##0"/>
    <numFmt numFmtId="165" formatCode="&quot;£&quot;#,##0;[Red]\-&quot;£&quot;#,##0"/>
    <numFmt numFmtId="171" formatCode="_-* #,##0.00_-;\-* #,##0.00_-;_-* &quot;-&quot;??_-;_-@_-"/>
    <numFmt numFmtId="172" formatCode="&quot;£&quot;#,##0.00"/>
    <numFmt numFmtId="173" formatCode="&quot;£&quot;#,##0"/>
    <numFmt numFmtId="174" formatCode="0.0%"/>
    <numFmt numFmtId="179" formatCode="_-* #,##0_-;\-* #,##0_-;_-* &quot;-&quot;??_-;_-@_-"/>
  </numFmts>
  <fonts count="10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3" fontId="0" fillId="2" borderId="2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6" xfId="0" applyNumberFormat="1" applyFill="1" applyBorder="1"/>
    <xf numFmtId="3" fontId="0" fillId="3" borderId="0" xfId="0" applyNumberFormat="1" applyFill="1" applyBorder="1"/>
    <xf numFmtId="3" fontId="0" fillId="3" borderId="6" xfId="0" applyNumberFormat="1" applyFill="1" applyBorder="1"/>
    <xf numFmtId="3" fontId="0" fillId="4" borderId="0" xfId="0" applyNumberFormat="1" applyFill="1" applyBorder="1"/>
    <xf numFmtId="3" fontId="0" fillId="4" borderId="6" xfId="0" applyNumberFormat="1" applyFill="1" applyBorder="1"/>
    <xf numFmtId="172" fontId="0" fillId="2" borderId="0" xfId="0" applyNumberFormat="1" applyFill="1" applyBorder="1"/>
    <xf numFmtId="4" fontId="0" fillId="2" borderId="0" xfId="0" applyNumberFormat="1" applyFill="1" applyBorder="1"/>
    <xf numFmtId="4" fontId="0" fillId="2" borderId="6" xfId="0" applyNumberFormat="1" applyFill="1" applyBorder="1"/>
    <xf numFmtId="172" fontId="0" fillId="2" borderId="6" xfId="0" applyNumberFormat="1" applyFill="1" applyBorder="1"/>
    <xf numFmtId="173" fontId="0" fillId="2" borderId="0" xfId="0" applyNumberFormat="1" applyFill="1" applyBorder="1"/>
    <xf numFmtId="173" fontId="0" fillId="2" borderId="6" xfId="0" applyNumberFormat="1" applyFill="1" applyBorder="1"/>
    <xf numFmtId="173" fontId="0" fillId="3" borderId="0" xfId="0" applyNumberFormat="1" applyFill="1" applyBorder="1"/>
    <xf numFmtId="173" fontId="0" fillId="3" borderId="6" xfId="0" applyNumberFormat="1" applyFill="1" applyBorder="1"/>
    <xf numFmtId="173" fontId="0" fillId="0" borderId="4" xfId="0" applyNumberFormat="1" applyBorder="1"/>
    <xf numFmtId="0" fontId="0" fillId="0" borderId="0" xfId="0" applyBorder="1"/>
    <xf numFmtId="0" fontId="0" fillId="0" borderId="6" xfId="0" applyBorder="1"/>
    <xf numFmtId="173" fontId="0" fillId="0" borderId="7" xfId="0" applyNumberFormat="1" applyBorder="1"/>
    <xf numFmtId="0" fontId="0" fillId="0" borderId="8" xfId="0" applyBorder="1"/>
    <xf numFmtId="165" fontId="0" fillId="0" borderId="9" xfId="0" applyNumberFormat="1" applyBorder="1"/>
    <xf numFmtId="173" fontId="0" fillId="0" borderId="8" xfId="0" applyNumberFormat="1" applyBorder="1"/>
    <xf numFmtId="173" fontId="0" fillId="0" borderId="9" xfId="0" applyNumberFormat="1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9" fontId="0" fillId="0" borderId="0" xfId="0" applyNumberFormat="1" applyBorder="1"/>
    <xf numFmtId="173" fontId="0" fillId="0" borderId="12" xfId="0" applyNumberFormat="1" applyBorder="1"/>
    <xf numFmtId="173" fontId="0" fillId="0" borderId="13" xfId="0" applyNumberFormat="1" applyBorder="1"/>
    <xf numFmtId="173" fontId="0" fillId="0" borderId="0" xfId="0" applyNumberFormat="1"/>
    <xf numFmtId="0" fontId="2" fillId="0" borderId="0" xfId="0" applyFont="1"/>
    <xf numFmtId="9" fontId="0" fillId="0" borderId="0" xfId="0" applyNumberFormat="1"/>
    <xf numFmtId="0" fontId="0" fillId="0" borderId="12" xfId="0" applyBorder="1" applyAlignment="1">
      <alignment horizontal="right"/>
    </xf>
    <xf numFmtId="9" fontId="3" fillId="5" borderId="13" xfId="0" applyNumberFormat="1" applyFont="1" applyFill="1" applyBorder="1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174" fontId="0" fillId="0" borderId="11" xfId="0" applyNumberFormat="1" applyBorder="1" applyAlignment="1">
      <alignment horizontal="right"/>
    </xf>
    <xf numFmtId="174" fontId="0" fillId="0" borderId="11" xfId="0" applyNumberFormat="1" applyBorder="1"/>
    <xf numFmtId="173" fontId="1" fillId="2" borderId="0" xfId="2" applyNumberFormat="1" applyFill="1" applyBorder="1" applyAlignment="1">
      <alignment horizontal="right"/>
    </xf>
    <xf numFmtId="173" fontId="0" fillId="0" borderId="4" xfId="0" applyNumberFormat="1" applyBorder="1" applyAlignment="1">
      <alignment horizontal="center"/>
    </xf>
    <xf numFmtId="0" fontId="0" fillId="0" borderId="14" xfId="0" applyBorder="1"/>
    <xf numFmtId="173" fontId="0" fillId="0" borderId="7" xfId="0" applyNumberFormat="1" applyBorder="1" applyAlignment="1">
      <alignment horizontal="center"/>
    </xf>
    <xf numFmtId="164" fontId="1" fillId="2" borderId="9" xfId="2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5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2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0" fontId="0" fillId="0" borderId="0" xfId="0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" fillId="2" borderId="0" xfId="2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0" fillId="3" borderId="0" xfId="0" applyNumberFormat="1" applyFill="1" applyBorder="1" applyAlignment="1">
      <alignment horizontal="right"/>
    </xf>
    <xf numFmtId="173" fontId="0" fillId="3" borderId="0" xfId="0" applyNumberFormat="1" applyFill="1" applyBorder="1" applyAlignment="1">
      <alignment horizontal="right"/>
    </xf>
    <xf numFmtId="2" fontId="0" fillId="3" borderId="0" xfId="2" applyNumberFormat="1" applyFont="1" applyFill="1" applyBorder="1" applyAlignment="1">
      <alignment horizontal="right"/>
    </xf>
    <xf numFmtId="173" fontId="0" fillId="0" borderId="0" xfId="0" applyNumberFormat="1" applyFill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8" xfId="0" applyBorder="1" applyAlignment="1">
      <alignment horizontal="right"/>
    </xf>
    <xf numFmtId="173" fontId="0" fillId="0" borderId="8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173" fontId="0" fillId="0" borderId="13" xfId="0" applyNumberFormat="1" applyBorder="1" applyAlignment="1">
      <alignment horizontal="right"/>
    </xf>
    <xf numFmtId="173" fontId="0" fillId="0" borderId="0" xfId="0" applyNumberFormat="1" applyAlignment="1">
      <alignment horizontal="right"/>
    </xf>
    <xf numFmtId="3" fontId="0" fillId="0" borderId="6" xfId="0" applyNumberFormat="1" applyFill="1" applyBorder="1" applyAlignment="1">
      <alignment horizontal="right"/>
    </xf>
    <xf numFmtId="0" fontId="0" fillId="0" borderId="15" xfId="0" applyBorder="1"/>
    <xf numFmtId="173" fontId="0" fillId="0" borderId="15" xfId="0" applyNumberFormat="1" applyBorder="1"/>
    <xf numFmtId="179" fontId="0" fillId="0" borderId="0" xfId="1" applyNumberFormat="1" applyFont="1"/>
    <xf numFmtId="165" fontId="0" fillId="0" borderId="0" xfId="0" applyNumberFormat="1"/>
    <xf numFmtId="165" fontId="0" fillId="0" borderId="0" xfId="0" applyNumberFormat="1" applyBorder="1"/>
    <xf numFmtId="0" fontId="2" fillId="0" borderId="0" xfId="0" applyFont="1" applyAlignment="1">
      <alignment horizontal="right"/>
    </xf>
    <xf numFmtId="0" fontId="2" fillId="0" borderId="0" xfId="0" applyFont="1" applyBorder="1"/>
    <xf numFmtId="0" fontId="6" fillId="0" borderId="0" xfId="0" applyFont="1" applyBorder="1" applyAlignment="1">
      <alignment horizontal="right"/>
    </xf>
    <xf numFmtId="173" fontId="6" fillId="0" borderId="8" xfId="0" applyNumberFormat="1" applyFont="1" applyBorder="1" applyAlignment="1">
      <alignment horizontal="right"/>
    </xf>
    <xf numFmtId="0" fontId="5" fillId="0" borderId="0" xfId="0" applyFont="1"/>
    <xf numFmtId="0" fontId="7" fillId="0" borderId="0" xfId="0" applyFont="1"/>
    <xf numFmtId="179" fontId="7" fillId="0" borderId="0" xfId="1" applyNumberFormat="1" applyFont="1"/>
    <xf numFmtId="3" fontId="5" fillId="0" borderId="0" xfId="0" applyNumberFormat="1" applyFont="1" applyFill="1" applyBorder="1" applyAlignment="1">
      <alignment horizontal="right"/>
    </xf>
    <xf numFmtId="3" fontId="5" fillId="3" borderId="0" xfId="0" applyNumberFormat="1" applyFont="1" applyFill="1" applyBorder="1" applyAlignment="1">
      <alignment horizontal="right"/>
    </xf>
    <xf numFmtId="0" fontId="8" fillId="0" borderId="0" xfId="0" applyFont="1"/>
    <xf numFmtId="1" fontId="5" fillId="0" borderId="0" xfId="0" applyNumberFormat="1" applyFont="1"/>
    <xf numFmtId="0" fontId="9" fillId="0" borderId="0" xfId="0" applyFont="1"/>
    <xf numFmtId="0" fontId="8" fillId="2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3</xdr:row>
      <xdr:rowOff>0</xdr:rowOff>
    </xdr:from>
    <xdr:to>
      <xdr:col>3</xdr:col>
      <xdr:colOff>365760</xdr:colOff>
      <xdr:row>3</xdr:row>
      <xdr:rowOff>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BE623695-9262-4CF0-C48B-3E4067821D04}"/>
            </a:ext>
          </a:extLst>
        </xdr:cNvPr>
        <xdr:cNvSpPr>
          <a:spLocks noChangeShapeType="1"/>
        </xdr:cNvSpPr>
      </xdr:nvSpPr>
      <xdr:spPr bwMode="auto">
        <a:xfrm>
          <a:off x="4206240" y="5562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SIM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tility functions"/>
      <sheetName val="DLL functions"/>
      <sheetName val="RandGenModule"/>
      <sheetName val="SimulationModule"/>
      <sheetName val="ParametricModule"/>
      <sheetName val="SimulationSettings"/>
      <sheetName val="ParametricSettings"/>
      <sheetName val="Parametric Graph Settings"/>
      <sheetName val="HistogramSettings"/>
      <sheetName val="DataSheet"/>
      <sheetName val="Statistics"/>
    </sheetNames>
    <definedNames>
      <definedName name="gen_triang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A4" sqref="A4"/>
    </sheetView>
  </sheetViews>
  <sheetFormatPr defaultRowHeight="13.2" x14ac:dyDescent="0.25"/>
  <sheetData>
    <row r="1" spans="1:12" ht="15" x14ac:dyDescent="0.25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ht="15" x14ac:dyDescent="0.25">
      <c r="A2" s="90" t="s">
        <v>56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</row>
    <row r="3" spans="1:12" ht="15" x14ac:dyDescent="0.25"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</row>
    <row r="4" spans="1:12" ht="15.6" x14ac:dyDescent="0.3">
      <c r="A4" s="92" t="s">
        <v>59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12" ht="15" x14ac:dyDescent="0.25">
      <c r="A5" s="90" t="s">
        <v>58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</row>
    <row r="6" spans="1:12" ht="15" x14ac:dyDescent="0.25">
      <c r="A6" s="90" t="s">
        <v>57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</row>
    <row r="7" spans="1:12" ht="15" x14ac:dyDescent="0.25">
      <c r="A7" s="90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1:12" ht="15.6" x14ac:dyDescent="0.3">
      <c r="A8" s="92" t="s">
        <v>61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</row>
    <row r="9" spans="1:12" ht="15" x14ac:dyDescent="0.25">
      <c r="A9" s="90" t="s">
        <v>48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</row>
    <row r="10" spans="1:12" ht="15" x14ac:dyDescent="0.25">
      <c r="A10" s="90" t="s">
        <v>49</v>
      </c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</row>
    <row r="11" spans="1:12" ht="15" x14ac:dyDescent="0.25">
      <c r="A11" s="90" t="s">
        <v>62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</row>
    <row r="12" spans="1:12" ht="15" x14ac:dyDescent="0.25">
      <c r="A12" s="90" t="s">
        <v>63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</row>
    <row r="13" spans="1:12" ht="15" x14ac:dyDescent="0.25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</row>
    <row r="14" spans="1:12" ht="15" x14ac:dyDescent="0.25">
      <c r="A14" s="93" t="s">
        <v>50</v>
      </c>
      <c r="B14" s="93"/>
      <c r="C14" s="90"/>
      <c r="D14" s="90"/>
      <c r="E14" s="90"/>
      <c r="F14" s="90"/>
      <c r="G14" s="90"/>
      <c r="H14" s="90"/>
      <c r="I14" s="90"/>
      <c r="J14" s="90"/>
      <c r="K14" s="90"/>
      <c r="L14" s="90"/>
    </row>
    <row r="15" spans="1:12" ht="15.6" x14ac:dyDescent="0.3">
      <c r="A15" s="90" t="s">
        <v>64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</row>
    <row r="16" spans="1:12" ht="15" x14ac:dyDescent="0.25">
      <c r="A16" s="90" t="s">
        <v>52</v>
      </c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</row>
    <row r="17" spans="1:12" ht="15" x14ac:dyDescent="0.25">
      <c r="A17" s="90" t="s">
        <v>51</v>
      </c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</row>
    <row r="18" spans="1:12" ht="15" x14ac:dyDescent="0.25">
      <c r="A18" s="90" t="s">
        <v>65</v>
      </c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</row>
    <row r="19" spans="1:12" ht="15" x14ac:dyDescent="0.25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</row>
    <row r="20" spans="1:12" ht="15" x14ac:dyDescent="0.25">
      <c r="A20" s="90" t="s">
        <v>53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</row>
    <row r="21" spans="1:12" ht="15" x14ac:dyDescent="0.25">
      <c r="A21" s="90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</row>
    <row r="22" spans="1:12" ht="15.6" x14ac:dyDescent="0.3">
      <c r="A22" s="90" t="s">
        <v>60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</row>
    <row r="23" spans="1:12" ht="15" x14ac:dyDescent="0.25">
      <c r="A23" s="90" t="s">
        <v>55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</row>
    <row r="24" spans="1:12" ht="15" x14ac:dyDescent="0.25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</row>
    <row r="25" spans="1:12" ht="15" x14ac:dyDescent="0.25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</row>
    <row r="26" spans="1:12" ht="15" x14ac:dyDescent="0.25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</row>
    <row r="27" spans="1:12" ht="15" x14ac:dyDescent="0.25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</row>
    <row r="28" spans="1:12" ht="15" x14ac:dyDescent="0.25">
      <c r="A28" s="90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</row>
    <row r="29" spans="1:12" ht="15" x14ac:dyDescent="0.25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</row>
    <row r="30" spans="1:12" ht="15" x14ac:dyDescent="0.25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</row>
    <row r="31" spans="1:12" ht="15" x14ac:dyDescent="0.25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</row>
    <row r="32" spans="1:12" ht="15" x14ac:dyDescent="0.25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</row>
    <row r="33" spans="1:12" ht="15" x14ac:dyDescent="0.25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</row>
    <row r="34" spans="1:12" ht="15" x14ac:dyDescent="0.25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</row>
    <row r="35" spans="1:12" ht="15" x14ac:dyDescent="0.25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9"/>
  <sheetViews>
    <sheetView workbookViewId="0">
      <selection activeCell="C16" sqref="C16"/>
    </sheetView>
  </sheetViews>
  <sheetFormatPr defaultRowHeight="13.2" x14ac:dyDescent="0.25"/>
  <cols>
    <col min="1" max="1" width="27.5546875" customWidth="1"/>
    <col min="2" max="2" width="10.88671875" customWidth="1"/>
    <col min="3" max="3" width="12" customWidth="1"/>
    <col min="4" max="4" width="13.33203125" customWidth="1"/>
    <col min="5" max="5" width="12" customWidth="1"/>
    <col min="6" max="7" width="11.6640625" customWidth="1"/>
    <col min="9" max="9" width="23.44140625" customWidth="1"/>
    <col min="10" max="10" width="12.44140625" customWidth="1"/>
    <col min="11" max="11" width="14" customWidth="1"/>
    <col min="12" max="12" width="13.6640625" customWidth="1"/>
    <col min="13" max="13" width="12.44140625" customWidth="1"/>
    <col min="14" max="14" width="13.109375" customWidth="1"/>
    <col min="15" max="15" width="14.88671875" customWidth="1"/>
  </cols>
  <sheetData>
    <row r="2" spans="1:15" ht="17.399999999999999" x14ac:dyDescent="0.3">
      <c r="A2" s="40" t="s">
        <v>43</v>
      </c>
    </row>
    <row r="6" spans="1:15" x14ac:dyDescent="0.25">
      <c r="A6" t="s">
        <v>42</v>
      </c>
      <c r="I6" t="s">
        <v>40</v>
      </c>
    </row>
    <row r="7" spans="1:15" x14ac:dyDescent="0.25">
      <c r="A7" t="s">
        <v>32</v>
      </c>
      <c r="B7" s="39">
        <v>3500000</v>
      </c>
      <c r="I7" t="s">
        <v>41</v>
      </c>
      <c r="J7" s="79">
        <v>500000</v>
      </c>
    </row>
    <row r="8" spans="1:15" x14ac:dyDescent="0.25">
      <c r="A8" t="s">
        <v>31</v>
      </c>
      <c r="B8" s="39">
        <v>75</v>
      </c>
      <c r="I8" t="s">
        <v>31</v>
      </c>
      <c r="J8" s="79">
        <v>100</v>
      </c>
    </row>
    <row r="9" spans="1:15" x14ac:dyDescent="0.25">
      <c r="A9" t="s">
        <v>33</v>
      </c>
      <c r="B9" s="39">
        <v>400000</v>
      </c>
    </row>
    <row r="10" spans="1:15" x14ac:dyDescent="0.25">
      <c r="A10" t="s">
        <v>34</v>
      </c>
      <c r="B10" s="39">
        <v>10</v>
      </c>
    </row>
    <row r="11" spans="1:15" x14ac:dyDescent="0.25">
      <c r="B11" s="39"/>
    </row>
    <row r="12" spans="1:15" x14ac:dyDescent="0.25">
      <c r="A12" s="86" t="s">
        <v>54</v>
      </c>
      <c r="B12" s="87">
        <v>61000</v>
      </c>
      <c r="C12" s="86" t="s">
        <v>38</v>
      </c>
      <c r="I12" t="s">
        <v>37</v>
      </c>
      <c r="J12" s="78">
        <f>'Modelling Uncertainty'!C6</f>
        <v>0</v>
      </c>
      <c r="K12" t="s">
        <v>38</v>
      </c>
    </row>
    <row r="14" spans="1:15" ht="13.8" thickBot="1" x14ac:dyDescent="0.3">
      <c r="A14" t="s">
        <v>36</v>
      </c>
      <c r="I14" t="s">
        <v>35</v>
      </c>
    </row>
    <row r="15" spans="1:15" ht="13.8" thickBot="1" x14ac:dyDescent="0.3">
      <c r="A15" s="1" t="s">
        <v>6</v>
      </c>
      <c r="B15" s="2" t="s">
        <v>5</v>
      </c>
      <c r="C15" s="3">
        <v>1</v>
      </c>
      <c r="D15" s="3">
        <v>2</v>
      </c>
      <c r="E15" s="3">
        <v>3</v>
      </c>
      <c r="F15" s="3">
        <v>4</v>
      </c>
      <c r="G15" s="4">
        <v>5</v>
      </c>
      <c r="I15" s="1" t="s">
        <v>6</v>
      </c>
      <c r="J15" s="2" t="s">
        <v>5</v>
      </c>
      <c r="K15" s="3">
        <v>1</v>
      </c>
      <c r="L15" s="3">
        <v>2</v>
      </c>
      <c r="M15" s="3">
        <v>3</v>
      </c>
      <c r="N15" s="3">
        <v>4</v>
      </c>
      <c r="O15" s="4">
        <v>5</v>
      </c>
    </row>
    <row r="16" spans="1:15" x14ac:dyDescent="0.25">
      <c r="A16" s="5" t="s">
        <v>15</v>
      </c>
      <c r="B16" s="6"/>
      <c r="C16" s="7">
        <v>40000</v>
      </c>
      <c r="D16" s="3"/>
      <c r="E16" s="3"/>
      <c r="F16" s="3"/>
      <c r="G16" s="4"/>
      <c r="I16" s="5" t="s">
        <v>15</v>
      </c>
      <c r="J16" s="6"/>
      <c r="K16" s="7">
        <v>40000</v>
      </c>
      <c r="L16" s="3"/>
      <c r="M16" s="3"/>
      <c r="N16" s="3"/>
      <c r="O16" s="4"/>
    </row>
    <row r="17" spans="1:15" x14ac:dyDescent="0.25">
      <c r="A17" s="5" t="s">
        <v>26</v>
      </c>
      <c r="B17" s="5"/>
      <c r="C17" s="8"/>
      <c r="D17" s="9">
        <v>1.4</v>
      </c>
      <c r="E17" s="9">
        <v>1.3</v>
      </c>
      <c r="F17" s="9">
        <v>0.8</v>
      </c>
      <c r="G17" s="10">
        <v>0.3</v>
      </c>
      <c r="I17" s="5" t="s">
        <v>26</v>
      </c>
      <c r="J17" s="5"/>
      <c r="K17" s="8"/>
      <c r="L17" s="9">
        <v>1.4</v>
      </c>
      <c r="M17" s="9">
        <v>1.3</v>
      </c>
      <c r="N17" s="9">
        <v>0.8</v>
      </c>
      <c r="O17" s="10">
        <v>0.3</v>
      </c>
    </row>
    <row r="18" spans="1:15" x14ac:dyDescent="0.25">
      <c r="A18" s="5" t="s">
        <v>0</v>
      </c>
      <c r="B18" s="5"/>
      <c r="C18" s="11">
        <v>40000</v>
      </c>
      <c r="D18" s="11">
        <v>56000</v>
      </c>
      <c r="E18" s="11">
        <v>72800</v>
      </c>
      <c r="F18" s="11">
        <v>58240</v>
      </c>
      <c r="G18" s="12">
        <v>17472</v>
      </c>
      <c r="I18" s="5" t="s">
        <v>0</v>
      </c>
      <c r="J18" s="5"/>
      <c r="K18" s="11">
        <v>40000</v>
      </c>
      <c r="L18" s="11">
        <v>56000</v>
      </c>
      <c r="M18" s="11">
        <v>72800</v>
      </c>
      <c r="N18" s="11">
        <v>58240</v>
      </c>
      <c r="O18" s="12">
        <v>17472</v>
      </c>
    </row>
    <row r="19" spans="1:15" x14ac:dyDescent="0.25">
      <c r="A19" s="5" t="s">
        <v>14</v>
      </c>
      <c r="B19" s="5"/>
      <c r="C19" s="13">
        <f>B12</f>
        <v>61000</v>
      </c>
      <c r="D19" s="13">
        <f>C19</f>
        <v>61000</v>
      </c>
      <c r="E19" s="13">
        <f>D19</f>
        <v>61000</v>
      </c>
      <c r="F19" s="13">
        <f>E19</f>
        <v>61000</v>
      </c>
      <c r="G19" s="14">
        <v>0</v>
      </c>
      <c r="I19" s="5" t="s">
        <v>14</v>
      </c>
      <c r="J19" s="5"/>
      <c r="K19" s="13">
        <f>B12</f>
        <v>61000</v>
      </c>
      <c r="L19" s="13">
        <f>K19+J12</f>
        <v>61000</v>
      </c>
      <c r="M19" s="13">
        <f>L19</f>
        <v>61000</v>
      </c>
      <c r="N19" s="13">
        <f>M19</f>
        <v>61000</v>
      </c>
      <c r="O19" s="14">
        <v>0</v>
      </c>
    </row>
    <row r="20" spans="1:15" x14ac:dyDescent="0.25">
      <c r="A20" s="5" t="s">
        <v>13</v>
      </c>
      <c r="B20" s="5"/>
      <c r="C20" s="64">
        <f>MIN(C19,C16)</f>
        <v>40000</v>
      </c>
      <c r="D20" s="64">
        <f>MIN(C21+D19,D18)</f>
        <v>56000</v>
      </c>
      <c r="E20" s="64">
        <f>MIN(D21+E19,E18)</f>
        <v>72800</v>
      </c>
      <c r="F20" s="64">
        <f>MIN(E21+F19,F18)</f>
        <v>58240</v>
      </c>
      <c r="G20" s="75">
        <f>MIN(F21+G19,G18)</f>
        <v>16960</v>
      </c>
      <c r="I20" s="5" t="s">
        <v>13</v>
      </c>
      <c r="J20" s="5"/>
      <c r="K20" s="64">
        <f>MIN(K19,K16)</f>
        <v>40000</v>
      </c>
      <c r="L20" s="64">
        <f>MIN(K21+L19,L18)</f>
        <v>56000</v>
      </c>
      <c r="M20" s="64">
        <f>MIN(L21+M19,M18)</f>
        <v>72800</v>
      </c>
      <c r="N20" s="64">
        <f>MIN(M21+N19,N18)</f>
        <v>58240</v>
      </c>
      <c r="O20" s="75">
        <f>MIN(N21+O19,O18)</f>
        <v>16960</v>
      </c>
    </row>
    <row r="21" spans="1:15" x14ac:dyDescent="0.25">
      <c r="A21" s="5" t="s">
        <v>12</v>
      </c>
      <c r="B21" s="5"/>
      <c r="C21" s="64">
        <f>C19-C20</f>
        <v>21000</v>
      </c>
      <c r="D21" s="64">
        <f>D19+C21-D20</f>
        <v>26000</v>
      </c>
      <c r="E21" s="64">
        <f>E19+D21-E20</f>
        <v>14200</v>
      </c>
      <c r="F21" s="64">
        <f>F19+E21-F20</f>
        <v>16960</v>
      </c>
      <c r="G21" s="75">
        <f>G19+F21-G20</f>
        <v>0</v>
      </c>
      <c r="I21" s="5" t="s">
        <v>12</v>
      </c>
      <c r="J21" s="5"/>
      <c r="K21" s="64">
        <f>K19-K20</f>
        <v>21000</v>
      </c>
      <c r="L21" s="64">
        <f>L19+K21-L20</f>
        <v>26000</v>
      </c>
      <c r="M21" s="64">
        <f>M19+L21-M20</f>
        <v>14200</v>
      </c>
      <c r="N21" s="64">
        <f>N19+M21-N20</f>
        <v>16960</v>
      </c>
      <c r="O21" s="75">
        <f>O19+N21-O20</f>
        <v>0</v>
      </c>
    </row>
    <row r="22" spans="1:15" x14ac:dyDescent="0.25">
      <c r="A22" s="5" t="s">
        <v>29</v>
      </c>
      <c r="B22" s="5"/>
      <c r="C22" s="17">
        <v>300</v>
      </c>
      <c r="D22" s="15"/>
      <c r="E22" s="15"/>
      <c r="F22" s="15"/>
      <c r="G22" s="16"/>
      <c r="I22" s="5" t="s">
        <v>29</v>
      </c>
      <c r="J22" s="5"/>
      <c r="K22" s="17">
        <v>300</v>
      </c>
      <c r="L22" s="15"/>
      <c r="M22" s="15"/>
      <c r="N22" s="15"/>
      <c r="O22" s="16"/>
    </row>
    <row r="23" spans="1:15" x14ac:dyDescent="0.25">
      <c r="A23" s="5" t="s">
        <v>30</v>
      </c>
      <c r="B23" s="5"/>
      <c r="C23" s="15"/>
      <c r="D23" s="18">
        <v>1</v>
      </c>
      <c r="E23" s="18">
        <v>0.66666666666666663</v>
      </c>
      <c r="F23" s="18">
        <v>0.9</v>
      </c>
      <c r="G23" s="19">
        <v>0.9</v>
      </c>
      <c r="I23" s="5" t="s">
        <v>30</v>
      </c>
      <c r="J23" s="5"/>
      <c r="K23" s="15"/>
      <c r="L23" s="18">
        <v>1</v>
      </c>
      <c r="M23" s="18">
        <v>0.66666666666666663</v>
      </c>
      <c r="N23" s="18">
        <v>0.9</v>
      </c>
      <c r="O23" s="19">
        <v>0.9</v>
      </c>
    </row>
    <row r="24" spans="1:15" x14ac:dyDescent="0.25">
      <c r="A24" s="5" t="s">
        <v>1</v>
      </c>
      <c r="B24" s="5"/>
      <c r="C24" s="11">
        <v>300</v>
      </c>
      <c r="D24" s="11">
        <v>300</v>
      </c>
      <c r="E24" s="11">
        <v>200</v>
      </c>
      <c r="F24" s="11">
        <v>180</v>
      </c>
      <c r="G24" s="12">
        <v>162</v>
      </c>
      <c r="I24" s="5" t="s">
        <v>1</v>
      </c>
      <c r="J24" s="5"/>
      <c r="K24" s="11">
        <v>300</v>
      </c>
      <c r="L24" s="11">
        <v>300</v>
      </c>
      <c r="M24" s="11">
        <v>200</v>
      </c>
      <c r="N24" s="11">
        <v>180</v>
      </c>
      <c r="O24" s="12">
        <v>162</v>
      </c>
    </row>
    <row r="25" spans="1:15" x14ac:dyDescent="0.25">
      <c r="A25" s="5" t="s">
        <v>2</v>
      </c>
      <c r="B25" s="5"/>
      <c r="C25" s="17">
        <v>150</v>
      </c>
      <c r="D25" s="17">
        <v>140</v>
      </c>
      <c r="E25" s="17">
        <v>130</v>
      </c>
      <c r="F25" s="17">
        <v>120</v>
      </c>
      <c r="G25" s="20">
        <v>110</v>
      </c>
      <c r="I25" s="5" t="s">
        <v>2</v>
      </c>
      <c r="J25" s="5"/>
      <c r="K25" s="17">
        <v>150</v>
      </c>
      <c r="L25" s="17">
        <v>140</v>
      </c>
      <c r="M25" s="17">
        <v>130</v>
      </c>
      <c r="N25" s="17">
        <v>120</v>
      </c>
      <c r="O25" s="20">
        <v>110</v>
      </c>
    </row>
    <row r="26" spans="1:15" x14ac:dyDescent="0.25">
      <c r="A26" s="5" t="s">
        <v>19</v>
      </c>
      <c r="B26" s="5"/>
      <c r="C26" s="21">
        <f>$B$9+C19*$B$10</f>
        <v>1010000</v>
      </c>
      <c r="D26" s="21">
        <f>$B$9+D19*$B$10</f>
        <v>1010000</v>
      </c>
      <c r="E26" s="21">
        <f>$B$9+E19*$B$10</f>
        <v>1010000</v>
      </c>
      <c r="F26" s="21">
        <f>$B$9+F19*$B$10</f>
        <v>1010000</v>
      </c>
      <c r="G26" s="22">
        <f>$B$9+G19*$B$10</f>
        <v>400000</v>
      </c>
      <c r="I26" s="5" t="s">
        <v>19</v>
      </c>
      <c r="J26" s="5"/>
      <c r="K26" s="21">
        <f>$B$9+K19*$B$10</f>
        <v>1010000</v>
      </c>
      <c r="L26" s="21">
        <f>$B$9+L19*$B$10</f>
        <v>1010000</v>
      </c>
      <c r="M26" s="21">
        <f>$B$9+M19*$B$10</f>
        <v>1010000</v>
      </c>
      <c r="N26" s="21">
        <f>$B$9+N19*$B$10</f>
        <v>1010000</v>
      </c>
      <c r="O26" s="22">
        <f>$B$9+O19*$B$10</f>
        <v>400000</v>
      </c>
    </row>
    <row r="27" spans="1:15" x14ac:dyDescent="0.25">
      <c r="A27" s="5" t="s">
        <v>3</v>
      </c>
      <c r="B27" s="5"/>
      <c r="C27" s="23">
        <v>2500000</v>
      </c>
      <c r="D27" s="23">
        <v>2000000</v>
      </c>
      <c r="E27" s="23">
        <v>1500000</v>
      </c>
      <c r="F27" s="23">
        <v>250000</v>
      </c>
      <c r="G27" s="24">
        <v>100000</v>
      </c>
      <c r="I27" s="5" t="s">
        <v>3</v>
      </c>
      <c r="J27" s="5"/>
      <c r="K27" s="23">
        <v>2500000</v>
      </c>
      <c r="L27" s="23">
        <v>2000000</v>
      </c>
      <c r="M27" s="23">
        <v>1500000</v>
      </c>
      <c r="N27" s="23">
        <v>250000</v>
      </c>
      <c r="O27" s="24">
        <v>100000</v>
      </c>
    </row>
    <row r="28" spans="1:15" x14ac:dyDescent="0.25">
      <c r="A28" s="5" t="s">
        <v>4</v>
      </c>
      <c r="B28" s="25">
        <f>B7+B8*C19</f>
        <v>8075000</v>
      </c>
      <c r="C28" s="26"/>
      <c r="D28" s="26"/>
      <c r="E28" s="26"/>
      <c r="F28" s="26"/>
      <c r="G28" s="27"/>
      <c r="I28" s="5" t="s">
        <v>4</v>
      </c>
      <c r="J28" s="25">
        <f>B7+B8*K19</f>
        <v>8075000</v>
      </c>
      <c r="K28" s="26"/>
      <c r="L28" s="26"/>
      <c r="M28" s="26"/>
      <c r="N28" s="26"/>
      <c r="O28" s="27"/>
    </row>
    <row r="29" spans="1:15" ht="13.8" thickBot="1" x14ac:dyDescent="0.3">
      <c r="A29" s="5" t="s">
        <v>21</v>
      </c>
      <c r="B29" s="28"/>
      <c r="C29" s="29"/>
      <c r="D29" s="29"/>
      <c r="E29" s="29"/>
      <c r="F29" s="29"/>
      <c r="G29" s="30">
        <v>2500000</v>
      </c>
      <c r="I29" s="5" t="s">
        <v>39</v>
      </c>
      <c r="J29" s="25"/>
      <c r="K29" s="80">
        <f>J7+J8*J12</f>
        <v>500000</v>
      </c>
      <c r="L29" s="26"/>
      <c r="M29" s="26"/>
      <c r="N29" s="26"/>
      <c r="O29" s="27"/>
    </row>
    <row r="30" spans="1:15" ht="13.8" thickBot="1" x14ac:dyDescent="0.3">
      <c r="A30" s="1" t="s">
        <v>9</v>
      </c>
      <c r="B30" s="28">
        <f>-B28</f>
        <v>-8075000</v>
      </c>
      <c r="C30" s="31">
        <f>C20*C24-C19*C25-C26-C27</f>
        <v>-660000</v>
      </c>
      <c r="D30" s="31">
        <f>D20*D24-D19*D25-D26-D27</f>
        <v>5250000</v>
      </c>
      <c r="E30" s="31">
        <f>E20*E24-E19*E25-E26-E27</f>
        <v>4120000</v>
      </c>
      <c r="F30" s="31">
        <f>F20*F24-F19*F25-F26-F27</f>
        <v>1903200</v>
      </c>
      <c r="G30" s="31">
        <f>G20*G24-G19*G25-G26-G27+G29</f>
        <v>4747520</v>
      </c>
      <c r="I30" s="5" t="s">
        <v>21</v>
      </c>
      <c r="J30" s="28"/>
      <c r="K30" s="29"/>
      <c r="L30" s="29"/>
      <c r="M30" s="29"/>
      <c r="N30" s="29"/>
      <c r="O30" s="30">
        <v>2500000</v>
      </c>
    </row>
    <row r="31" spans="1:15" ht="13.8" thickBot="1" x14ac:dyDescent="0.3">
      <c r="I31" s="1" t="s">
        <v>9</v>
      </c>
      <c r="J31" s="28">
        <f>-J28</f>
        <v>-8075000</v>
      </c>
      <c r="K31" s="31">
        <f>K20*K24-K19*K25-K26-K27-K29</f>
        <v>-1160000</v>
      </c>
      <c r="L31" s="31">
        <f>L20*L24-L19*L25-L26-L27</f>
        <v>5250000</v>
      </c>
      <c r="M31" s="31">
        <f>M20*M24-M19*M25-M26-M27</f>
        <v>4120000</v>
      </c>
      <c r="N31" s="31">
        <f>N20*N24-N19*N25-N26-N27</f>
        <v>1903200</v>
      </c>
      <c r="O31" s="31">
        <f>O20*O24-O19*O25-O26-O27+O30</f>
        <v>4747520</v>
      </c>
    </row>
    <row r="32" spans="1:15" ht="13.8" thickBot="1" x14ac:dyDescent="0.3">
      <c r="A32" s="33" t="s">
        <v>11</v>
      </c>
      <c r="B32" s="2"/>
      <c r="C32" s="2"/>
      <c r="D32" s="2"/>
      <c r="E32" s="2"/>
      <c r="F32" s="2"/>
      <c r="G32" s="34"/>
    </row>
    <row r="33" spans="1:15" ht="13.8" thickBot="1" x14ac:dyDescent="0.3">
      <c r="A33" s="35" t="s">
        <v>7</v>
      </c>
      <c r="B33" s="36">
        <v>0.1</v>
      </c>
      <c r="C33" s="26"/>
      <c r="D33" s="26"/>
      <c r="E33" s="26"/>
      <c r="F33" s="26"/>
      <c r="G33" s="27"/>
      <c r="I33" s="33" t="s">
        <v>11</v>
      </c>
      <c r="J33" s="2"/>
      <c r="K33" s="2"/>
      <c r="L33" s="2"/>
      <c r="M33" s="2"/>
      <c r="N33" s="2"/>
      <c r="O33" s="34"/>
    </row>
    <row r="34" spans="1:15" ht="13.8" thickBot="1" x14ac:dyDescent="0.3">
      <c r="A34" s="76" t="s">
        <v>8</v>
      </c>
      <c r="B34" s="77">
        <f>B30</f>
        <v>-8075000</v>
      </c>
      <c r="C34" s="37">
        <f>C30*(1+$B$33)^-C15</f>
        <v>-600000</v>
      </c>
      <c r="D34" s="37">
        <f>D30*(1+$B$33)^-D15</f>
        <v>4338842.9752066107</v>
      </c>
      <c r="E34" s="37">
        <f>E30*(1+$B$33)^-E15</f>
        <v>3095416.9797144993</v>
      </c>
      <c r="F34" s="37">
        <f>F30*(1+$B$33)^-F15</f>
        <v>1299911.2082508022</v>
      </c>
      <c r="G34" s="38">
        <f>G30*(1+$B$33)^-G15</f>
        <v>2947836.3996497993</v>
      </c>
      <c r="I34" s="35" t="s">
        <v>7</v>
      </c>
      <c r="J34" s="36">
        <f>B33</f>
        <v>0.1</v>
      </c>
      <c r="K34" s="26"/>
      <c r="L34" s="26"/>
      <c r="M34" s="26"/>
      <c r="N34" s="26"/>
      <c r="O34" s="27"/>
    </row>
    <row r="35" spans="1:15" ht="13.8" thickBot="1" x14ac:dyDescent="0.3">
      <c r="A35" s="1" t="s">
        <v>10</v>
      </c>
      <c r="B35" s="32">
        <f>SUM(B34:G34)</f>
        <v>3007007.5628217114</v>
      </c>
      <c r="C35" s="39"/>
      <c r="D35" s="39"/>
      <c r="E35" s="39"/>
      <c r="F35" s="39"/>
      <c r="G35" s="39"/>
      <c r="I35" s="76" t="s">
        <v>8</v>
      </c>
      <c r="J35" s="77">
        <f>J31</f>
        <v>-8075000</v>
      </c>
      <c r="K35" s="37">
        <f>K31*(1+$B$33)^-K15</f>
        <v>-1054545.4545454546</v>
      </c>
      <c r="L35" s="37">
        <f>L31*(1+$B$33)^-L15</f>
        <v>4338842.9752066107</v>
      </c>
      <c r="M35" s="37">
        <f>M31*(1+$B$33)^-M15</f>
        <v>3095416.9797144993</v>
      </c>
      <c r="N35" s="37">
        <f>N31*(1+$B$33)^-N15</f>
        <v>1299911.2082508022</v>
      </c>
      <c r="O35" s="38">
        <f>O31*(1+$B$33)^-O15</f>
        <v>2947836.3996497993</v>
      </c>
    </row>
    <row r="36" spans="1:15" ht="13.8" thickBot="1" x14ac:dyDescent="0.3">
      <c r="A36" t="s">
        <v>5</v>
      </c>
      <c r="I36" s="1" t="s">
        <v>10</v>
      </c>
      <c r="J36" s="32">
        <f>SUM(J35:O35)</f>
        <v>2552462.1082762564</v>
      </c>
      <c r="K36" s="39"/>
      <c r="L36" s="39"/>
      <c r="M36" s="39"/>
      <c r="N36" s="39"/>
      <c r="O36" s="39"/>
    </row>
    <row r="37" spans="1:15" x14ac:dyDescent="0.25">
      <c r="A37" t="s">
        <v>5</v>
      </c>
    </row>
    <row r="38" spans="1:15" x14ac:dyDescent="0.25">
      <c r="A38" s="94" t="s">
        <v>23</v>
      </c>
      <c r="B38" s="94"/>
      <c r="C38" s="94"/>
      <c r="D38" s="94"/>
    </row>
    <row r="39" spans="1:15" x14ac:dyDescent="0.25">
      <c r="A39" s="95" t="s">
        <v>24</v>
      </c>
      <c r="B39" s="95"/>
      <c r="C39" s="95"/>
      <c r="D39" s="95"/>
    </row>
  </sheetData>
  <mergeCells count="2">
    <mergeCell ref="A38:D38"/>
    <mergeCell ref="A39:D3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M45"/>
  <sheetViews>
    <sheetView tabSelected="1" topLeftCell="B1" workbookViewId="0">
      <selection activeCell="C6" sqref="C6"/>
    </sheetView>
  </sheetViews>
  <sheetFormatPr defaultRowHeight="13.2" x14ac:dyDescent="0.25"/>
  <cols>
    <col min="2" max="2" width="35" customWidth="1"/>
    <col min="3" max="3" width="12.109375" customWidth="1"/>
    <col min="4" max="4" width="11.88671875" style="54" customWidth="1"/>
    <col min="5" max="5" width="12.5546875" style="54" customWidth="1"/>
    <col min="6" max="6" width="13.88671875" style="54" customWidth="1"/>
    <col min="7" max="7" width="12" style="54" customWidth="1"/>
    <col min="8" max="8" width="12.5546875" style="54" customWidth="1"/>
    <col min="9" max="9" width="13.33203125" customWidth="1"/>
    <col min="12" max="12" width="10.6640625" bestFit="1" customWidth="1"/>
    <col min="13" max="13" width="11.6640625" bestFit="1" customWidth="1"/>
  </cols>
  <sheetData>
    <row r="3" spans="2:13" s="26" customFormat="1" ht="17.399999999999999" x14ac:dyDescent="0.3">
      <c r="B3" s="82" t="s">
        <v>44</v>
      </c>
      <c r="D3" s="60"/>
      <c r="E3" s="60"/>
      <c r="F3" s="60"/>
      <c r="G3" s="60"/>
      <c r="H3" s="60"/>
      <c r="L3"/>
      <c r="M3"/>
    </row>
    <row r="4" spans="2:13" ht="13.5" customHeight="1" x14ac:dyDescent="0.3">
      <c r="B4" s="40"/>
    </row>
    <row r="5" spans="2:13" ht="13.5" customHeight="1" x14ac:dyDescent="0.3">
      <c r="B5" s="40"/>
    </row>
    <row r="6" spans="2:13" ht="18" customHeight="1" x14ac:dyDescent="0.3">
      <c r="B6" s="40" t="s">
        <v>46</v>
      </c>
      <c r="C6" s="91">
        <v>0</v>
      </c>
      <c r="D6" s="81" t="s">
        <v>38</v>
      </c>
    </row>
    <row r="7" spans="2:13" ht="19.5" customHeight="1" x14ac:dyDescent="0.3">
      <c r="B7" s="40" t="s">
        <v>47</v>
      </c>
      <c r="C7" s="85">
        <v>40000</v>
      </c>
      <c r="D7" s="81" t="s">
        <v>38</v>
      </c>
    </row>
    <row r="8" spans="2:13" ht="13.5" customHeight="1" x14ac:dyDescent="0.3">
      <c r="B8" s="40"/>
    </row>
    <row r="9" spans="2:13" ht="13.5" customHeight="1" x14ac:dyDescent="0.3">
      <c r="B9" s="40"/>
    </row>
    <row r="10" spans="2:13" ht="13.5" customHeight="1" thickBot="1" x14ac:dyDescent="0.35">
      <c r="B10" s="40"/>
    </row>
    <row r="11" spans="2:13" ht="13.5" customHeight="1" thickBot="1" x14ac:dyDescent="0.3">
      <c r="C11" s="41"/>
      <c r="G11" s="55"/>
      <c r="H11" s="42" t="s">
        <v>22</v>
      </c>
      <c r="I11" s="43">
        <v>0.1</v>
      </c>
    </row>
    <row r="12" spans="2:13" ht="13.8" thickBot="1" x14ac:dyDescent="0.3">
      <c r="B12" s="1" t="s">
        <v>6</v>
      </c>
      <c r="C12" s="2" t="s">
        <v>5</v>
      </c>
      <c r="D12" s="56">
        <v>1</v>
      </c>
      <c r="E12" s="56">
        <v>2</v>
      </c>
      <c r="F12" s="56">
        <v>3</v>
      </c>
      <c r="G12" s="56">
        <v>4</v>
      </c>
      <c r="H12" s="57">
        <v>5</v>
      </c>
      <c r="I12" s="44" t="s">
        <v>20</v>
      </c>
    </row>
    <row r="13" spans="2:13" x14ac:dyDescent="0.25">
      <c r="B13" s="33" t="s">
        <v>15</v>
      </c>
      <c r="C13" s="45" t="s">
        <v>17</v>
      </c>
      <c r="D13" s="58">
        <f>'NPV Workbook'!C16</f>
        <v>40000</v>
      </c>
      <c r="E13" s="56"/>
      <c r="F13" s="56"/>
      <c r="G13" s="56"/>
      <c r="H13" s="56"/>
      <c r="I13" s="44"/>
    </row>
    <row r="14" spans="2:13" x14ac:dyDescent="0.25">
      <c r="B14" s="35" t="s">
        <v>5</v>
      </c>
      <c r="C14" s="46" t="s">
        <v>16</v>
      </c>
      <c r="D14" s="59" t="e">
        <f ca="1">[1]!gen_triang((1-4*I14),1,(1+4*I14))*D13</f>
        <v>#NAME?</v>
      </c>
      <c r="E14" s="60"/>
      <c r="F14" s="60"/>
      <c r="G14" s="60"/>
      <c r="H14" s="60"/>
      <c r="I14" s="47">
        <f>I11</f>
        <v>0.1</v>
      </c>
    </row>
    <row r="15" spans="2:13" x14ac:dyDescent="0.25">
      <c r="B15" s="35" t="s">
        <v>26</v>
      </c>
      <c r="C15" s="46" t="s">
        <v>17</v>
      </c>
      <c r="D15" s="61"/>
      <c r="E15" s="62">
        <f>'NPV Workbook'!D17</f>
        <v>1.4</v>
      </c>
      <c r="F15" s="62">
        <f>'NPV Workbook'!E17</f>
        <v>1.3</v>
      </c>
      <c r="G15" s="62">
        <f>'NPV Workbook'!F17</f>
        <v>0.8</v>
      </c>
      <c r="H15" s="62">
        <f>'NPV Workbook'!G17</f>
        <v>0.3</v>
      </c>
      <c r="I15" s="47"/>
    </row>
    <row r="16" spans="2:13" x14ac:dyDescent="0.25">
      <c r="B16" s="35" t="s">
        <v>5</v>
      </c>
      <c r="C16" s="46" t="s">
        <v>16</v>
      </c>
      <c r="D16" s="60"/>
      <c r="E16" s="63" t="e">
        <f ca="1">[1]!gen_triang((1-$I16),1,(1+$I16))*E15</f>
        <v>#NAME?</v>
      </c>
      <c r="F16" s="63" t="e">
        <f ca="1">[1]!gen_triang((1-$I16),1,(1+$I16))*F15</f>
        <v>#NAME?</v>
      </c>
      <c r="G16" s="63" t="e">
        <f ca="1">[1]!gen_triang((1-$I16),1,(1+$I16))*G15</f>
        <v>#NAME?</v>
      </c>
      <c r="H16" s="63" t="e">
        <f ca="1">[1]!gen_triang((1-$I16),1,(1+$I16))*H15</f>
        <v>#NAME?</v>
      </c>
      <c r="I16" s="48">
        <f>I11</f>
        <v>0.1</v>
      </c>
    </row>
    <row r="17" spans="2:9" x14ac:dyDescent="0.25">
      <c r="B17" s="35" t="s">
        <v>18</v>
      </c>
      <c r="C17" s="46"/>
      <c r="D17" s="64" t="e">
        <f ca="1">D14</f>
        <v>#NAME?</v>
      </c>
      <c r="E17" s="64" t="e">
        <f ca="1">E16*D17</f>
        <v>#NAME?</v>
      </c>
      <c r="F17" s="64" t="e">
        <f ca="1">F16*E17</f>
        <v>#NAME?</v>
      </c>
      <c r="G17" s="64" t="e">
        <f ca="1">G16*F17</f>
        <v>#NAME?</v>
      </c>
      <c r="H17" s="64" t="e">
        <f ca="1">H16*G17</f>
        <v>#NAME?</v>
      </c>
      <c r="I17" s="48" t="s">
        <v>5</v>
      </c>
    </row>
    <row r="18" spans="2:9" x14ac:dyDescent="0.25">
      <c r="B18" s="35"/>
      <c r="C18" s="46"/>
      <c r="D18" s="64"/>
      <c r="E18" s="64"/>
      <c r="F18" s="64"/>
      <c r="G18" s="64"/>
      <c r="H18" s="64"/>
      <c r="I18" s="48"/>
    </row>
    <row r="19" spans="2:9" x14ac:dyDescent="0.25">
      <c r="B19" s="35" t="s">
        <v>45</v>
      </c>
      <c r="C19" s="46"/>
      <c r="D19" s="88" t="e">
        <f ca="1">IF(D14&gt;C7,"expand","don't expand")</f>
        <v>#NAME?</v>
      </c>
      <c r="E19" s="64"/>
      <c r="F19" s="64"/>
      <c r="G19" s="64"/>
      <c r="H19" s="64"/>
      <c r="I19" s="48"/>
    </row>
    <row r="20" spans="2:9" x14ac:dyDescent="0.25">
      <c r="B20" s="35" t="s">
        <v>14</v>
      </c>
      <c r="C20" s="46"/>
      <c r="D20" s="65">
        <f>'NPV Workbook'!C19</f>
        <v>61000</v>
      </c>
      <c r="E20" s="89" t="e">
        <f ca="1">IF(D19="expand",D20+C6,D20)</f>
        <v>#NAME?</v>
      </c>
      <c r="F20" s="65" t="e">
        <f ca="1">E20</f>
        <v>#NAME?</v>
      </c>
      <c r="G20" s="65" t="e">
        <f ca="1">F20</f>
        <v>#NAME?</v>
      </c>
      <c r="H20" s="65">
        <f>'NPV Workbook'!G19</f>
        <v>0</v>
      </c>
      <c r="I20" s="48"/>
    </row>
    <row r="21" spans="2:9" x14ac:dyDescent="0.25">
      <c r="B21" s="35" t="s">
        <v>13</v>
      </c>
      <c r="C21" s="46"/>
      <c r="D21" s="64" t="e">
        <f ca="1">MIN(D20,D17)</f>
        <v>#NAME?</v>
      </c>
      <c r="E21" s="64" t="e">
        <f ca="1">MIN(D22+E20,E17)</f>
        <v>#NAME?</v>
      </c>
      <c r="F21" s="64" t="e">
        <f ca="1">MIN(E22+F20,F17)</f>
        <v>#NAME?</v>
      </c>
      <c r="G21" s="64" t="e">
        <f ca="1">MIN(F22+G20,G17)</f>
        <v>#NAME?</v>
      </c>
      <c r="H21" s="64" t="e">
        <f ca="1">MIN(G22+H20,H17)</f>
        <v>#NAME?</v>
      </c>
      <c r="I21" s="48"/>
    </row>
    <row r="22" spans="2:9" x14ac:dyDescent="0.25">
      <c r="B22" s="35" t="s">
        <v>12</v>
      </c>
      <c r="C22" s="46"/>
      <c r="D22" s="64" t="e">
        <f ca="1">D20-D21</f>
        <v>#NAME?</v>
      </c>
      <c r="E22" s="64" t="e">
        <f ca="1">E20+D22-E21</f>
        <v>#NAME?</v>
      </c>
      <c r="F22" s="64" t="e">
        <f ca="1">F20+E22-F21</f>
        <v>#NAME?</v>
      </c>
      <c r="G22" s="64" t="e">
        <f ca="1">G20+F22-G21</f>
        <v>#NAME?</v>
      </c>
      <c r="H22" s="64" t="e">
        <f ca="1">H20+G22-H21</f>
        <v>#NAME?</v>
      </c>
      <c r="I22" s="48"/>
    </row>
    <row r="23" spans="2:9" x14ac:dyDescent="0.25">
      <c r="B23" s="35"/>
      <c r="C23" s="46"/>
      <c r="D23" s="64"/>
      <c r="E23" s="64"/>
      <c r="F23" s="64"/>
      <c r="G23" s="64"/>
      <c r="H23" s="64"/>
      <c r="I23" s="48"/>
    </row>
    <row r="24" spans="2:9" x14ac:dyDescent="0.25">
      <c r="B24" s="35" t="s">
        <v>25</v>
      </c>
      <c r="C24" s="46" t="s">
        <v>17</v>
      </c>
      <c r="D24" s="66">
        <f>'NPV Workbook'!C22</f>
        <v>300</v>
      </c>
      <c r="E24" s="64"/>
      <c r="F24" s="64"/>
      <c r="G24" s="64"/>
      <c r="H24" s="64"/>
      <c r="I24" s="48"/>
    </row>
    <row r="25" spans="2:9" x14ac:dyDescent="0.25">
      <c r="B25" s="35"/>
      <c r="C25" s="46" t="s">
        <v>16</v>
      </c>
      <c r="D25" s="49" t="e">
        <f ca="1">[1]!gen_triang((1-I25),1,(1+I25))*D24</f>
        <v>#NAME?</v>
      </c>
      <c r="E25" s="64"/>
      <c r="F25" s="64"/>
      <c r="G25" s="64"/>
      <c r="H25" s="64"/>
      <c r="I25" s="48">
        <f>I11</f>
        <v>0.1</v>
      </c>
    </row>
    <row r="26" spans="2:9" x14ac:dyDescent="0.25">
      <c r="B26" s="35" t="s">
        <v>27</v>
      </c>
      <c r="C26" s="46" t="s">
        <v>17</v>
      </c>
      <c r="D26" s="64"/>
      <c r="E26" s="67">
        <f>'NPV Workbook'!D23</f>
        <v>1</v>
      </c>
      <c r="F26" s="67">
        <f>'NPV Workbook'!E23</f>
        <v>0.66666666666666663</v>
      </c>
      <c r="G26" s="67">
        <f>'NPV Workbook'!F23</f>
        <v>0.9</v>
      </c>
      <c r="H26" s="67">
        <f>'NPV Workbook'!G23</f>
        <v>0.9</v>
      </c>
      <c r="I26" s="48"/>
    </row>
    <row r="27" spans="2:9" x14ac:dyDescent="0.25">
      <c r="B27" s="35"/>
      <c r="C27" s="46" t="s">
        <v>16</v>
      </c>
      <c r="D27" s="64"/>
      <c r="E27" s="63" t="e">
        <f ca="1">[1]!gen_triang((1-$I27),1,(1+$I27))*E26</f>
        <v>#NAME?</v>
      </c>
      <c r="F27" s="63" t="e">
        <f ca="1">[1]!gen_triang((1-$I27),1,(1+$I27))*F26</f>
        <v>#NAME?</v>
      </c>
      <c r="G27" s="63" t="e">
        <f ca="1">[1]!gen_triang((1-$I27),1,(1+$I27))*G26</f>
        <v>#NAME?</v>
      </c>
      <c r="H27" s="63" t="e">
        <f ca="1">[1]!gen_triang((1-$I27),1,(1+$I27))*H26</f>
        <v>#NAME?</v>
      </c>
      <c r="I27" s="48">
        <f>I11</f>
        <v>0.1</v>
      </c>
    </row>
    <row r="28" spans="2:9" x14ac:dyDescent="0.25">
      <c r="B28" s="35" t="s">
        <v>28</v>
      </c>
      <c r="C28" s="46" t="s">
        <v>5</v>
      </c>
      <c r="D28" s="68" t="e">
        <f ca="1">D25</f>
        <v>#NAME?</v>
      </c>
      <c r="E28" s="68" t="e">
        <f ca="1">E27*D28</f>
        <v>#NAME?</v>
      </c>
      <c r="F28" s="68" t="e">
        <f ca="1">F27*E28</f>
        <v>#NAME?</v>
      </c>
      <c r="G28" s="68" t="e">
        <f ca="1">G27*F28</f>
        <v>#NAME?</v>
      </c>
      <c r="H28" s="68" t="e">
        <f ca="1">H27*G28</f>
        <v>#NAME?</v>
      </c>
      <c r="I28" s="48" t="s">
        <v>5</v>
      </c>
    </row>
    <row r="29" spans="2:9" x14ac:dyDescent="0.25">
      <c r="B29" s="35"/>
      <c r="C29" s="46"/>
      <c r="D29" s="68"/>
      <c r="E29" s="68"/>
      <c r="F29" s="68"/>
      <c r="G29" s="68"/>
      <c r="H29" s="68"/>
      <c r="I29" s="48"/>
    </row>
    <row r="30" spans="2:9" x14ac:dyDescent="0.25">
      <c r="B30" s="35" t="s">
        <v>2</v>
      </c>
      <c r="C30" s="46" t="s">
        <v>17</v>
      </c>
      <c r="D30" s="68">
        <f>'NPV Workbook'!C25</f>
        <v>150</v>
      </c>
      <c r="E30" s="68">
        <f>'NPV Workbook'!D25</f>
        <v>140</v>
      </c>
      <c r="F30" s="68">
        <f>'NPV Workbook'!E25</f>
        <v>130</v>
      </c>
      <c r="G30" s="68">
        <f>'NPV Workbook'!F25</f>
        <v>120</v>
      </c>
      <c r="H30" s="68">
        <f>'NPV Workbook'!G25</f>
        <v>110</v>
      </c>
      <c r="I30" s="48"/>
    </row>
    <row r="31" spans="2:9" x14ac:dyDescent="0.25">
      <c r="B31" s="35" t="s">
        <v>5</v>
      </c>
      <c r="C31" s="46" t="s">
        <v>16</v>
      </c>
      <c r="D31" s="49" t="e">
        <f ca="1">[1]!gen_triang((1-$I31),1,(1+$I31))*D30</f>
        <v>#NAME?</v>
      </c>
      <c r="E31" s="49" t="e">
        <f ca="1">[1]!gen_triang((1-$I31),1,(1+$I31))*E30</f>
        <v>#NAME?</v>
      </c>
      <c r="F31" s="49" t="e">
        <f ca="1">[1]!gen_triang((1-$I31),1,(1+$I31))*F30</f>
        <v>#NAME?</v>
      </c>
      <c r="G31" s="49" t="e">
        <f ca="1">[1]!gen_triang((1-$I31),1,(1+$I31))*G30</f>
        <v>#NAME?</v>
      </c>
      <c r="H31" s="49" t="e">
        <f ca="1">[1]!gen_triang((1-$I31),1,(1+$I31))*H30</f>
        <v>#NAME?</v>
      </c>
      <c r="I31" s="48">
        <f>I11</f>
        <v>0.1</v>
      </c>
    </row>
    <row r="32" spans="2:9" x14ac:dyDescent="0.25">
      <c r="B32" s="35" t="s">
        <v>19</v>
      </c>
      <c r="C32" s="46" t="s">
        <v>17</v>
      </c>
      <c r="D32" s="68">
        <f>'NPV Workbook'!C26</f>
        <v>1010000</v>
      </c>
      <c r="E32" s="68">
        <f>'NPV Workbook'!D26</f>
        <v>1010000</v>
      </c>
      <c r="F32" s="68">
        <f>'NPV Workbook'!E26</f>
        <v>1010000</v>
      </c>
      <c r="G32" s="68">
        <f>'NPV Workbook'!F26</f>
        <v>1010000</v>
      </c>
      <c r="H32" s="68">
        <f>'NPV Workbook'!G26</f>
        <v>400000</v>
      </c>
      <c r="I32" s="48"/>
    </row>
    <row r="33" spans="2:9" x14ac:dyDescent="0.25">
      <c r="B33" s="35" t="s">
        <v>5</v>
      </c>
      <c r="C33" s="46" t="s">
        <v>16</v>
      </c>
      <c r="D33" s="49" t="e">
        <f ca="1">[1]!gen_triang((1-$I33),1,(1+$I33))*D32</f>
        <v>#NAME?</v>
      </c>
      <c r="E33" s="49" t="e">
        <f ca="1">[1]!gen_triang((1-$I33),1,(1+$I33))*E32</f>
        <v>#NAME?</v>
      </c>
      <c r="F33" s="49" t="e">
        <f ca="1">[1]!gen_triang((1-$I33),1,(1+$I33))*F32</f>
        <v>#NAME?</v>
      </c>
      <c r="G33" s="49" t="e">
        <f ca="1">[1]!gen_triang((1-$I33),1,(1+$I33))*G32</f>
        <v>#NAME?</v>
      </c>
      <c r="H33" s="49" t="e">
        <f ca="1">[1]!gen_triang((1-$I33),1,(1+$I33))*H32</f>
        <v>#NAME?</v>
      </c>
      <c r="I33" s="48">
        <f>I11</f>
        <v>0.1</v>
      </c>
    </row>
    <row r="34" spans="2:9" x14ac:dyDescent="0.25">
      <c r="B34" s="35" t="s">
        <v>3</v>
      </c>
      <c r="C34" s="46"/>
      <c r="D34" s="66">
        <f>'NPV Workbook'!C27</f>
        <v>2500000</v>
      </c>
      <c r="E34" s="66">
        <f>'NPV Workbook'!D27</f>
        <v>2000000</v>
      </c>
      <c r="F34" s="66">
        <f>'NPV Workbook'!E27</f>
        <v>1500000</v>
      </c>
      <c r="G34" s="66">
        <f>'NPV Workbook'!F27</f>
        <v>250000</v>
      </c>
      <c r="H34" s="66">
        <f>'NPV Workbook'!G27</f>
        <v>100000</v>
      </c>
      <c r="I34" s="48"/>
    </row>
    <row r="35" spans="2:9" x14ac:dyDescent="0.25">
      <c r="B35" s="35" t="s">
        <v>4</v>
      </c>
      <c r="C35" s="25">
        <f>4000000+100*D20</f>
        <v>10100000</v>
      </c>
      <c r="D35" s="60"/>
      <c r="E35" s="60"/>
      <c r="F35" s="60"/>
      <c r="G35" s="60"/>
      <c r="H35" s="60"/>
      <c r="I35" s="35"/>
    </row>
    <row r="36" spans="2:9" x14ac:dyDescent="0.25">
      <c r="B36" s="35" t="s">
        <v>39</v>
      </c>
      <c r="C36" s="25"/>
      <c r="D36" s="83" t="e">
        <f ca="1">IF(D19="expand",'NPV Workbook'!J7+'Modelling Uncertainty'!C6*'NPV Workbook'!J8,0)</f>
        <v>#NAME?</v>
      </c>
      <c r="E36" s="60"/>
      <c r="F36" s="60"/>
      <c r="G36" s="60"/>
      <c r="H36" s="60"/>
      <c r="I36" s="35"/>
    </row>
    <row r="37" spans="2:9" x14ac:dyDescent="0.25">
      <c r="B37" s="35" t="s">
        <v>21</v>
      </c>
      <c r="C37" s="50" t="s">
        <v>17</v>
      </c>
      <c r="D37" s="60"/>
      <c r="E37" s="60"/>
      <c r="F37" s="60"/>
      <c r="G37" s="60"/>
      <c r="H37" s="69">
        <f>'NPV Workbook'!G29</f>
        <v>2500000</v>
      </c>
      <c r="I37" s="35"/>
    </row>
    <row r="38" spans="2:9" ht="13.8" thickBot="1" x14ac:dyDescent="0.3">
      <c r="B38" s="51" t="s">
        <v>5</v>
      </c>
      <c r="C38" s="52" t="s">
        <v>16</v>
      </c>
      <c r="D38" s="70"/>
      <c r="E38" s="70"/>
      <c r="F38" s="70"/>
      <c r="G38" s="70"/>
      <c r="H38" s="53" t="e">
        <f ca="1">[1]!gen_triang((1-$I38),1,(1+$I38))*H37</f>
        <v>#NAME?</v>
      </c>
      <c r="I38" s="48">
        <f>I11</f>
        <v>0.1</v>
      </c>
    </row>
    <row r="39" spans="2:9" ht="13.8" thickBot="1" x14ac:dyDescent="0.3">
      <c r="B39" s="1" t="s">
        <v>9</v>
      </c>
      <c r="C39" s="28">
        <f>-C35</f>
        <v>-10100000</v>
      </c>
      <c r="D39" s="84" t="e">
        <f ca="1">D21*D28-D20*D31-D34-D33-D36</f>
        <v>#NAME?</v>
      </c>
      <c r="E39" s="71" t="e">
        <f ca="1">E21*E28-E20*E31-E34-E33</f>
        <v>#NAME?</v>
      </c>
      <c r="F39" s="71" t="e">
        <f ca="1">F21*F28-F20*F31-F34-F33</f>
        <v>#NAME?</v>
      </c>
      <c r="G39" s="71" t="e">
        <f ca="1">G21*G28-G20*G31-G34-G33</f>
        <v>#NAME?</v>
      </c>
      <c r="H39" s="71" t="e">
        <f ca="1">H21*H28-H20*H31-H34-H33+H38</f>
        <v>#NAME?</v>
      </c>
      <c r="I39" s="51"/>
    </row>
    <row r="40" spans="2:9" ht="13.8" thickBot="1" x14ac:dyDescent="0.3"/>
    <row r="41" spans="2:9" x14ac:dyDescent="0.25">
      <c r="B41" s="33" t="s">
        <v>11</v>
      </c>
      <c r="C41" s="2"/>
      <c r="D41" s="56"/>
      <c r="E41" s="56"/>
      <c r="F41" s="56"/>
      <c r="G41" s="56"/>
      <c r="H41" s="57"/>
    </row>
    <row r="42" spans="2:9" ht="13.8" thickBot="1" x14ac:dyDescent="0.3">
      <c r="B42" s="35" t="s">
        <v>7</v>
      </c>
      <c r="C42" s="36">
        <f>'NPV Workbook'!B33</f>
        <v>0.1</v>
      </c>
      <c r="D42" s="60"/>
      <c r="E42" s="60"/>
      <c r="F42" s="60"/>
      <c r="G42" s="60"/>
      <c r="H42" s="72"/>
    </row>
    <row r="43" spans="2:9" ht="13.8" thickBot="1" x14ac:dyDescent="0.3">
      <c r="B43" s="1" t="s">
        <v>8</v>
      </c>
      <c r="C43" s="37">
        <f>C39</f>
        <v>-10100000</v>
      </c>
      <c r="D43" s="73" t="e">
        <f ca="1">D39/(1+$C$42)^D12</f>
        <v>#NAME?</v>
      </c>
      <c r="E43" s="73" t="e">
        <f ca="1">E39/(1+$C$42)^E12</f>
        <v>#NAME?</v>
      </c>
      <c r="F43" s="73" t="e">
        <f ca="1">F39/(1+$C$42)^F12</f>
        <v>#NAME?</v>
      </c>
      <c r="G43" s="73" t="e">
        <f ca="1">G39/(1+$C$42)^G12</f>
        <v>#NAME?</v>
      </c>
      <c r="H43" s="73" t="e">
        <f ca="1">H39/(1+$C$42)^H12</f>
        <v>#NAME?</v>
      </c>
    </row>
    <row r="44" spans="2:9" ht="13.8" thickBot="1" x14ac:dyDescent="0.3">
      <c r="B44" s="1" t="s">
        <v>10</v>
      </c>
      <c r="C44" s="38" t="e">
        <f ca="1">SUM(C43:H43)</f>
        <v>#NAME?</v>
      </c>
      <c r="D44" s="74"/>
      <c r="E44" s="74"/>
      <c r="F44" s="74"/>
      <c r="G44" s="74"/>
      <c r="H44" s="74"/>
    </row>
    <row r="45" spans="2:9" x14ac:dyDescent="0.25">
      <c r="B45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NPV Workbook</vt:lpstr>
      <vt:lpstr>Modelling Uncertainty</vt:lpstr>
    </vt:vector>
  </TitlesOfParts>
  <Company>University of Cambridge 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Judge Institute</dc:creator>
  <cp:lastModifiedBy>Aniket Gupta</cp:lastModifiedBy>
  <dcterms:created xsi:type="dcterms:W3CDTF">2003-02-05T15:08:25Z</dcterms:created>
  <dcterms:modified xsi:type="dcterms:W3CDTF">2024-02-03T22:30:29Z</dcterms:modified>
</cp:coreProperties>
</file>