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C8D4C4DE-318F-45FC-B51B-B1F6B1288E8B}" xr6:coauthVersionLast="47" xr6:coauthVersionMax="47" xr10:uidLastSave="{00000000-0000-0000-0000-000000000000}"/>
  <bookViews>
    <workbookView xWindow="768" yWindow="768" windowWidth="17280" windowHeight="8880" tabRatio="714"/>
  </bookViews>
  <sheets>
    <sheet name="Appendix Table of Contents" sheetId="9" r:id="rId1"/>
    <sheet name="(1) Dielectric Constants" sheetId="1" r:id="rId2"/>
    <sheet name="(2)TP model-Porosity-Mineralogy" sheetId="2" r:id="rId3"/>
    <sheet name="(3) TP model - Porosity-Sw" sheetId="7" r:id="rId4"/>
    <sheet name="(4) RC - Porosity-Mineralogy" sheetId="6" r:id="rId5"/>
    <sheet name="(5) Modeled TWT and RC" sheetId="3" r:id="rId6"/>
    <sheet name="(6) Vertical Resolution" sheetId="10" r:id="rId7"/>
    <sheet name="(7) Spatial Resolution" sheetId="5" r:id="rId8"/>
  </sheets>
  <definedNames>
    <definedName name="_xlnm.Print_Area" localSheetId="2">'(2)TP model-Porosity-Mineralogy'!$A$1:$N$45</definedName>
    <definedName name="_xlnm.Print_Area" localSheetId="3">'(3) TP model - Porosity-Sw'!$A$1:$N$45</definedName>
  </definedNames>
  <calcPr calcId="191029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22" i="2" s="1"/>
  <c r="B49" i="2" s="1"/>
  <c r="B76" i="2" s="1"/>
  <c r="C10" i="2"/>
  <c r="C22" i="2" s="1"/>
  <c r="C49" i="2" s="1"/>
  <c r="C76" i="2" s="1"/>
  <c r="C11" i="2"/>
  <c r="C12" i="2"/>
  <c r="C20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C47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C74" i="2"/>
  <c r="D77" i="2"/>
  <c r="E77" i="2"/>
  <c r="F77" i="2"/>
  <c r="G77" i="2"/>
  <c r="H77" i="2"/>
  <c r="I77" i="2"/>
  <c r="J77" i="2"/>
  <c r="K77" i="2"/>
  <c r="L77" i="2"/>
  <c r="M77" i="2"/>
  <c r="N77" i="2"/>
  <c r="D78" i="2"/>
  <c r="E78" i="2"/>
  <c r="F78" i="2"/>
  <c r="G78" i="2"/>
  <c r="H78" i="2"/>
  <c r="I78" i="2"/>
  <c r="J78" i="2"/>
  <c r="K78" i="2"/>
  <c r="L78" i="2"/>
  <c r="M78" i="2"/>
  <c r="N78" i="2"/>
  <c r="D79" i="2"/>
  <c r="E79" i="2"/>
  <c r="F79" i="2"/>
  <c r="G79" i="2"/>
  <c r="H79" i="2"/>
  <c r="I79" i="2"/>
  <c r="J79" i="2"/>
  <c r="K79" i="2"/>
  <c r="L79" i="2"/>
  <c r="M79" i="2"/>
  <c r="N79" i="2"/>
  <c r="D80" i="2"/>
  <c r="E80" i="2"/>
  <c r="F80" i="2"/>
  <c r="G80" i="2"/>
  <c r="H80" i="2"/>
  <c r="I80" i="2"/>
  <c r="J80" i="2"/>
  <c r="K80" i="2"/>
  <c r="L80" i="2"/>
  <c r="M80" i="2"/>
  <c r="N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D88" i="2"/>
  <c r="E88" i="2"/>
  <c r="F88" i="2"/>
  <c r="G88" i="2"/>
  <c r="H88" i="2"/>
  <c r="I88" i="2"/>
  <c r="J88" i="2"/>
  <c r="K88" i="2"/>
  <c r="L88" i="2"/>
  <c r="M88" i="2"/>
  <c r="N88" i="2"/>
  <c r="D89" i="2"/>
  <c r="E89" i="2"/>
  <c r="F89" i="2"/>
  <c r="G89" i="2"/>
  <c r="H89" i="2"/>
  <c r="I89" i="2"/>
  <c r="J89" i="2"/>
  <c r="K89" i="2"/>
  <c r="L89" i="2"/>
  <c r="M89" i="2"/>
  <c r="N89" i="2"/>
  <c r="D90" i="2"/>
  <c r="E90" i="2"/>
  <c r="F90" i="2"/>
  <c r="G90" i="2"/>
  <c r="H90" i="2"/>
  <c r="I90" i="2"/>
  <c r="J90" i="2"/>
  <c r="K90" i="2"/>
  <c r="L90" i="2"/>
  <c r="M90" i="2"/>
  <c r="N90" i="2"/>
  <c r="D91" i="2"/>
  <c r="E91" i="2"/>
  <c r="F91" i="2"/>
  <c r="G91" i="2"/>
  <c r="H91" i="2"/>
  <c r="I91" i="2"/>
  <c r="J91" i="2"/>
  <c r="K91" i="2"/>
  <c r="L91" i="2"/>
  <c r="M91" i="2"/>
  <c r="N91" i="2"/>
  <c r="D92" i="2"/>
  <c r="E92" i="2"/>
  <c r="F92" i="2"/>
  <c r="G92" i="2"/>
  <c r="H92" i="2"/>
  <c r="I92" i="2"/>
  <c r="J92" i="2"/>
  <c r="K92" i="2"/>
  <c r="L92" i="2"/>
  <c r="M92" i="2"/>
  <c r="N92" i="2"/>
  <c r="D93" i="2"/>
  <c r="E93" i="2"/>
  <c r="F93" i="2"/>
  <c r="G93" i="2"/>
  <c r="H93" i="2"/>
  <c r="I93" i="2"/>
  <c r="J93" i="2"/>
  <c r="K93" i="2"/>
  <c r="L93" i="2"/>
  <c r="M93" i="2"/>
  <c r="N93" i="2"/>
  <c r="D94" i="2"/>
  <c r="E94" i="2"/>
  <c r="F94" i="2"/>
  <c r="G94" i="2"/>
  <c r="H94" i="2"/>
  <c r="I94" i="2"/>
  <c r="J94" i="2"/>
  <c r="K94" i="2"/>
  <c r="L94" i="2"/>
  <c r="M94" i="2"/>
  <c r="N94" i="2"/>
  <c r="D95" i="2"/>
  <c r="E95" i="2"/>
  <c r="F95" i="2"/>
  <c r="G95" i="2"/>
  <c r="H95" i="2"/>
  <c r="I95" i="2"/>
  <c r="J95" i="2"/>
  <c r="K95" i="2"/>
  <c r="L95" i="2"/>
  <c r="M95" i="2"/>
  <c r="N95" i="2"/>
  <c r="D96" i="2"/>
  <c r="E96" i="2"/>
  <c r="F96" i="2"/>
  <c r="G96" i="2"/>
  <c r="H96" i="2"/>
  <c r="I96" i="2"/>
  <c r="J96" i="2"/>
  <c r="K96" i="2"/>
  <c r="L96" i="2"/>
  <c r="M96" i="2"/>
  <c r="N96" i="2"/>
  <c r="D97" i="2"/>
  <c r="E97" i="2"/>
  <c r="F97" i="2"/>
  <c r="G97" i="2"/>
  <c r="H97" i="2"/>
  <c r="I97" i="2"/>
  <c r="J97" i="2"/>
  <c r="K97" i="2"/>
  <c r="L97" i="2"/>
  <c r="M97" i="2"/>
  <c r="N97" i="2"/>
  <c r="B22" i="7"/>
  <c r="C22" i="7"/>
  <c r="D23" i="7"/>
  <c r="E23" i="7"/>
  <c r="F23" i="7"/>
  <c r="G23" i="7"/>
  <c r="H23" i="7"/>
  <c r="I23" i="7"/>
  <c r="J23" i="7"/>
  <c r="K23" i="7"/>
  <c r="L23" i="7"/>
  <c r="M23" i="7"/>
  <c r="N23" i="7"/>
  <c r="D24" i="7"/>
  <c r="E24" i="7"/>
  <c r="F24" i="7"/>
  <c r="G24" i="7"/>
  <c r="H24" i="7"/>
  <c r="I24" i="7"/>
  <c r="J24" i="7"/>
  <c r="K24" i="7"/>
  <c r="L24" i="7"/>
  <c r="M24" i="7"/>
  <c r="N24" i="7"/>
  <c r="D25" i="7"/>
  <c r="E25" i="7"/>
  <c r="F25" i="7"/>
  <c r="G25" i="7"/>
  <c r="H25" i="7"/>
  <c r="I25" i="7"/>
  <c r="J25" i="7"/>
  <c r="K25" i="7"/>
  <c r="L25" i="7"/>
  <c r="M25" i="7"/>
  <c r="N25" i="7"/>
  <c r="D26" i="7"/>
  <c r="E26" i="7"/>
  <c r="F26" i="7"/>
  <c r="G26" i="7"/>
  <c r="H26" i="7"/>
  <c r="I26" i="7"/>
  <c r="J26" i="7"/>
  <c r="K26" i="7"/>
  <c r="L26" i="7"/>
  <c r="M26" i="7"/>
  <c r="N26" i="7"/>
  <c r="D27" i="7"/>
  <c r="E27" i="7"/>
  <c r="F27" i="7"/>
  <c r="G27" i="7"/>
  <c r="H27" i="7"/>
  <c r="I27" i="7"/>
  <c r="J27" i="7"/>
  <c r="K27" i="7"/>
  <c r="L27" i="7"/>
  <c r="M27" i="7"/>
  <c r="N27" i="7"/>
  <c r="D28" i="7"/>
  <c r="E28" i="7"/>
  <c r="F28" i="7"/>
  <c r="G28" i="7"/>
  <c r="H28" i="7"/>
  <c r="I28" i="7"/>
  <c r="J28" i="7"/>
  <c r="K28" i="7"/>
  <c r="L28" i="7"/>
  <c r="M28" i="7"/>
  <c r="N28" i="7"/>
  <c r="D29" i="7"/>
  <c r="E29" i="7"/>
  <c r="F29" i="7"/>
  <c r="G29" i="7"/>
  <c r="H29" i="7"/>
  <c r="I29" i="7"/>
  <c r="J29" i="7"/>
  <c r="K29" i="7"/>
  <c r="L29" i="7"/>
  <c r="M29" i="7"/>
  <c r="N29" i="7"/>
  <c r="D30" i="7"/>
  <c r="E30" i="7"/>
  <c r="F30" i="7"/>
  <c r="G30" i="7"/>
  <c r="H30" i="7"/>
  <c r="I30" i="7"/>
  <c r="J30" i="7"/>
  <c r="K30" i="7"/>
  <c r="L30" i="7"/>
  <c r="M30" i="7"/>
  <c r="N30" i="7"/>
  <c r="D31" i="7"/>
  <c r="E31" i="7"/>
  <c r="F31" i="7"/>
  <c r="G31" i="7"/>
  <c r="H31" i="7"/>
  <c r="I31" i="7"/>
  <c r="J31" i="7"/>
  <c r="K31" i="7"/>
  <c r="L31" i="7"/>
  <c r="M31" i="7"/>
  <c r="N31" i="7"/>
  <c r="D32" i="7"/>
  <c r="E32" i="7"/>
  <c r="F32" i="7"/>
  <c r="G32" i="7"/>
  <c r="H32" i="7"/>
  <c r="I32" i="7"/>
  <c r="J32" i="7"/>
  <c r="K32" i="7"/>
  <c r="L32" i="7"/>
  <c r="M32" i="7"/>
  <c r="N32" i="7"/>
  <c r="D33" i="7"/>
  <c r="E33" i="7"/>
  <c r="F33" i="7"/>
  <c r="G33" i="7"/>
  <c r="H33" i="7"/>
  <c r="I33" i="7"/>
  <c r="J33" i="7"/>
  <c r="K33" i="7"/>
  <c r="L33" i="7"/>
  <c r="M33" i="7"/>
  <c r="N33" i="7"/>
  <c r="D34" i="7"/>
  <c r="E34" i="7"/>
  <c r="F34" i="7"/>
  <c r="G34" i="7"/>
  <c r="H34" i="7"/>
  <c r="I34" i="7"/>
  <c r="J34" i="7"/>
  <c r="K34" i="7"/>
  <c r="L34" i="7"/>
  <c r="M34" i="7"/>
  <c r="N34" i="7"/>
  <c r="D35" i="7"/>
  <c r="E35" i="7"/>
  <c r="F35" i="7"/>
  <c r="G35" i="7"/>
  <c r="H35" i="7"/>
  <c r="I35" i="7"/>
  <c r="J35" i="7"/>
  <c r="K35" i="7"/>
  <c r="L35" i="7"/>
  <c r="M35" i="7"/>
  <c r="N35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D38" i="7"/>
  <c r="E38" i="7"/>
  <c r="F38" i="7"/>
  <c r="G38" i="7"/>
  <c r="H38" i="7"/>
  <c r="I38" i="7"/>
  <c r="J38" i="7"/>
  <c r="K38" i="7"/>
  <c r="L38" i="7"/>
  <c r="M38" i="7"/>
  <c r="N38" i="7"/>
  <c r="D39" i="7"/>
  <c r="E39" i="7"/>
  <c r="F39" i="7"/>
  <c r="G39" i="7"/>
  <c r="H39" i="7"/>
  <c r="I39" i="7"/>
  <c r="J39" i="7"/>
  <c r="K39" i="7"/>
  <c r="L39" i="7"/>
  <c r="M39" i="7"/>
  <c r="N39" i="7"/>
  <c r="D40" i="7"/>
  <c r="E40" i="7"/>
  <c r="F40" i="7"/>
  <c r="G40" i="7"/>
  <c r="H40" i="7"/>
  <c r="I40" i="7"/>
  <c r="J40" i="7"/>
  <c r="K40" i="7"/>
  <c r="L40" i="7"/>
  <c r="M40" i="7"/>
  <c r="N40" i="7"/>
  <c r="D41" i="7"/>
  <c r="E41" i="7"/>
  <c r="F41" i="7"/>
  <c r="G41" i="7"/>
  <c r="H41" i="7"/>
  <c r="I41" i="7"/>
  <c r="J41" i="7"/>
  <c r="K41" i="7"/>
  <c r="L41" i="7"/>
  <c r="M41" i="7"/>
  <c r="N41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B49" i="7"/>
  <c r="C49" i="7"/>
  <c r="D50" i="7"/>
  <c r="E50" i="7"/>
  <c r="F50" i="7"/>
  <c r="G50" i="7"/>
  <c r="H50" i="7"/>
  <c r="I50" i="7"/>
  <c r="J50" i="7"/>
  <c r="K50" i="7"/>
  <c r="L50" i="7"/>
  <c r="M50" i="7"/>
  <c r="N50" i="7"/>
  <c r="D51" i="7"/>
  <c r="E51" i="7"/>
  <c r="F51" i="7"/>
  <c r="G51" i="7"/>
  <c r="H51" i="7"/>
  <c r="I51" i="7"/>
  <c r="J51" i="7"/>
  <c r="K51" i="7"/>
  <c r="L51" i="7"/>
  <c r="M51" i="7"/>
  <c r="N51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4" i="7"/>
  <c r="E54" i="7"/>
  <c r="F54" i="7"/>
  <c r="G54" i="7"/>
  <c r="H54" i="7"/>
  <c r="I54" i="7"/>
  <c r="J54" i="7"/>
  <c r="K54" i="7"/>
  <c r="L54" i="7"/>
  <c r="M54" i="7"/>
  <c r="N54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7" i="7"/>
  <c r="E57" i="7"/>
  <c r="F57" i="7"/>
  <c r="G57" i="7"/>
  <c r="H57" i="7"/>
  <c r="I57" i="7"/>
  <c r="J57" i="7"/>
  <c r="K57" i="7"/>
  <c r="L57" i="7"/>
  <c r="M57" i="7"/>
  <c r="N57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8" i="7"/>
  <c r="E68" i="7"/>
  <c r="F68" i="7"/>
  <c r="G68" i="7"/>
  <c r="H68" i="7"/>
  <c r="I68" i="7"/>
  <c r="J68" i="7"/>
  <c r="K68" i="7"/>
  <c r="L68" i="7"/>
  <c r="M68" i="7"/>
  <c r="N68" i="7"/>
  <c r="D69" i="7"/>
  <c r="E69" i="7"/>
  <c r="F69" i="7"/>
  <c r="G69" i="7"/>
  <c r="H69" i="7"/>
  <c r="I69" i="7"/>
  <c r="J69" i="7"/>
  <c r="K69" i="7"/>
  <c r="L69" i="7"/>
  <c r="M69" i="7"/>
  <c r="N69" i="7"/>
  <c r="D70" i="7"/>
  <c r="E70" i="7"/>
  <c r="F70" i="7"/>
  <c r="G70" i="7"/>
  <c r="H70" i="7"/>
  <c r="I70" i="7"/>
  <c r="J70" i="7"/>
  <c r="K70" i="7"/>
  <c r="L70" i="7"/>
  <c r="M70" i="7"/>
  <c r="N70" i="7"/>
  <c r="B76" i="7"/>
  <c r="C76" i="7"/>
  <c r="D77" i="7"/>
  <c r="E77" i="7"/>
  <c r="F77" i="7"/>
  <c r="G77" i="7"/>
  <c r="H77" i="7"/>
  <c r="I77" i="7"/>
  <c r="J77" i="7"/>
  <c r="K77" i="7"/>
  <c r="L77" i="7"/>
  <c r="M77" i="7"/>
  <c r="N77" i="7"/>
  <c r="D78" i="7"/>
  <c r="E78" i="7"/>
  <c r="F78" i="7"/>
  <c r="G78" i="7"/>
  <c r="H78" i="7"/>
  <c r="I78" i="7"/>
  <c r="J78" i="7"/>
  <c r="K78" i="7"/>
  <c r="L78" i="7"/>
  <c r="M78" i="7"/>
  <c r="N78" i="7"/>
  <c r="D79" i="7"/>
  <c r="E79" i="7"/>
  <c r="F79" i="7"/>
  <c r="G79" i="7"/>
  <c r="H79" i="7"/>
  <c r="I79" i="7"/>
  <c r="J79" i="7"/>
  <c r="K79" i="7"/>
  <c r="L79" i="7"/>
  <c r="M79" i="7"/>
  <c r="N79" i="7"/>
  <c r="D80" i="7"/>
  <c r="E80" i="7"/>
  <c r="F80" i="7"/>
  <c r="G80" i="7"/>
  <c r="H80" i="7"/>
  <c r="I80" i="7"/>
  <c r="J80" i="7"/>
  <c r="K80" i="7"/>
  <c r="L80" i="7"/>
  <c r="M80" i="7"/>
  <c r="N80" i="7"/>
  <c r="D81" i="7"/>
  <c r="E81" i="7"/>
  <c r="F81" i="7"/>
  <c r="G81" i="7"/>
  <c r="H81" i="7"/>
  <c r="I81" i="7"/>
  <c r="J81" i="7"/>
  <c r="K81" i="7"/>
  <c r="L81" i="7"/>
  <c r="M81" i="7"/>
  <c r="N81" i="7"/>
  <c r="D82" i="7"/>
  <c r="E82" i="7"/>
  <c r="F82" i="7"/>
  <c r="G82" i="7"/>
  <c r="H82" i="7"/>
  <c r="I82" i="7"/>
  <c r="J82" i="7"/>
  <c r="K82" i="7"/>
  <c r="L82" i="7"/>
  <c r="M82" i="7"/>
  <c r="N82" i="7"/>
  <c r="D83" i="7"/>
  <c r="E83" i="7"/>
  <c r="F83" i="7"/>
  <c r="G83" i="7"/>
  <c r="H83" i="7"/>
  <c r="I83" i="7"/>
  <c r="J83" i="7"/>
  <c r="K83" i="7"/>
  <c r="L83" i="7"/>
  <c r="M83" i="7"/>
  <c r="N83" i="7"/>
  <c r="D84" i="7"/>
  <c r="E84" i="7"/>
  <c r="F84" i="7"/>
  <c r="G84" i="7"/>
  <c r="H84" i="7"/>
  <c r="I84" i="7"/>
  <c r="J84" i="7"/>
  <c r="K84" i="7"/>
  <c r="L84" i="7"/>
  <c r="M84" i="7"/>
  <c r="N84" i="7"/>
  <c r="D85" i="7"/>
  <c r="E85" i="7"/>
  <c r="F85" i="7"/>
  <c r="G85" i="7"/>
  <c r="H85" i="7"/>
  <c r="I85" i="7"/>
  <c r="J85" i="7"/>
  <c r="K85" i="7"/>
  <c r="L85" i="7"/>
  <c r="M85" i="7"/>
  <c r="N85" i="7"/>
  <c r="D86" i="7"/>
  <c r="E86" i="7"/>
  <c r="F86" i="7"/>
  <c r="G86" i="7"/>
  <c r="H86" i="7"/>
  <c r="I86" i="7"/>
  <c r="J86" i="7"/>
  <c r="K86" i="7"/>
  <c r="L86" i="7"/>
  <c r="M86" i="7"/>
  <c r="N86" i="7"/>
  <c r="D87" i="7"/>
  <c r="E87" i="7"/>
  <c r="F87" i="7"/>
  <c r="G87" i="7"/>
  <c r="H87" i="7"/>
  <c r="I87" i="7"/>
  <c r="J87" i="7"/>
  <c r="K87" i="7"/>
  <c r="L87" i="7"/>
  <c r="M87" i="7"/>
  <c r="N87" i="7"/>
  <c r="D88" i="7"/>
  <c r="E88" i="7"/>
  <c r="F88" i="7"/>
  <c r="G88" i="7"/>
  <c r="H88" i="7"/>
  <c r="I88" i="7"/>
  <c r="J88" i="7"/>
  <c r="K88" i="7"/>
  <c r="L88" i="7"/>
  <c r="M88" i="7"/>
  <c r="N88" i="7"/>
  <c r="D89" i="7"/>
  <c r="E89" i="7"/>
  <c r="F89" i="7"/>
  <c r="G89" i="7"/>
  <c r="H89" i="7"/>
  <c r="I89" i="7"/>
  <c r="J89" i="7"/>
  <c r="K89" i="7"/>
  <c r="L89" i="7"/>
  <c r="M89" i="7"/>
  <c r="N89" i="7"/>
  <c r="D90" i="7"/>
  <c r="E90" i="7"/>
  <c r="F90" i="7"/>
  <c r="G90" i="7"/>
  <c r="H90" i="7"/>
  <c r="I90" i="7"/>
  <c r="J90" i="7"/>
  <c r="K90" i="7"/>
  <c r="L90" i="7"/>
  <c r="M90" i="7"/>
  <c r="N90" i="7"/>
  <c r="D91" i="7"/>
  <c r="E91" i="7"/>
  <c r="F91" i="7"/>
  <c r="G91" i="7"/>
  <c r="H91" i="7"/>
  <c r="I91" i="7"/>
  <c r="J91" i="7"/>
  <c r="K91" i="7"/>
  <c r="L91" i="7"/>
  <c r="M91" i="7"/>
  <c r="N91" i="7"/>
  <c r="D92" i="7"/>
  <c r="E92" i="7"/>
  <c r="F92" i="7"/>
  <c r="G92" i="7"/>
  <c r="H92" i="7"/>
  <c r="I92" i="7"/>
  <c r="J92" i="7"/>
  <c r="K92" i="7"/>
  <c r="L92" i="7"/>
  <c r="M92" i="7"/>
  <c r="N92" i="7"/>
  <c r="D93" i="7"/>
  <c r="E93" i="7"/>
  <c r="F93" i="7"/>
  <c r="G93" i="7"/>
  <c r="H93" i="7"/>
  <c r="I93" i="7"/>
  <c r="J93" i="7"/>
  <c r="K93" i="7"/>
  <c r="L93" i="7"/>
  <c r="M93" i="7"/>
  <c r="N93" i="7"/>
  <c r="D94" i="7"/>
  <c r="E94" i="7"/>
  <c r="F94" i="7"/>
  <c r="G94" i="7"/>
  <c r="H94" i="7"/>
  <c r="I94" i="7"/>
  <c r="J94" i="7"/>
  <c r="K94" i="7"/>
  <c r="L94" i="7"/>
  <c r="M94" i="7"/>
  <c r="N94" i="7"/>
  <c r="D95" i="7"/>
  <c r="E95" i="7"/>
  <c r="F95" i="7"/>
  <c r="G95" i="7"/>
  <c r="H95" i="7"/>
  <c r="I95" i="7"/>
  <c r="J95" i="7"/>
  <c r="K95" i="7"/>
  <c r="L95" i="7"/>
  <c r="M95" i="7"/>
  <c r="N95" i="7"/>
  <c r="D96" i="7"/>
  <c r="E96" i="7"/>
  <c r="F96" i="7"/>
  <c r="G96" i="7"/>
  <c r="H96" i="7"/>
  <c r="I96" i="7"/>
  <c r="J96" i="7"/>
  <c r="K96" i="7"/>
  <c r="L96" i="7"/>
  <c r="M96" i="7"/>
  <c r="N96" i="7"/>
  <c r="D97" i="7"/>
  <c r="E97" i="7"/>
  <c r="F97" i="7"/>
  <c r="G97" i="7"/>
  <c r="H97" i="7"/>
  <c r="I97" i="7"/>
  <c r="J97" i="7"/>
  <c r="K97" i="7"/>
  <c r="L97" i="7"/>
  <c r="M97" i="7"/>
  <c r="N97" i="7"/>
  <c r="E9" i="6"/>
  <c r="I9" i="6"/>
  <c r="N9" i="6"/>
  <c r="R9" i="6"/>
  <c r="U9" i="6"/>
  <c r="C10" i="6"/>
  <c r="E10" i="6"/>
  <c r="G10" i="6"/>
  <c r="I10" i="6"/>
  <c r="L10" i="6"/>
  <c r="N10" i="6" s="1"/>
  <c r="P10" i="6"/>
  <c r="R10" i="6"/>
  <c r="U10" i="6"/>
  <c r="C11" i="6"/>
  <c r="E11" i="6" s="1"/>
  <c r="G11" i="6"/>
  <c r="I11" i="6"/>
  <c r="L11" i="6"/>
  <c r="N11" i="6"/>
  <c r="P11" i="6"/>
  <c r="R11" i="6"/>
  <c r="U11" i="6"/>
  <c r="C12" i="6"/>
  <c r="E12" i="6"/>
  <c r="G12" i="6"/>
  <c r="I12" i="6" s="1"/>
  <c r="L12" i="6"/>
  <c r="N12" i="6"/>
  <c r="P12" i="6"/>
  <c r="R12" i="6"/>
  <c r="U12" i="6"/>
  <c r="C13" i="6"/>
  <c r="E13" i="6"/>
  <c r="G13" i="6"/>
  <c r="I13" i="6"/>
  <c r="L13" i="6"/>
  <c r="N13" i="6"/>
  <c r="P13" i="6"/>
  <c r="R13" i="6" s="1"/>
  <c r="U13" i="6"/>
  <c r="C14" i="6"/>
  <c r="E14" i="6" s="1"/>
  <c r="G14" i="6"/>
  <c r="I14" i="6"/>
  <c r="L14" i="6"/>
  <c r="N14" i="6"/>
  <c r="P14" i="6"/>
  <c r="R14" i="6"/>
  <c r="U14" i="6"/>
  <c r="C15" i="6"/>
  <c r="E15" i="6"/>
  <c r="G15" i="6"/>
  <c r="I15" i="6"/>
  <c r="L15" i="6"/>
  <c r="N15" i="6" s="1"/>
  <c r="P15" i="6"/>
  <c r="R15" i="6"/>
  <c r="U15" i="6"/>
  <c r="C16" i="6"/>
  <c r="E16" i="6"/>
  <c r="G16" i="6"/>
  <c r="I16" i="6"/>
  <c r="L16" i="6"/>
  <c r="N16" i="6"/>
  <c r="P16" i="6"/>
  <c r="R16" i="6" s="1"/>
  <c r="U16" i="6"/>
  <c r="C17" i="6"/>
  <c r="E17" i="6"/>
  <c r="G17" i="6"/>
  <c r="I17" i="6" s="1"/>
  <c r="L17" i="6"/>
  <c r="N17" i="6"/>
  <c r="P17" i="6"/>
  <c r="R17" i="6"/>
  <c r="C18" i="6"/>
  <c r="E18" i="6"/>
  <c r="G18" i="6"/>
  <c r="I18" i="6" s="1"/>
  <c r="L18" i="6"/>
  <c r="N18" i="6"/>
  <c r="P18" i="6"/>
  <c r="R18" i="6"/>
  <c r="C19" i="6"/>
  <c r="E19" i="6"/>
  <c r="G19" i="6"/>
  <c r="I19" i="6" s="1"/>
  <c r="L19" i="6"/>
  <c r="N19" i="6"/>
  <c r="P19" i="6"/>
  <c r="R19" i="6"/>
  <c r="G8" i="3"/>
  <c r="H8" i="3"/>
  <c r="I8" i="3"/>
  <c r="J8" i="3"/>
  <c r="D10" i="3"/>
  <c r="C39" i="3" s="1"/>
  <c r="C40" i="3" s="1"/>
  <c r="E10" i="3"/>
  <c r="F10" i="3"/>
  <c r="H10" i="3"/>
  <c r="J10" i="3"/>
  <c r="K10" i="3"/>
  <c r="M10" i="3" s="1"/>
  <c r="F40" i="3" s="1"/>
  <c r="L10" i="3"/>
  <c r="L11" i="3" s="1"/>
  <c r="D11" i="3"/>
  <c r="C42" i="3" s="1"/>
  <c r="E11" i="3"/>
  <c r="H11" i="3"/>
  <c r="J11" i="3"/>
  <c r="K11" i="3"/>
  <c r="D41" i="3" s="1"/>
  <c r="E12" i="3"/>
  <c r="H12" i="3"/>
  <c r="K12" i="3" s="1"/>
  <c r="J12" i="3"/>
  <c r="B38" i="3"/>
  <c r="C38" i="3"/>
  <c r="D38" i="3"/>
  <c r="B41" i="3"/>
  <c r="C41" i="3"/>
  <c r="B44" i="3"/>
  <c r="C45" i="3"/>
  <c r="C46" i="3"/>
  <c r="I11" i="10"/>
  <c r="J11" i="10"/>
  <c r="K11" i="10"/>
  <c r="M11" i="10" s="1"/>
  <c r="N11" i="10" s="1"/>
  <c r="H12" i="10"/>
  <c r="I12" i="10" s="1"/>
  <c r="J12" i="10" s="1"/>
  <c r="K12" i="10" s="1"/>
  <c r="H13" i="10"/>
  <c r="I13" i="10"/>
  <c r="J13" i="10" s="1"/>
  <c r="K13" i="10" s="1"/>
  <c r="H14" i="10"/>
  <c r="I14" i="10"/>
  <c r="J14" i="10"/>
  <c r="K14" i="10" s="1"/>
  <c r="D8" i="5"/>
  <c r="E8" i="5" s="1"/>
  <c r="D9" i="5"/>
  <c r="E9" i="5"/>
  <c r="D10" i="5"/>
  <c r="E10" i="5"/>
  <c r="L13" i="10" l="1"/>
  <c r="M13" i="10"/>
  <c r="N13" i="10" s="1"/>
  <c r="M14" i="10"/>
  <c r="N14" i="10" s="1"/>
  <c r="L14" i="10"/>
  <c r="C43" i="3"/>
  <c r="C44" i="3"/>
  <c r="L12" i="10"/>
  <c r="M12" i="10"/>
  <c r="N12" i="10" s="1"/>
  <c r="E42" i="3"/>
  <c r="E43" i="3" s="1"/>
  <c r="E44" i="3"/>
  <c r="M11" i="3"/>
  <c r="F43" i="3" s="1"/>
  <c r="D46" i="3"/>
  <c r="D45" i="3"/>
  <c r="L12" i="3"/>
  <c r="D44" i="3"/>
  <c r="D42" i="3"/>
  <c r="D43" i="3" s="1"/>
  <c r="E39" i="3"/>
  <c r="E40" i="3" s="1"/>
  <c r="L11" i="10"/>
  <c r="E41" i="3"/>
  <c r="D39" i="3"/>
  <c r="D40" i="3" s="1"/>
  <c r="E45" i="3" l="1"/>
  <c r="E46" i="3"/>
</calcChain>
</file>

<file path=xl/sharedStrings.xml><?xml version="1.0" encoding="utf-8"?>
<sst xmlns="http://schemas.openxmlformats.org/spreadsheetml/2006/main" count="330" uniqueCount="204">
  <si>
    <t>Porosity (%)</t>
  </si>
  <si>
    <t>Dielectric Constants</t>
  </si>
  <si>
    <t>Matrix constituents (%)</t>
  </si>
  <si>
    <t>Quartz</t>
  </si>
  <si>
    <t>Mica</t>
  </si>
  <si>
    <t>Air</t>
  </si>
  <si>
    <t>Water</t>
  </si>
  <si>
    <t>Matrix</t>
  </si>
  <si>
    <t>Gypsum</t>
  </si>
  <si>
    <t>Calcite</t>
  </si>
  <si>
    <t>thickness</t>
  </si>
  <si>
    <t>constant</t>
  </si>
  <si>
    <t>dielectric</t>
  </si>
  <si>
    <t>(m)</t>
  </si>
  <si>
    <t>TWT</t>
  </si>
  <si>
    <t>(ns)</t>
  </si>
  <si>
    <t>Reflection</t>
  </si>
  <si>
    <t>Coefficient</t>
  </si>
  <si>
    <t>Kaolinite</t>
  </si>
  <si>
    <t>Acetone</t>
  </si>
  <si>
    <t>Lucius et al., 1989</t>
  </si>
  <si>
    <t>Albite</t>
  </si>
  <si>
    <t>Olhoeft, 1979</t>
  </si>
  <si>
    <t>Benzene</t>
  </si>
  <si>
    <t>Carbon tetrachloride</t>
  </si>
  <si>
    <t>Chloroform</t>
  </si>
  <si>
    <t>Cyclohexane</t>
  </si>
  <si>
    <t>Halite</t>
  </si>
  <si>
    <t>Ice</t>
  </si>
  <si>
    <t>Methanol</t>
  </si>
  <si>
    <t>Montmorillonite</t>
  </si>
  <si>
    <t>Olivine</t>
  </si>
  <si>
    <t>Orthoclase</t>
  </si>
  <si>
    <t>Pyroxene</t>
  </si>
  <si>
    <t>Tetrachloroethene</t>
  </si>
  <si>
    <t>Trichloroethene</t>
  </si>
  <si>
    <t>Mineral or Fluid</t>
  </si>
  <si>
    <t>Dielectric</t>
  </si>
  <si>
    <t>Constant</t>
  </si>
  <si>
    <t>Frequency</t>
  </si>
  <si>
    <t>(MHz)</t>
  </si>
  <si>
    <t>Reference</t>
  </si>
  <si>
    <t>Davis and Annan, 1989</t>
  </si>
  <si>
    <t>depth</t>
  </si>
  <si>
    <t>interval</t>
  </si>
  <si>
    <t>top</t>
  </si>
  <si>
    <t>base</t>
  </si>
  <si>
    <t>number</t>
  </si>
  <si>
    <t>depth (m)</t>
  </si>
  <si>
    <t>Porosity</t>
  </si>
  <si>
    <t>(%)</t>
  </si>
  <si>
    <t>Saturation</t>
  </si>
  <si>
    <t>Layer One</t>
  </si>
  <si>
    <t>Layer Two</t>
  </si>
  <si>
    <t>Sw =</t>
  </si>
  <si>
    <t>Layer Three</t>
  </si>
  <si>
    <t>CHART DATA</t>
  </si>
  <si>
    <t>Pore</t>
  </si>
  <si>
    <t>Space</t>
  </si>
  <si>
    <t>Percent Water Saturation (Sw)</t>
  </si>
  <si>
    <t>Layer One Dielectric Constant Values</t>
  </si>
  <si>
    <t>Layer Two Dielectric Constant Values</t>
  </si>
  <si>
    <t>Layer Three Dielectric Constant Values</t>
  </si>
  <si>
    <t>Dielectric Constant</t>
  </si>
  <si>
    <t>Table 2.  Dielectric Constants of Common Minerals and Fluids</t>
  </si>
  <si>
    <t>Depth</t>
  </si>
  <si>
    <t>Antenna Frequency (MHz)</t>
  </si>
  <si>
    <t>Bulk Dielectric Constant</t>
  </si>
  <si>
    <t>A</t>
  </si>
  <si>
    <t>Radius (m)</t>
  </si>
  <si>
    <t>B</t>
  </si>
  <si>
    <t>Matrix Mineralogy</t>
  </si>
  <si>
    <t>Pore Fluid Saturation (%)</t>
  </si>
  <si>
    <t>Ethylene glycol</t>
  </si>
  <si>
    <t>Martinez and Byrnes</t>
  </si>
  <si>
    <t>&lt;- Matrix mineral #1 (from Dielectric Constants sheet)</t>
  </si>
  <si>
    <t>&lt;- Matrix mineral #2 (from Dielectric Constants sheet)</t>
  </si>
  <si>
    <t>&lt;- Pore space material #1 (from Dielectric Constants sheet)</t>
  </si>
  <si>
    <t>&lt;- Pore space material #2 (from Dielectric Constants sheet)</t>
  </si>
  <si>
    <t>&lt;- Percent water saturation (between 0 and 100) for layer #1</t>
  </si>
  <si>
    <t>&lt;- Percent water saturation (between 0 and 100) for layer #2</t>
  </si>
  <si>
    <t>&lt;- Percent water saturation (between 0 and 100) for layer #3</t>
  </si>
  <si>
    <t>Geologic Model</t>
  </si>
  <si>
    <t>Matrix Minerals</t>
  </si>
  <si>
    <t>Min. #1</t>
  </si>
  <si>
    <t>Min. #2</t>
  </si>
  <si>
    <t>Absolute</t>
  </si>
  <si>
    <t>Dry</t>
  </si>
  <si>
    <t>Mineralogic Model = Quartz and Calcite Mix, 20% Porosity</t>
  </si>
  <si>
    <t>Mineralogic Model = Quartz, variable porosity</t>
  </si>
  <si>
    <t>Mineral #1</t>
  </si>
  <si>
    <t>Mineral #2</t>
  </si>
  <si>
    <t>Mineral #2 Percent - Sheet 1</t>
  </si>
  <si>
    <t>Mineral #2 Percent - Sheet 2</t>
  </si>
  <si>
    <t>Mineral #2 Percent - Sheet 3</t>
  </si>
  <si>
    <t>Pore Fluid #1</t>
  </si>
  <si>
    <t>Pore Fluid #2</t>
  </si>
  <si>
    <t>&lt;-Percentage of Mineral #2 in the mineral matrix</t>
  </si>
  <si>
    <t>Number of Stacks to Achieve an RC of 0.1</t>
  </si>
  <si>
    <t>No. of</t>
  </si>
  <si>
    <t>Stacks</t>
  </si>
  <si>
    <t xml:space="preserve">&lt;- Assumes SNR increases </t>
  </si>
  <si>
    <t xml:space="preserve">    as the square root of the number of stacks</t>
  </si>
  <si>
    <t>(RC &lt; 0.1 is ~ SNR &lt; 1)</t>
  </si>
  <si>
    <t>Based on Time-Propagation Model</t>
  </si>
  <si>
    <t>To calculate properties for different mineralogy (in two-mineral system) and/or different fluid saturations in pore space change values in red cells below</t>
  </si>
  <si>
    <t>the tables and figures will recalculate automatically based on the values in the red cells.  Three layers and graphs are presented below for greater ease in comparison between models</t>
  </si>
  <si>
    <t>The Effect of Changing Porosity for Constant Mineralogy</t>
  </si>
  <si>
    <t>The Effect of Changing Mineralogy at Constant Porosity</t>
  </si>
  <si>
    <t xml:space="preserve">The Theoretical Effect of Varying Mineralogy and Porosity with Fixed Water Saturations on Bulk Dielectric Constant </t>
  </si>
  <si>
    <t>The Theoretical Effect of Varying Porosity and Water Saturation with fixed Mineralogy on Bulk Dielectric Constant</t>
  </si>
  <si>
    <t xml:space="preserve">Note: Current input values, in red cells, are referenced to values listed in the Reported Dielectric Constants worksheet #1 </t>
  </si>
  <si>
    <t xml:space="preserve">Note: Current input values, in red cells, are referenced to values listed in the Reported Dielectric Constants worksheet#1. </t>
  </si>
  <si>
    <t>Calculation of Two-Way Travel Time and Reflection Coefficient for Three-Layer Stratigraphic Model</t>
  </si>
  <si>
    <t>Note: full scales between depth figures and TWT figures may not correspond due to autoscaling</t>
  </si>
  <si>
    <t>Pore Fluids</t>
  </si>
  <si>
    <t>Fluid #1</t>
  </si>
  <si>
    <t>Fluid #2</t>
  </si>
  <si>
    <t>TP Model</t>
  </si>
  <si>
    <t>Input Names and Dielectric Constants</t>
  </si>
  <si>
    <t>Name</t>
  </si>
  <si>
    <t>Values for dielectric constant can be obtained from sheet #1</t>
  </si>
  <si>
    <t>(User enters appropriate values in all red cells)</t>
  </si>
  <si>
    <t>Spatial Resolution Worksheet</t>
  </si>
  <si>
    <t>&lt;- Values either entered or linked to TP Model sheet</t>
  </si>
  <si>
    <t>(User enters values in red cells)</t>
  </si>
  <si>
    <t>Dielectric Constant Values Obtained from TP Model Worksheet #3</t>
  </si>
  <si>
    <t>Dielectric Constant Values Obtained from TP Model Worksheet #2</t>
  </si>
  <si>
    <t>Water Saturated</t>
  </si>
  <si>
    <t>Appendix A</t>
  </si>
  <si>
    <t>(1) Dielectric Constants Worksheet</t>
  </si>
  <si>
    <t>(2) TP Model - Porosity-Mineralogy Worksheet</t>
  </si>
  <si>
    <t>(3) TP Model - Porosity-Sw Worksheet</t>
  </si>
  <si>
    <t>(5) Modeled TWT and RC Worksheet</t>
  </si>
  <si>
    <t>(6) Vertical Resolution Worksheet</t>
  </si>
  <si>
    <t>(7) Spatial Resolution Worksheet</t>
  </si>
  <si>
    <t>Modeling Dielectric Constant Values of Geologic Materials: An Aid to Ground-Penetrating Radar Data Collection and Interpretation</t>
  </si>
  <si>
    <t>(4) RC - Porosity-Mineralogy and Stacking Worksheet</t>
  </si>
  <si>
    <t>(This Appendix A workbook contains the following worksheets.  Equations are discussed in the text)</t>
  </si>
  <si>
    <t>Vertical Resolution versus Frequency</t>
  </si>
  <si>
    <t>For reference - bulk dielectric constants (measured at 100 MHz) of common materials.</t>
  </si>
  <si>
    <t>Material</t>
  </si>
  <si>
    <t>Davis and Annan (1989)</t>
  </si>
  <si>
    <t>Daniels (1996)</t>
  </si>
  <si>
    <t>Distilled water</t>
  </si>
  <si>
    <t>Fresh water</t>
  </si>
  <si>
    <t>Sea water</t>
  </si>
  <si>
    <t>Fresh water ice</t>
  </si>
  <si>
    <t xml:space="preserve"> 3-4</t>
  </si>
  <si>
    <t>Sea water ice</t>
  </si>
  <si>
    <t>4-8</t>
  </si>
  <si>
    <t>Snow</t>
  </si>
  <si>
    <t>8-12</t>
  </si>
  <si>
    <t>Permafrost</t>
  </si>
  <si>
    <t>Sand, dry</t>
  </si>
  <si>
    <t>3-5</t>
  </si>
  <si>
    <t>4-6</t>
  </si>
  <si>
    <t>Sand, wet</t>
  </si>
  <si>
    <t>20-30</t>
  </si>
  <si>
    <t>10-30</t>
  </si>
  <si>
    <t>Sandstone, dry</t>
  </si>
  <si>
    <t>2-3</t>
  </si>
  <si>
    <t>Sandstone, wet</t>
  </si>
  <si>
    <t>5-10</t>
  </si>
  <si>
    <t>Limestone</t>
  </si>
  <si>
    <t>Limestone, dry</t>
  </si>
  <si>
    <t>Limestone wet</t>
  </si>
  <si>
    <t>Shales</t>
  </si>
  <si>
    <t>5-15</t>
  </si>
  <si>
    <t>Shale, wet</t>
  </si>
  <si>
    <t>6-9</t>
  </si>
  <si>
    <t>Silts</t>
  </si>
  <si>
    <t>5-30</t>
  </si>
  <si>
    <t>Clays</t>
  </si>
  <si>
    <t>5-40</t>
  </si>
  <si>
    <t>Clay, dry</t>
  </si>
  <si>
    <t>2-6</t>
  </si>
  <si>
    <t>Clay, wet</t>
  </si>
  <si>
    <t>15-40</t>
  </si>
  <si>
    <t>Soil, sandy dry</t>
  </si>
  <si>
    <t>Soil, sandy wet</t>
  </si>
  <si>
    <t>15-30</t>
  </si>
  <si>
    <t>Soil, loamy dry</t>
  </si>
  <si>
    <t>Soil, loamy wet</t>
  </si>
  <si>
    <t>10-20</t>
  </si>
  <si>
    <t>Soil, clayey dry</t>
  </si>
  <si>
    <t>Soil, clayey wet</t>
  </si>
  <si>
    <t>10-15</t>
  </si>
  <si>
    <t>Coal, dry</t>
  </si>
  <si>
    <t>Coal, wet</t>
  </si>
  <si>
    <t>Granite</t>
  </si>
  <si>
    <t>Granite, dry</t>
  </si>
  <si>
    <t>Granite, wet</t>
  </si>
  <si>
    <t>Salt, dry</t>
  </si>
  <si>
    <t>5-6</t>
  </si>
  <si>
    <t>4-7</t>
  </si>
  <si>
    <t xml:space="preserve">To construct wavelength versus frequency plot - </t>
  </si>
  <si>
    <t>input frequency and dielectric constant value into red cells</t>
  </si>
  <si>
    <t>Velocity</t>
  </si>
  <si>
    <t>Wavelength</t>
  </si>
  <si>
    <t>Quarter wavelength</t>
  </si>
  <si>
    <t>(m/ns)</t>
  </si>
  <si>
    <t>(ft/ns)</t>
  </si>
  <si>
    <t>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</si>
</sst>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DashDotDot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DashDotDot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/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/>
      <right style="thick">
        <color indexed="64"/>
      </right>
      <top style="mediumDashDotDot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DashDotDot">
        <color indexed="64"/>
      </bottom>
      <diagonal/>
    </border>
    <border>
      <left/>
      <right/>
      <top style="thick">
        <color indexed="64"/>
      </top>
      <bottom style="mediumDashDotDot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DotDot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DashDotDot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0" xfId="0" applyBorder="1"/>
    <xf numFmtId="0" fontId="2" fillId="0" borderId="11" xfId="0" applyFont="1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1" fillId="0" borderId="3" xfId="0" applyFont="1" applyBorder="1" applyAlignment="1">
      <alignment horizontal="center"/>
    </xf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6" xfId="0" applyFont="1" applyBorder="1"/>
    <xf numFmtId="0" fontId="0" fillId="0" borderId="27" xfId="0" applyBorder="1"/>
    <xf numFmtId="0" fontId="2" fillId="0" borderId="28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2" fontId="6" fillId="0" borderId="0" xfId="0" applyNumberFormat="1" applyFont="1"/>
    <xf numFmtId="0" fontId="1" fillId="0" borderId="0" xfId="0" applyFont="1" applyAlignment="1">
      <alignment horizontal="center"/>
    </xf>
    <xf numFmtId="2" fontId="0" fillId="0" borderId="15" xfId="0" applyNumberFormat="1" applyFill="1" applyBorder="1"/>
    <xf numFmtId="2" fontId="0" fillId="0" borderId="3" xfId="0" applyNumberFormat="1" applyFill="1" applyBorder="1"/>
    <xf numFmtId="0" fontId="0" fillId="0" borderId="29" xfId="0" applyBorder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8" xfId="0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5" fillId="0" borderId="41" xfId="0" applyFont="1" applyBorder="1"/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8" xfId="0" applyBorder="1"/>
    <xf numFmtId="0" fontId="1" fillId="0" borderId="47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/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3" fillId="0" borderId="39" xfId="0" applyNumberFormat="1" applyFont="1" applyBorder="1" applyAlignment="1">
      <alignment horizontal="center"/>
    </xf>
    <xf numFmtId="2" fontId="3" fillId="0" borderId="40" xfId="0" applyNumberFormat="1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0" fontId="0" fillId="2" borderId="58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59" xfId="0" applyFont="1" applyBorder="1" applyAlignment="1">
      <alignment horizontal="centerContinuous"/>
    </xf>
    <xf numFmtId="0" fontId="1" fillId="0" borderId="60" xfId="0" applyFont="1" applyBorder="1" applyAlignment="1">
      <alignment horizontal="centerContinuous"/>
    </xf>
    <xf numFmtId="2" fontId="0" fillId="0" borderId="6" xfId="0" applyNumberFormat="1" applyBorder="1"/>
    <xf numFmtId="2" fontId="0" fillId="0" borderId="52" xfId="0" applyNumberFormat="1" applyBorder="1"/>
    <xf numFmtId="2" fontId="0" fillId="0" borderId="61" xfId="0" applyNumberFormat="1" applyBorder="1"/>
    <xf numFmtId="2" fontId="0" fillId="0" borderId="50" xfId="0" applyNumberFormat="1" applyBorder="1"/>
    <xf numFmtId="2" fontId="0" fillId="0" borderId="62" xfId="0" applyNumberFormat="1" applyBorder="1"/>
    <xf numFmtId="2" fontId="0" fillId="0" borderId="48" xfId="0" applyNumberFormat="1" applyBorder="1"/>
    <xf numFmtId="0" fontId="1" fillId="0" borderId="63" xfId="0" applyFont="1" applyBorder="1" applyAlignment="1">
      <alignment horizontal="center"/>
    </xf>
    <xf numFmtId="0" fontId="1" fillId="0" borderId="64" xfId="0" applyFont="1" applyBorder="1"/>
    <xf numFmtId="0" fontId="1" fillId="0" borderId="65" xfId="0" applyFont="1" applyBorder="1"/>
    <xf numFmtId="0" fontId="1" fillId="0" borderId="10" xfId="0" applyFont="1" applyBorder="1" applyAlignment="1">
      <alignment horizontal="centerContinuous"/>
    </xf>
    <xf numFmtId="0" fontId="1" fillId="0" borderId="66" xfId="0" applyFont="1" applyBorder="1"/>
    <xf numFmtId="2" fontId="0" fillId="0" borderId="51" xfId="0" applyNumberFormat="1" applyBorder="1"/>
    <xf numFmtId="2" fontId="0" fillId="0" borderId="26" xfId="0" applyNumberFormat="1" applyBorder="1"/>
    <xf numFmtId="0" fontId="0" fillId="0" borderId="67" xfId="0" applyBorder="1" applyAlignment="1">
      <alignment horizontal="centerContinuous"/>
    </xf>
    <xf numFmtId="0" fontId="1" fillId="0" borderId="68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0" borderId="51" xfId="0" applyFont="1" applyBorder="1" applyAlignment="1">
      <alignment horizontal="center"/>
    </xf>
    <xf numFmtId="0" fontId="1" fillId="0" borderId="72" xfId="0" applyFont="1" applyBorder="1" applyAlignment="1">
      <alignment horizontal="centerContinuous"/>
    </xf>
    <xf numFmtId="0" fontId="5" fillId="0" borderId="0" xfId="0" applyFont="1" applyFill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" fillId="0" borderId="76" xfId="0" applyFont="1" applyBorder="1" applyAlignment="1">
      <alignment horizontal="center"/>
    </xf>
    <xf numFmtId="0" fontId="1" fillId="0" borderId="77" xfId="0" applyFont="1" applyBorder="1"/>
    <xf numFmtId="0" fontId="1" fillId="0" borderId="77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2" borderId="77" xfId="0" applyFont="1" applyFill="1" applyBorder="1" applyAlignment="1">
      <alignment horizontal="center"/>
    </xf>
    <xf numFmtId="0" fontId="6" fillId="0" borderId="77" xfId="0" applyFont="1" applyFill="1" applyBorder="1" applyAlignment="1">
      <alignment horizontal="center"/>
    </xf>
    <xf numFmtId="0" fontId="6" fillId="0" borderId="77" xfId="0" applyFont="1" applyBorder="1" applyAlignment="1">
      <alignment horizontal="center"/>
    </xf>
    <xf numFmtId="2" fontId="6" fillId="0" borderId="77" xfId="0" applyNumberFormat="1" applyFont="1" applyBorder="1" applyAlignment="1">
      <alignment horizontal="center"/>
    </xf>
    <xf numFmtId="165" fontId="6" fillId="0" borderId="78" xfId="0" applyNumberFormat="1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6" fillId="0" borderId="80" xfId="0" applyFont="1" applyBorder="1" applyAlignment="1">
      <alignment horizontal="center"/>
    </xf>
    <xf numFmtId="0" fontId="6" fillId="0" borderId="80" xfId="0" applyFont="1" applyFill="1" applyBorder="1" applyAlignment="1">
      <alignment horizontal="center"/>
    </xf>
    <xf numFmtId="2" fontId="6" fillId="0" borderId="80" xfId="0" applyNumberFormat="1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3" xfId="0" applyFont="1" applyBorder="1"/>
    <xf numFmtId="0" fontId="1" fillId="0" borderId="84" xfId="0" applyFont="1" applyBorder="1" applyAlignment="1">
      <alignment horizontal="center"/>
    </xf>
    <xf numFmtId="0" fontId="11" fillId="0" borderId="0" xfId="0" applyFont="1"/>
    <xf numFmtId="0" fontId="1" fillId="0" borderId="77" xfId="0" applyFont="1" applyFill="1" applyBorder="1" applyAlignment="1">
      <alignment horizontal="center"/>
    </xf>
    <xf numFmtId="0" fontId="3" fillId="0" borderId="76" xfId="0" applyFont="1" applyBorder="1"/>
    <xf numFmtId="0" fontId="3" fillId="0" borderId="76" xfId="0" applyFont="1" applyFill="1" applyBorder="1" applyAlignment="1">
      <alignment horizontal="center"/>
    </xf>
    <xf numFmtId="0" fontId="3" fillId="0" borderId="79" xfId="0" applyFont="1" applyFill="1" applyBorder="1" applyAlignment="1">
      <alignment horizontal="center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2" borderId="77" xfId="0" applyFill="1" applyBorder="1"/>
    <xf numFmtId="0" fontId="0" fillId="2" borderId="80" xfId="0" applyFill="1" applyBorder="1"/>
    <xf numFmtId="0" fontId="1" fillId="0" borderId="77" xfId="0" applyFont="1" applyFill="1" applyBorder="1"/>
    <xf numFmtId="0" fontId="0" fillId="2" borderId="78" xfId="0" applyFill="1" applyBorder="1"/>
    <xf numFmtId="0" fontId="0" fillId="2" borderId="81" xfId="0" applyFill="1" applyBorder="1"/>
    <xf numFmtId="0" fontId="1" fillId="0" borderId="83" xfId="0" applyFont="1" applyFill="1" applyBorder="1" applyAlignment="1">
      <alignment horizontal="center"/>
    </xf>
    <xf numFmtId="0" fontId="0" fillId="0" borderId="85" xfId="0" applyBorder="1"/>
    <xf numFmtId="0" fontId="0" fillId="0" borderId="86" xfId="0" applyBorder="1" applyAlignment="1">
      <alignment horizontal="centerContinuous"/>
    </xf>
    <xf numFmtId="0" fontId="0" fillId="0" borderId="87" xfId="0" applyBorder="1" applyAlignment="1">
      <alignment horizontal="centerContinuous"/>
    </xf>
    <xf numFmtId="49" fontId="10" fillId="0" borderId="0" xfId="0" applyNumberFormat="1" applyFont="1"/>
    <xf numFmtId="49" fontId="3" fillId="0" borderId="0" xfId="0" applyNumberFormat="1" applyFont="1"/>
    <xf numFmtId="0" fontId="0" fillId="0" borderId="77" xfId="0" applyBorder="1" applyAlignment="1">
      <alignment horizontal="center"/>
    </xf>
    <xf numFmtId="0" fontId="0" fillId="0" borderId="77" xfId="0" applyFill="1" applyBorder="1" applyAlignment="1">
      <alignment horizontal="center"/>
    </xf>
    <xf numFmtId="2" fontId="0" fillId="0" borderId="88" xfId="0" applyNumberFormat="1" applyFill="1" applyBorder="1"/>
    <xf numFmtId="2" fontId="0" fillId="0" borderId="77" xfId="0" applyNumberFormat="1" applyFill="1" applyBorder="1"/>
    <xf numFmtId="2" fontId="0" fillId="0" borderId="80" xfId="0" applyNumberFormat="1" applyFill="1" applyBorder="1"/>
    <xf numFmtId="0" fontId="0" fillId="0" borderId="59" xfId="0" applyBorder="1" applyAlignment="1">
      <alignment horizontal="centerContinuous"/>
    </xf>
    <xf numFmtId="0" fontId="0" fillId="0" borderId="60" xfId="0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2" fontId="3" fillId="2" borderId="77" xfId="0" applyNumberFormat="1" applyFont="1" applyFill="1" applyBorder="1"/>
    <xf numFmtId="2" fontId="3" fillId="0" borderId="77" xfId="0" applyNumberFormat="1" applyFont="1" applyBorder="1"/>
    <xf numFmtId="165" fontId="3" fillId="0" borderId="77" xfId="0" applyNumberFormat="1" applyFont="1" applyBorder="1" applyAlignment="1">
      <alignment horizontal="center"/>
    </xf>
    <xf numFmtId="0" fontId="3" fillId="0" borderId="77" xfId="0" applyFont="1" applyBorder="1"/>
    <xf numFmtId="165" fontId="3" fillId="0" borderId="78" xfId="0" applyNumberFormat="1" applyFont="1" applyBorder="1" applyAlignment="1">
      <alignment horizontal="center"/>
    </xf>
    <xf numFmtId="0" fontId="3" fillId="0" borderId="79" xfId="0" applyFont="1" applyBorder="1"/>
    <xf numFmtId="2" fontId="3" fillId="0" borderId="80" xfId="0" applyNumberFormat="1" applyFont="1" applyBorder="1"/>
    <xf numFmtId="0" fontId="3" fillId="0" borderId="80" xfId="0" applyFont="1" applyBorder="1"/>
    <xf numFmtId="165" fontId="3" fillId="0" borderId="80" xfId="0" applyNumberFormat="1" applyFont="1" applyBorder="1" applyAlignment="1">
      <alignment horizontal="center"/>
    </xf>
    <xf numFmtId="165" fontId="3" fillId="0" borderId="81" xfId="0" applyNumberFormat="1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3" fillId="0" borderId="47" xfId="0" applyFont="1" applyBorder="1"/>
    <xf numFmtId="0" fontId="3" fillId="0" borderId="91" xfId="0" applyFont="1" applyBorder="1"/>
    <xf numFmtId="0" fontId="7" fillId="0" borderId="73" xfId="0" applyFont="1" applyBorder="1" applyAlignment="1">
      <alignment horizontal="center"/>
    </xf>
    <xf numFmtId="0" fontId="7" fillId="0" borderId="75" xfId="0" applyFont="1" applyBorder="1" applyAlignment="1">
      <alignment horizontal="center"/>
    </xf>
    <xf numFmtId="165" fontId="6" fillId="0" borderId="76" xfId="0" applyNumberFormat="1" applyFont="1" applyBorder="1" applyAlignment="1">
      <alignment horizontal="center"/>
    </xf>
    <xf numFmtId="1" fontId="6" fillId="0" borderId="78" xfId="0" applyNumberFormat="1" applyFont="1" applyBorder="1" applyAlignment="1">
      <alignment horizontal="center"/>
    </xf>
    <xf numFmtId="1" fontId="6" fillId="0" borderId="81" xfId="0" applyNumberFormat="1" applyFont="1" applyBorder="1" applyAlignment="1">
      <alignment horizontal="center"/>
    </xf>
    <xf numFmtId="0" fontId="7" fillId="0" borderId="82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1" fillId="0" borderId="73" xfId="0" applyFont="1" applyBorder="1"/>
    <xf numFmtId="0" fontId="1" fillId="0" borderId="74" xfId="0" applyFont="1" applyBorder="1" applyAlignment="1">
      <alignment horizontal="centerContinuous"/>
    </xf>
    <xf numFmtId="0" fontId="1" fillId="0" borderId="77" xfId="0" applyFont="1" applyBorder="1" applyAlignment="1">
      <alignment horizontal="centerContinuous"/>
    </xf>
    <xf numFmtId="0" fontId="3" fillId="2" borderId="77" xfId="0" applyFont="1" applyFill="1" applyBorder="1"/>
    <xf numFmtId="0" fontId="3" fillId="2" borderId="80" xfId="0" applyFont="1" applyFill="1" applyBorder="1"/>
    <xf numFmtId="164" fontId="3" fillId="2" borderId="77" xfId="0" applyNumberFormat="1" applyFont="1" applyFill="1" applyBorder="1"/>
    <xf numFmtId="164" fontId="3" fillId="2" borderId="80" xfId="0" applyNumberFormat="1" applyFont="1" applyFill="1" applyBorder="1"/>
    <xf numFmtId="2" fontId="3" fillId="2" borderId="80" xfId="0" applyNumberFormat="1" applyFont="1" applyFill="1" applyBorder="1"/>
    <xf numFmtId="0" fontId="0" fillId="0" borderId="76" xfId="0" applyBorder="1" applyAlignment="1">
      <alignment horizontal="right"/>
    </xf>
    <xf numFmtId="0" fontId="0" fillId="0" borderId="77" xfId="0" applyBorder="1" applyAlignment="1">
      <alignment horizontal="right"/>
    </xf>
    <xf numFmtId="0" fontId="0" fillId="0" borderId="78" xfId="0" applyBorder="1" applyAlignment="1">
      <alignment horizontal="right"/>
    </xf>
    <xf numFmtId="0" fontId="0" fillId="0" borderId="79" xfId="0" applyBorder="1" applyAlignment="1">
      <alignment horizontal="right"/>
    </xf>
    <xf numFmtId="0" fontId="0" fillId="0" borderId="80" xfId="0" applyBorder="1" applyAlignment="1">
      <alignment horizontal="right"/>
    </xf>
    <xf numFmtId="0" fontId="0" fillId="0" borderId="81" xfId="0" applyBorder="1" applyAlignment="1">
      <alignment horizontal="right"/>
    </xf>
    <xf numFmtId="0" fontId="0" fillId="0" borderId="92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73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4" xfId="0" applyBorder="1" applyAlignment="1">
      <alignment horizontal="center"/>
    </xf>
    <xf numFmtId="2" fontId="0" fillId="0" borderId="94" xfId="0" applyNumberFormat="1" applyBorder="1" applyAlignment="1">
      <alignment horizontal="center"/>
    </xf>
    <xf numFmtId="0" fontId="0" fillId="0" borderId="95" xfId="0" applyFill="1" applyBorder="1" applyAlignment="1">
      <alignment horizontal="center"/>
    </xf>
    <xf numFmtId="2" fontId="0" fillId="0" borderId="95" xfId="0" applyNumberFormat="1" applyBorder="1" applyAlignment="1">
      <alignment horizontal="center"/>
    </xf>
    <xf numFmtId="2" fontId="0" fillId="0" borderId="96" xfId="0" applyNumberFormat="1" applyBorder="1" applyAlignment="1">
      <alignment horizontal="center"/>
    </xf>
    <xf numFmtId="0" fontId="0" fillId="2" borderId="62" xfId="0" applyFill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93" xfId="0" applyNumberFormat="1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92" xfId="0" applyFill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0" fillId="2" borderId="98" xfId="0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32235453218275562"/>
          <c:y val="3.433586613713549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5641837787264657E-2"/>
          <c:y val="0.19743123028852907"/>
          <c:w val="0.77047617351257125"/>
          <c:h val="0.62019158210200975"/>
        </c:manualLayout>
      </c:layout>
      <c:surfaceChart>
        <c:wireframe val="0"/>
        <c:ser>
          <c:idx val="0"/>
          <c:order val="0"/>
          <c:tx>
            <c:strRef>
              <c:f>'(2)TP model-Porosity-Mineralogy'!$D$22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model-Porosity-Mineralogy'!$D$23:$D$43</c:f>
              <c:numCache>
                <c:formatCode>0.00</c:formatCode>
                <c:ptCount val="21"/>
                <c:pt idx="0">
                  <c:v>4.4999999999999991</c:v>
                </c:pt>
                <c:pt idx="1">
                  <c:v>4.58707349886995</c:v>
                </c:pt>
                <c:pt idx="2">
                  <c:v>4.6749813662799076</c:v>
                </c:pt>
                <c:pt idx="3">
                  <c:v>4.7637236022298701</c:v>
                </c:pt>
                <c:pt idx="4">
                  <c:v>4.8533002067198385</c:v>
                </c:pt>
                <c:pt idx="5">
                  <c:v>4.943711179749811</c:v>
                </c:pt>
                <c:pt idx="6">
                  <c:v>5.0349565213197875</c:v>
                </c:pt>
                <c:pt idx="7">
                  <c:v>5.1270362314297699</c:v>
                </c:pt>
                <c:pt idx="8">
                  <c:v>5.2199503100797582</c:v>
                </c:pt>
                <c:pt idx="9">
                  <c:v>5.3136987572697514</c:v>
                </c:pt>
                <c:pt idx="10">
                  <c:v>5.4082815729997478</c:v>
                </c:pt>
                <c:pt idx="11">
                  <c:v>5.5036987572697509</c:v>
                </c:pt>
                <c:pt idx="12">
                  <c:v>5.5999503100797563</c:v>
                </c:pt>
                <c:pt idx="13">
                  <c:v>5.6970362314297702</c:v>
                </c:pt>
                <c:pt idx="14">
                  <c:v>5.7949565213197882</c:v>
                </c:pt>
                <c:pt idx="15">
                  <c:v>5.8937111797498094</c:v>
                </c:pt>
                <c:pt idx="16">
                  <c:v>5.99330020671984</c:v>
                </c:pt>
                <c:pt idx="17">
                  <c:v>6.0937236022298693</c:v>
                </c:pt>
                <c:pt idx="18">
                  <c:v>6.1949813662799098</c:v>
                </c:pt>
                <c:pt idx="19">
                  <c:v>6.2970734988699517</c:v>
                </c:pt>
                <c:pt idx="20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C-4902-9450-790C04254072}"/>
            </c:ext>
          </c:extLst>
        </c:ser>
        <c:ser>
          <c:idx val="1"/>
          <c:order val="1"/>
          <c:tx>
            <c:strRef>
              <c:f>'(2)TP model-Porosity-Mineralogy'!$E$22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model-Porosity-Mineralogy'!$E$23:$E$43</c:f>
              <c:numCache>
                <c:formatCode>0.00</c:formatCode>
                <c:ptCount val="21"/>
                <c:pt idx="0">
                  <c:v>4.2652754326381634</c:v>
                </c:pt>
                <c:pt idx="1">
                  <c:v>4.3457996488450288</c:v>
                </c:pt>
                <c:pt idx="2">
                  <c:v>4.4270768826592457</c:v>
                </c:pt>
                <c:pt idx="3">
                  <c:v>4.5091071340808178</c:v>
                </c:pt>
                <c:pt idx="4">
                  <c:v>4.5918904031097467</c:v>
                </c:pt>
                <c:pt idx="5">
                  <c:v>4.6754266897460282</c:v>
                </c:pt>
                <c:pt idx="6">
                  <c:v>4.7597159939896638</c:v>
                </c:pt>
                <c:pt idx="7">
                  <c:v>4.8447583158406555</c:v>
                </c:pt>
                <c:pt idx="8">
                  <c:v>4.9305536552989988</c:v>
                </c:pt>
                <c:pt idx="9">
                  <c:v>5.0171020123646981</c:v>
                </c:pt>
                <c:pt idx="10">
                  <c:v>5.1044033870377525</c:v>
                </c:pt>
                <c:pt idx="11">
                  <c:v>5.1924577793181603</c:v>
                </c:pt>
                <c:pt idx="12">
                  <c:v>5.2812651892059241</c:v>
                </c:pt>
                <c:pt idx="13">
                  <c:v>5.3708256167010457</c:v>
                </c:pt>
                <c:pt idx="14">
                  <c:v>5.461139061803518</c:v>
                </c:pt>
                <c:pt idx="15">
                  <c:v>5.5522055245133446</c:v>
                </c:pt>
                <c:pt idx="16">
                  <c:v>5.6440250048305236</c:v>
                </c:pt>
                <c:pt idx="17">
                  <c:v>5.7365975027550595</c:v>
                </c:pt>
                <c:pt idx="18">
                  <c:v>5.8299230182869524</c:v>
                </c:pt>
                <c:pt idx="19">
                  <c:v>5.9240015514261968</c:v>
                </c:pt>
                <c:pt idx="20">
                  <c:v>6.0188331021727963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C-4902-9450-790C04254072}"/>
            </c:ext>
          </c:extLst>
        </c:ser>
        <c:ser>
          <c:idx val="2"/>
          <c:order val="2"/>
          <c:tx>
            <c:strRef>
              <c:f>'(2)TP model-Porosity-Mineralogy'!$F$22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model-Porosity-Mineralogy'!$F$23:$F$43</c:f>
              <c:numCache>
                <c:formatCode>0.00</c:formatCode>
                <c:ptCount val="21"/>
                <c:pt idx="0">
                  <c:v>4.0368376618407353</c:v>
                </c:pt>
                <c:pt idx="1">
                  <c:v>4.1110437119865706</c:v>
                </c:pt>
                <c:pt idx="2">
                  <c:v>4.1859256006498127</c:v>
                </c:pt>
                <c:pt idx="3">
                  <c:v>4.261483327830458</c:v>
                </c:pt>
                <c:pt idx="4">
                  <c:v>4.3377168935285075</c:v>
                </c:pt>
                <c:pt idx="5">
                  <c:v>4.4146262977439612</c:v>
                </c:pt>
                <c:pt idx="6">
                  <c:v>4.4922115404768173</c:v>
                </c:pt>
                <c:pt idx="7">
                  <c:v>4.5704726217270775</c:v>
                </c:pt>
                <c:pt idx="8">
                  <c:v>4.6494095414947436</c:v>
                </c:pt>
                <c:pt idx="9">
                  <c:v>4.7290222997798139</c:v>
                </c:pt>
                <c:pt idx="10">
                  <c:v>4.8093108965822884</c:v>
                </c:pt>
                <c:pt idx="11">
                  <c:v>4.8902753319021643</c:v>
                </c:pt>
                <c:pt idx="12">
                  <c:v>4.9719156057394471</c:v>
                </c:pt>
                <c:pt idx="13">
                  <c:v>5.0542317180941314</c:v>
                </c:pt>
                <c:pt idx="14">
                  <c:v>5.1372236689662225</c:v>
                </c:pt>
                <c:pt idx="15">
                  <c:v>5.2208914583557169</c:v>
                </c:pt>
                <c:pt idx="16">
                  <c:v>5.3052350862626136</c:v>
                </c:pt>
                <c:pt idx="17">
                  <c:v>5.3902545526869163</c:v>
                </c:pt>
                <c:pt idx="18">
                  <c:v>5.4759498576286214</c:v>
                </c:pt>
                <c:pt idx="19">
                  <c:v>5.5623210010877324</c:v>
                </c:pt>
                <c:pt idx="20">
                  <c:v>5.6493679830642476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C-4902-9450-790C04254072}"/>
            </c:ext>
          </c:extLst>
        </c:ser>
        <c:ser>
          <c:idx val="3"/>
          <c:order val="3"/>
          <c:tx>
            <c:strRef>
              <c:f>'(2)TP model-Porosity-Mineralogy'!$G$22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model-Porosity-Mineralogy'!$G$23:$G$43</c:f>
              <c:numCache>
                <c:formatCode>0.00</c:formatCode>
                <c:ptCount val="21"/>
                <c:pt idx="0">
                  <c:v>3.8146866876077077</c:v>
                </c:pt>
                <c:pt idx="1">
                  <c:v>3.8828056882945798</c:v>
                </c:pt>
                <c:pt idx="2">
                  <c:v>3.9515275202516058</c:v>
                </c:pt>
                <c:pt idx="3">
                  <c:v>4.0208521834787865</c:v>
                </c:pt>
                <c:pt idx="4">
                  <c:v>4.0907796779761192</c:v>
                </c:pt>
                <c:pt idx="5">
                  <c:v>4.1613100037436066</c:v>
                </c:pt>
                <c:pt idx="6">
                  <c:v>4.2324431607812469</c:v>
                </c:pt>
                <c:pt idx="7">
                  <c:v>4.3041791490890411</c:v>
                </c:pt>
                <c:pt idx="8">
                  <c:v>4.3765179686669908</c:v>
                </c:pt>
                <c:pt idx="9">
                  <c:v>4.4494596195150917</c:v>
                </c:pt>
                <c:pt idx="10">
                  <c:v>4.5230041016333473</c:v>
                </c:pt>
                <c:pt idx="11">
                  <c:v>4.5971514150217558</c:v>
                </c:pt>
                <c:pt idx="12">
                  <c:v>4.6719015596803182</c:v>
                </c:pt>
                <c:pt idx="13">
                  <c:v>4.7472545356090343</c:v>
                </c:pt>
                <c:pt idx="14">
                  <c:v>4.8232103428079034</c:v>
                </c:pt>
                <c:pt idx="15">
                  <c:v>4.8997689812769272</c:v>
                </c:pt>
                <c:pt idx="16">
                  <c:v>4.9769304510161056</c:v>
                </c:pt>
                <c:pt idx="17">
                  <c:v>5.0546947520254362</c:v>
                </c:pt>
                <c:pt idx="18">
                  <c:v>5.1330618843049205</c:v>
                </c:pt>
                <c:pt idx="19">
                  <c:v>5.2120318478545569</c:v>
                </c:pt>
                <c:pt idx="20">
                  <c:v>5.2916046426743479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C-4902-9450-790C04254072}"/>
            </c:ext>
          </c:extLst>
        </c:ser>
        <c:ser>
          <c:idx val="4"/>
          <c:order val="4"/>
          <c:tx>
            <c:strRef>
              <c:f>'(2)TP model-Porosity-Mineralogy'!$H$22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model-Porosity-Mineralogy'!$H$23:$H$43</c:f>
              <c:numCache>
                <c:formatCode>0.00</c:formatCode>
                <c:ptCount val="21"/>
                <c:pt idx="0">
                  <c:v>3.5988225099390854</c:v>
                </c:pt>
                <c:pt idx="1">
                  <c:v>3.6610855777690547</c:v>
                </c:pt>
                <c:pt idx="2">
                  <c:v>3.7238826414646291</c:v>
                </c:pt>
                <c:pt idx="3">
                  <c:v>3.7872137010258058</c:v>
                </c:pt>
                <c:pt idx="4">
                  <c:v>3.8510787564525857</c:v>
                </c:pt>
                <c:pt idx="5">
                  <c:v>3.9154778077449697</c:v>
                </c:pt>
                <c:pt idx="6">
                  <c:v>3.9804108549029551</c:v>
                </c:pt>
                <c:pt idx="7">
                  <c:v>4.0458778979265455</c:v>
                </c:pt>
                <c:pt idx="8">
                  <c:v>4.1118789368157378</c:v>
                </c:pt>
                <c:pt idx="9">
                  <c:v>4.1784139715705342</c:v>
                </c:pt>
                <c:pt idx="10">
                  <c:v>4.2454830021909347</c:v>
                </c:pt>
                <c:pt idx="11">
                  <c:v>4.3130860286769366</c:v>
                </c:pt>
                <c:pt idx="12">
                  <c:v>4.3812230510285426</c:v>
                </c:pt>
                <c:pt idx="13">
                  <c:v>4.4498940692457509</c:v>
                </c:pt>
                <c:pt idx="14">
                  <c:v>4.5190990833285642</c:v>
                </c:pt>
                <c:pt idx="15">
                  <c:v>4.588838093276979</c:v>
                </c:pt>
                <c:pt idx="16">
                  <c:v>4.6591110990909987</c:v>
                </c:pt>
                <c:pt idx="17">
                  <c:v>4.7299181007706208</c:v>
                </c:pt>
                <c:pt idx="18">
                  <c:v>4.8012590983158452</c:v>
                </c:pt>
                <c:pt idx="19">
                  <c:v>4.8731340917266728</c:v>
                </c:pt>
                <c:pt idx="20">
                  <c:v>4.9455430810031071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C-4902-9450-790C04254072}"/>
            </c:ext>
          </c:extLst>
        </c:ser>
        <c:ser>
          <c:idx val="5"/>
          <c:order val="5"/>
          <c:tx>
            <c:strRef>
              <c:f>'(2)TP model-Porosity-Mineralogy'!$I$22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model-Porosity-Mineralogy'!$I$23:$I$43</c:f>
              <c:numCache>
                <c:formatCode>0.00</c:formatCode>
                <c:ptCount val="21"/>
                <c:pt idx="0">
                  <c:v>3.3892451288348657</c:v>
                </c:pt>
                <c:pt idx="1">
                  <c:v>3.4458833804099962</c:v>
                </c:pt>
                <c:pt idx="2">
                  <c:v>3.5029909642888795</c:v>
                </c:pt>
                <c:pt idx="3">
                  <c:v>3.5605678804715146</c:v>
                </c:pt>
                <c:pt idx="4">
                  <c:v>3.6186141289579044</c:v>
                </c:pt>
                <c:pt idx="5">
                  <c:v>3.6771297097480464</c:v>
                </c:pt>
                <c:pt idx="6">
                  <c:v>3.7361146228419408</c:v>
                </c:pt>
                <c:pt idx="7">
                  <c:v>3.7955688682395885</c:v>
                </c:pt>
                <c:pt idx="8">
                  <c:v>3.8554924459409885</c:v>
                </c:pt>
                <c:pt idx="9">
                  <c:v>3.9158853559461417</c:v>
                </c:pt>
                <c:pt idx="10">
                  <c:v>3.9767475982550478</c:v>
                </c:pt>
                <c:pt idx="11">
                  <c:v>4.0380791728677066</c:v>
                </c:pt>
                <c:pt idx="12">
                  <c:v>4.0998800797841186</c:v>
                </c:pt>
                <c:pt idx="13">
                  <c:v>4.162150319004283</c:v>
                </c:pt>
                <c:pt idx="14">
                  <c:v>4.2248898905281997</c:v>
                </c:pt>
                <c:pt idx="15">
                  <c:v>4.2880987943558697</c:v>
                </c:pt>
                <c:pt idx="16">
                  <c:v>4.3517770304872929</c:v>
                </c:pt>
                <c:pt idx="17">
                  <c:v>4.4159245989224694</c:v>
                </c:pt>
                <c:pt idx="18">
                  <c:v>4.4805414996613999</c:v>
                </c:pt>
                <c:pt idx="19">
                  <c:v>4.5456277327040793</c:v>
                </c:pt>
                <c:pt idx="20">
                  <c:v>4.6111832980505136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C-4902-9450-790C04254072}"/>
            </c:ext>
          </c:extLst>
        </c:ser>
        <c:ser>
          <c:idx val="6"/>
          <c:order val="6"/>
          <c:tx>
            <c:strRef>
              <c:f>'(2)TP model-Porosity-Mineralogy'!$J$22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model-Porosity-Mineralogy'!$J$23:$J$43</c:f>
              <c:numCache>
                <c:formatCode>0.00</c:formatCode>
                <c:ptCount val="21"/>
                <c:pt idx="0">
                  <c:v>3.1859545442950492</c:v>
                </c:pt>
                <c:pt idx="1">
                  <c:v>3.2371990962174029</c:v>
                </c:pt>
                <c:pt idx="2">
                  <c:v>3.2888524887243573</c:v>
                </c:pt>
                <c:pt idx="3">
                  <c:v>3.3409147218159152</c:v>
                </c:pt>
                <c:pt idx="4">
                  <c:v>3.3933857954920761</c:v>
                </c:pt>
                <c:pt idx="5">
                  <c:v>3.4462657097528386</c:v>
                </c:pt>
                <c:pt idx="6">
                  <c:v>3.4995544645982033</c:v>
                </c:pt>
                <c:pt idx="7">
                  <c:v>3.553252060028171</c:v>
                </c:pt>
                <c:pt idx="8">
                  <c:v>3.6073584960427416</c:v>
                </c:pt>
                <c:pt idx="9">
                  <c:v>3.6618737726419135</c:v>
                </c:pt>
                <c:pt idx="10">
                  <c:v>3.7167978898256888</c:v>
                </c:pt>
                <c:pt idx="11">
                  <c:v>3.7721308475940662</c:v>
                </c:pt>
                <c:pt idx="12">
                  <c:v>3.8278726459470462</c:v>
                </c:pt>
                <c:pt idx="13">
                  <c:v>3.8840232848846288</c:v>
                </c:pt>
                <c:pt idx="14">
                  <c:v>3.9405827644068139</c:v>
                </c:pt>
                <c:pt idx="15">
                  <c:v>3.9975510845136011</c:v>
                </c:pt>
                <c:pt idx="16">
                  <c:v>4.0549282452049917</c:v>
                </c:pt>
                <c:pt idx="17">
                  <c:v>4.1127142464809836</c:v>
                </c:pt>
                <c:pt idx="18">
                  <c:v>4.1709090883415776</c:v>
                </c:pt>
                <c:pt idx="19">
                  <c:v>4.2295127707867755</c:v>
                </c:pt>
                <c:pt idx="20">
                  <c:v>4.2885252938165745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C-4902-9450-790C04254072}"/>
            </c:ext>
          </c:extLst>
        </c:ser>
        <c:ser>
          <c:idx val="7"/>
          <c:order val="7"/>
          <c:tx>
            <c:strRef>
              <c:f>'(2)TP model-Porosity-Mineralogy'!$K$22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model-Porosity-Mineralogy'!$K$23:$K$43</c:f>
              <c:numCache>
                <c:formatCode>0.00</c:formatCode>
                <c:ptCount val="21"/>
                <c:pt idx="0">
                  <c:v>2.9889507563196376</c:v>
                </c:pt>
                <c:pt idx="1">
                  <c:v>3.0350327251912743</c:v>
                </c:pt>
                <c:pt idx="2">
                  <c:v>3.081467214771064</c:v>
                </c:pt>
                <c:pt idx="3">
                  <c:v>3.1282542250590049</c:v>
                </c:pt>
                <c:pt idx="4">
                  <c:v>3.1753937560550995</c:v>
                </c:pt>
                <c:pt idx="5">
                  <c:v>3.2228858077593445</c:v>
                </c:pt>
                <c:pt idx="6">
                  <c:v>3.2707303801717433</c:v>
                </c:pt>
                <c:pt idx="7">
                  <c:v>3.3189274732922938</c:v>
                </c:pt>
                <c:pt idx="8">
                  <c:v>3.3674770871209954</c:v>
                </c:pt>
                <c:pt idx="9">
                  <c:v>3.4163792216578499</c:v>
                </c:pt>
                <c:pt idx="10">
                  <c:v>3.4656338769028574</c:v>
                </c:pt>
                <c:pt idx="11">
                  <c:v>3.5152410528560156</c:v>
                </c:pt>
                <c:pt idx="12">
                  <c:v>3.5652007495173264</c:v>
                </c:pt>
                <c:pt idx="13">
                  <c:v>3.6155129668867896</c:v>
                </c:pt>
                <c:pt idx="14">
                  <c:v>3.6661777049644044</c:v>
                </c:pt>
                <c:pt idx="15">
                  <c:v>3.7171949637501718</c:v>
                </c:pt>
                <c:pt idx="16">
                  <c:v>3.7685647432440916</c:v>
                </c:pt>
                <c:pt idx="17">
                  <c:v>3.8202870434461631</c:v>
                </c:pt>
                <c:pt idx="18">
                  <c:v>3.8723618643563857</c:v>
                </c:pt>
                <c:pt idx="19">
                  <c:v>3.9247892059747627</c:v>
                </c:pt>
                <c:pt idx="20">
                  <c:v>3.9775690683012908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C-4902-9450-790C04254072}"/>
            </c:ext>
          </c:extLst>
        </c:ser>
        <c:ser>
          <c:idx val="8"/>
          <c:order val="8"/>
          <c:tx>
            <c:strRef>
              <c:f>'(2)TP model-Porosity-Mineralogy'!$L$22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model-Porosity-Mineralogy'!$L$23:$L$43</c:f>
              <c:numCache>
                <c:formatCode>0.00</c:formatCode>
                <c:ptCount val="21"/>
                <c:pt idx="0">
                  <c:v>2.7982337649086286</c:v>
                </c:pt>
                <c:pt idx="1">
                  <c:v>2.8393842673316132</c:v>
                </c:pt>
                <c:pt idx="2">
                  <c:v>2.8808351424289986</c:v>
                </c:pt>
                <c:pt idx="3">
                  <c:v>2.9225863902007863</c:v>
                </c:pt>
                <c:pt idx="4">
                  <c:v>2.9646380106469756</c:v>
                </c:pt>
                <c:pt idx="5">
                  <c:v>3.0069900037675672</c:v>
                </c:pt>
                <c:pt idx="6">
                  <c:v>3.0496423695625605</c:v>
                </c:pt>
                <c:pt idx="7">
                  <c:v>3.0925951080319556</c:v>
                </c:pt>
                <c:pt idx="8">
                  <c:v>3.1358482191757528</c:v>
                </c:pt>
                <c:pt idx="9">
                  <c:v>3.1794017029939523</c:v>
                </c:pt>
                <c:pt idx="10">
                  <c:v>3.2232555594865522</c:v>
                </c:pt>
                <c:pt idx="11">
                  <c:v>3.2674097886535547</c:v>
                </c:pt>
                <c:pt idx="12">
                  <c:v>3.3118643904949594</c:v>
                </c:pt>
                <c:pt idx="13">
                  <c:v>3.3566193650107645</c:v>
                </c:pt>
                <c:pt idx="14">
                  <c:v>3.4016747122009727</c:v>
                </c:pt>
                <c:pt idx="15">
                  <c:v>3.4470304320655822</c:v>
                </c:pt>
                <c:pt idx="16">
                  <c:v>3.4926865246045931</c:v>
                </c:pt>
                <c:pt idx="17">
                  <c:v>3.5386429898180074</c:v>
                </c:pt>
                <c:pt idx="18">
                  <c:v>3.5848998277058226</c:v>
                </c:pt>
                <c:pt idx="19">
                  <c:v>3.6314570382680382</c:v>
                </c:pt>
                <c:pt idx="20">
                  <c:v>3.6783146215046578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C-4902-9450-790C04254072}"/>
            </c:ext>
          </c:extLst>
        </c:ser>
        <c:ser>
          <c:idx val="9"/>
          <c:order val="9"/>
          <c:tx>
            <c:strRef>
              <c:f>'(2)TP model-Porosity-Mineralogy'!$M$22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model-Porosity-Mineralogy'!$M$23:$M$43</c:f>
              <c:numCache>
                <c:formatCode>0.00</c:formatCode>
                <c:ptCount val="21"/>
                <c:pt idx="0">
                  <c:v>2.6138035700620228</c:v>
                </c:pt>
                <c:pt idx="1">
                  <c:v>2.6502537226384169</c:v>
                </c:pt>
                <c:pt idx="2">
                  <c:v>2.6869562716981612</c:v>
                </c:pt>
                <c:pt idx="3">
                  <c:v>2.7239112172412585</c:v>
                </c:pt>
                <c:pt idx="4">
                  <c:v>2.7611185592677048</c:v>
                </c:pt>
                <c:pt idx="5">
                  <c:v>2.7985782977775044</c:v>
                </c:pt>
                <c:pt idx="6">
                  <c:v>2.8362904327706553</c:v>
                </c:pt>
                <c:pt idx="7">
                  <c:v>2.8742549642471573</c:v>
                </c:pt>
                <c:pt idx="8">
                  <c:v>2.9124718922070123</c:v>
                </c:pt>
                <c:pt idx="9">
                  <c:v>2.950941216650218</c:v>
                </c:pt>
                <c:pt idx="10">
                  <c:v>2.9896629375767745</c:v>
                </c:pt>
                <c:pt idx="11">
                  <c:v>3.028637054986683</c:v>
                </c:pt>
                <c:pt idx="12">
                  <c:v>3.0678635688799427</c:v>
                </c:pt>
                <c:pt idx="13">
                  <c:v>3.1073424792565545</c:v>
                </c:pt>
                <c:pt idx="14">
                  <c:v>3.1470737861165174</c:v>
                </c:pt>
                <c:pt idx="15">
                  <c:v>3.1870574894598325</c:v>
                </c:pt>
                <c:pt idx="16">
                  <c:v>3.2272935892864987</c:v>
                </c:pt>
                <c:pt idx="17">
                  <c:v>3.2677820855965165</c:v>
                </c:pt>
                <c:pt idx="18">
                  <c:v>3.308522978389886</c:v>
                </c:pt>
                <c:pt idx="19">
                  <c:v>3.349516267666607</c:v>
                </c:pt>
                <c:pt idx="20">
                  <c:v>3.3907619534266789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3C-4902-9450-790C04254072}"/>
            </c:ext>
          </c:extLst>
        </c:ser>
        <c:ser>
          <c:idx val="10"/>
          <c:order val="10"/>
          <c:tx>
            <c:strRef>
              <c:f>'(2)TP model-Porosity-Mineralogy'!$N$22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model-Porosity-Mineralogy'!$B$23:$B$43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model-Porosity-Mineralogy'!$N$23:$N$43</c:f>
              <c:numCache>
                <c:formatCode>0.00</c:formatCode>
                <c:ptCount val="21"/>
                <c:pt idx="0">
                  <c:v>2.435660171779821</c:v>
                </c:pt>
                <c:pt idx="1">
                  <c:v>2.4676410911116848</c:v>
                </c:pt>
                <c:pt idx="2">
                  <c:v>2.4998306025785513</c:v>
                </c:pt>
                <c:pt idx="3">
                  <c:v>2.5322287061804185</c:v>
                </c:pt>
                <c:pt idx="4">
                  <c:v>2.5648354019172874</c:v>
                </c:pt>
                <c:pt idx="5">
                  <c:v>2.5976506897891567</c:v>
                </c:pt>
                <c:pt idx="6">
                  <c:v>2.6306745697960272</c:v>
                </c:pt>
                <c:pt idx="7">
                  <c:v>2.6639070419378994</c:v>
                </c:pt>
                <c:pt idx="8">
                  <c:v>2.6973481062147737</c:v>
                </c:pt>
                <c:pt idx="9">
                  <c:v>2.730997762626648</c:v>
                </c:pt>
                <c:pt idx="10">
                  <c:v>2.7648560111735234</c:v>
                </c:pt>
                <c:pt idx="11">
                  <c:v>2.7989228518554006</c:v>
                </c:pt>
                <c:pt idx="12">
                  <c:v>2.8331982846722794</c:v>
                </c:pt>
                <c:pt idx="13">
                  <c:v>2.8676823096241586</c:v>
                </c:pt>
                <c:pt idx="14">
                  <c:v>2.9023749267110399</c:v>
                </c:pt>
                <c:pt idx="15">
                  <c:v>2.9372761359329216</c:v>
                </c:pt>
                <c:pt idx="16">
                  <c:v>2.9723859372898058</c:v>
                </c:pt>
                <c:pt idx="17">
                  <c:v>3.0077043307816895</c:v>
                </c:pt>
                <c:pt idx="18">
                  <c:v>3.0432313164085762</c:v>
                </c:pt>
                <c:pt idx="19">
                  <c:v>3.0789668941704629</c:v>
                </c:pt>
                <c:pt idx="20">
                  <c:v>3.1149110640673516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3C-4902-9450-790C04254072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61303024"/>
        <c:axId val="1"/>
        <c:axId val="2"/>
      </c:surfaceChart>
      <c:catAx>
        <c:axId val="106130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Min. #1 In Matrix</a:t>
                </a:r>
              </a:p>
            </c:rich>
          </c:tx>
          <c:layout>
            <c:manualLayout>
              <c:xMode val="edge"/>
              <c:yMode val="edge"/>
              <c:x val="0.2783970959760162"/>
              <c:y val="0.89487851119909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6130302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</a:t>
                </a:r>
              </a:p>
            </c:rich>
          </c:tx>
          <c:layout>
            <c:manualLayout>
              <c:xMode val="edge"/>
              <c:yMode val="edge"/>
              <c:x val="0.79489697140520421"/>
              <c:y val="0.43134431834776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449624539920833"/>
          <c:y val="0.77255698808554851"/>
          <c:w val="0.11844086977927007"/>
          <c:h val="0.21674515499066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The Effect of Stacking</a:t>
            </a:r>
          </a:p>
        </c:rich>
      </c:tx>
      <c:layout>
        <c:manualLayout>
          <c:xMode val="edge"/>
          <c:yMode val="edge"/>
          <c:x val="0.29877914593904764"/>
          <c:y val="3.36853063318153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243878767507"/>
          <c:y val="0.13895188861873828"/>
          <c:w val="0.75397796239912607"/>
          <c:h val="0.66949546334482979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'(4) RC - Porosity-Mineralogy'!$U$9:$U$16</c:f>
              <c:numCache>
                <c:formatCode>0</c:formatCode>
                <c:ptCount val="8"/>
                <c:pt idx="0">
                  <c:v>1</c:v>
                </c:pt>
                <c:pt idx="1">
                  <c:v>1.5625</c:v>
                </c:pt>
                <c:pt idx="2">
                  <c:v>2.7777777777777781</c:v>
                </c:pt>
                <c:pt idx="3">
                  <c:v>4</c:v>
                </c:pt>
                <c:pt idx="4">
                  <c:v>25</c:v>
                </c:pt>
                <c:pt idx="5">
                  <c:v>100</c:v>
                </c:pt>
                <c:pt idx="6">
                  <c:v>400</c:v>
                </c:pt>
                <c:pt idx="7">
                  <c:v>10000</c:v>
                </c:pt>
              </c:numCache>
            </c:numRef>
          </c:xVal>
          <c:yVal>
            <c:numRef>
              <c:f>'(4) RC - Porosity-Mineralogy'!$T$9:$T$16</c:f>
              <c:numCache>
                <c:formatCode>0.000</c:formatCode>
                <c:ptCount val="8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  <c:pt idx="6">
                  <c:v>5.0000000000000001E-3</c:v>
                </c:pt>
                <c:pt idx="7" formatCode="General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D-4B35-A639-D4EE479F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96000"/>
        <c:axId val="1"/>
      </c:scatterChart>
      <c:valAx>
        <c:axId val="1068596000"/>
        <c:scaling>
          <c:logBase val="10"/>
          <c:orientation val="minMax"/>
          <c:max val="1000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No. of Stacks to Achieve RC=0.1</a:t>
                </a:r>
              </a:p>
            </c:rich>
          </c:tx>
          <c:layout>
            <c:manualLayout>
              <c:xMode val="edge"/>
              <c:yMode val="edge"/>
              <c:x val="0.26187113379363586"/>
              <c:y val="0.905292607667537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RC for 1 stack</a:t>
                </a:r>
              </a:p>
            </c:rich>
          </c:tx>
          <c:layout>
            <c:manualLayout>
              <c:xMode val="edge"/>
              <c:yMode val="edge"/>
              <c:x val="1.9332768266644255E-2"/>
              <c:y val="0.33895839496389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8596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Depth Model</a:t>
            </a:r>
          </a:p>
        </c:rich>
      </c:tx>
      <c:layout>
        <c:manualLayout>
          <c:xMode val="edge"/>
          <c:yMode val="edge"/>
          <c:x val="2.187568602130445E-2"/>
          <c:y val="1.67871029065474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00784024347938"/>
          <c:y val="0.26139917383052519"/>
          <c:w val="0.66564587464826386"/>
          <c:h val="0.664289643587665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'(5) Modeled TWT and RC'!$D$38:$D$47</c:f>
              <c:numCache>
                <c:formatCode>0.00</c:formatCode>
                <c:ptCount val="10"/>
                <c:pt idx="0">
                  <c:v>6.5201145762384494</c:v>
                </c:pt>
                <c:pt idx="1">
                  <c:v>6.5201145762384494</c:v>
                </c:pt>
                <c:pt idx="2">
                  <c:v>6.5201145762384494</c:v>
                </c:pt>
                <c:pt idx="3">
                  <c:v>20.371244466513541</c:v>
                </c:pt>
                <c:pt idx="4">
                  <c:v>20.371244466513541</c:v>
                </c:pt>
                <c:pt idx="5">
                  <c:v>20.371244466513541</c:v>
                </c:pt>
                <c:pt idx="6">
                  <c:v>21.097419014912852</c:v>
                </c:pt>
                <c:pt idx="7">
                  <c:v>21.097419014912852</c:v>
                </c:pt>
                <c:pt idx="8">
                  <c:v>21.097419014912852</c:v>
                </c:pt>
              </c:numCache>
            </c:numRef>
          </c:xVal>
          <c:yVal>
            <c:numRef>
              <c:f>'(5) Modeled TWT and RC'!$C$38:$C$47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9-449F-B399-305427C7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97984"/>
        <c:axId val="1"/>
      </c:scatterChart>
      <c:valAx>
        <c:axId val="1068597984"/>
        <c:scaling>
          <c:orientation val="minMax"/>
          <c:max val="25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Dielectric Constant</a:t>
                </a:r>
              </a:p>
            </c:rich>
          </c:tx>
          <c:layout>
            <c:manualLayout>
              <c:xMode val="edge"/>
              <c:yMode val="edge"/>
              <c:x val="0.40313764239261052"/>
              <c:y val="0.129500508136223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6.5627058063913349E-2"/>
              <c:y val="0.508409402312581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59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Model</a:t>
            </a:r>
          </a:p>
        </c:rich>
      </c:tx>
      <c:layout>
        <c:manualLayout>
          <c:xMode val="edge"/>
          <c:yMode val="edge"/>
          <c:x val="3.8998407936785363E-2"/>
          <c:y val="1.6746951903766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06085272293139"/>
          <c:y val="0.22967248325166092"/>
          <c:w val="0.66018733435843802"/>
          <c:h val="0.6914098714555206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'(5) Modeled TWT and RC'!$D$38:$D$47</c:f>
              <c:numCache>
                <c:formatCode>0.00</c:formatCode>
                <c:ptCount val="10"/>
                <c:pt idx="0">
                  <c:v>6.5201145762384494</c:v>
                </c:pt>
                <c:pt idx="1">
                  <c:v>6.5201145762384494</c:v>
                </c:pt>
                <c:pt idx="2">
                  <c:v>6.5201145762384494</c:v>
                </c:pt>
                <c:pt idx="3">
                  <c:v>20.371244466513541</c:v>
                </c:pt>
                <c:pt idx="4">
                  <c:v>20.371244466513541</c:v>
                </c:pt>
                <c:pt idx="5">
                  <c:v>20.371244466513541</c:v>
                </c:pt>
                <c:pt idx="6">
                  <c:v>21.097419014912852</c:v>
                </c:pt>
                <c:pt idx="7">
                  <c:v>21.097419014912852</c:v>
                </c:pt>
                <c:pt idx="8">
                  <c:v>21.097419014912852</c:v>
                </c:pt>
              </c:numCache>
            </c:numRef>
          </c:xVal>
          <c:yVal>
            <c:numRef>
              <c:f>'(5) Modeled TWT and RC'!$E$38:$E$47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8.5115050087373234</c:v>
                </c:pt>
                <c:pt idx="2">
                  <c:v>8.5115050087373234</c:v>
                </c:pt>
                <c:pt idx="3">
                  <c:v>8.5115050087373234</c:v>
                </c:pt>
                <c:pt idx="4">
                  <c:v>23.556343350807978</c:v>
                </c:pt>
                <c:pt idx="5">
                  <c:v>23.556343350807978</c:v>
                </c:pt>
                <c:pt idx="6">
                  <c:v>23.556343350807978</c:v>
                </c:pt>
                <c:pt idx="7">
                  <c:v>38.8669856244804</c:v>
                </c:pt>
                <c:pt idx="8">
                  <c:v>38.8669856244804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4-45C2-84F4-36B67DF1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3440"/>
        <c:axId val="1"/>
      </c:scatterChart>
      <c:valAx>
        <c:axId val="1068603440"/>
        <c:scaling>
          <c:orientation val="minMax"/>
          <c:max val="25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Dielectric Constant</a:t>
                </a:r>
              </a:p>
            </c:rich>
          </c:tx>
          <c:layout>
            <c:manualLayout>
              <c:xMode val="edge"/>
              <c:yMode val="edge"/>
              <c:x val="0.40948328333624634"/>
              <c:y val="7.4165072716682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TWT (ns)</a:t>
                </a:r>
              </a:p>
            </c:rich>
          </c:tx>
          <c:layout>
            <c:manualLayout>
              <c:xMode val="edge"/>
              <c:yMode val="edge"/>
              <c:x val="4.1784008503698601E-2"/>
              <c:y val="0.48566160520924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60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Reflection Coefficients</a:t>
            </a:r>
          </a:p>
        </c:rich>
      </c:tx>
      <c:layout>
        <c:manualLayout>
          <c:xMode val="edge"/>
          <c:yMode val="edge"/>
          <c:x val="4.788891438950451E-2"/>
          <c:y val="1.913937360430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3275324033654"/>
          <c:y val="0.27034365216080913"/>
          <c:w val="0.64509184677626674"/>
          <c:h val="0.6555235459474486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'(5) Modeled TWT and RC'!$F$38:$F$47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0">
                  <c:v>-0.27734921486060105</c:v>
                </c:pt>
                <c:pt idx="3" formatCode="0">
                  <c:v>0</c:v>
                </c:pt>
                <c:pt idx="4">
                  <c:v>0</c:v>
                </c:pt>
                <c:pt idx="5" formatCode="0.000">
                  <c:v>-8.7563736831072388E-3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0</c:v>
                </c:pt>
              </c:numCache>
            </c:numRef>
          </c:xVal>
          <c:yVal>
            <c:numRef>
              <c:f>'(5) Modeled TWT and RC'!$C$38:$C$47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8-4BB5-8512-DC7D2BC9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7904"/>
        <c:axId val="1"/>
      </c:scatterChart>
      <c:valAx>
        <c:axId val="106860790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0.89298740361605466"/>
              <c:y val="0.50480097881354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60790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Reflection Coefficients</a:t>
            </a:r>
          </a:p>
        </c:rich>
      </c:tx>
      <c:layout>
        <c:manualLayout>
          <c:xMode val="edge"/>
          <c:yMode val="edge"/>
          <c:x val="2.1539212573956062E-2"/>
          <c:y val="1.6746951903766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5012360519631"/>
          <c:y val="0.22010279644950836"/>
          <c:w val="0.62771419501243375"/>
          <c:h val="0.708156823359287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'(5) Modeled TWT and RC'!$F$38:$F$46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">
                  <c:v>-0.27734921486060105</c:v>
                </c:pt>
                <c:pt idx="3" formatCode="0">
                  <c:v>0</c:v>
                </c:pt>
                <c:pt idx="4">
                  <c:v>0</c:v>
                </c:pt>
                <c:pt idx="5" formatCode="0.000">
                  <c:v>-8.7563736831072388E-3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0</c:v>
                </c:pt>
              </c:numCache>
            </c:numRef>
          </c:xVal>
          <c:yVal>
            <c:numRef>
              <c:f>'(5) Modeled TWT and RC'!$E$38:$E$46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8.5115050087373234</c:v>
                </c:pt>
                <c:pt idx="2">
                  <c:v>8.5115050087373234</c:v>
                </c:pt>
                <c:pt idx="3">
                  <c:v>8.5115050087373234</c:v>
                </c:pt>
                <c:pt idx="4">
                  <c:v>23.556343350807978</c:v>
                </c:pt>
                <c:pt idx="5">
                  <c:v>23.556343350807978</c:v>
                </c:pt>
                <c:pt idx="6">
                  <c:v>23.556343350807978</c:v>
                </c:pt>
                <c:pt idx="7">
                  <c:v>38.8669856244804</c:v>
                </c:pt>
                <c:pt idx="8">
                  <c:v>38.8669856244804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6-435F-9319-4993EA06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6416"/>
        <c:axId val="1"/>
      </c:scatterChart>
      <c:valAx>
        <c:axId val="1068606416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axMin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TWT (ns)</a:t>
                </a:r>
              </a:p>
            </c:rich>
          </c:tx>
          <c:layout>
            <c:manualLayout>
              <c:xMode val="edge"/>
              <c:yMode val="edge"/>
              <c:x val="0.88618474589990648"/>
              <c:y val="0.49283887031085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60641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Vertical Resolution</a:t>
            </a:r>
          </a:p>
        </c:rich>
      </c:tx>
      <c:layout>
        <c:manualLayout>
          <c:xMode val="edge"/>
          <c:yMode val="edge"/>
          <c:x val="0.30501733351943944"/>
          <c:y val="3.386568581829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6242131515794"/>
          <c:y val="0.13745484243896702"/>
          <c:w val="0.7633020833844677"/>
          <c:h val="0.673329518034360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'(6) Vertical Resolution'!$H$11</c:f>
              <c:strCache>
                <c:ptCount val="1"/>
                <c:pt idx="0">
                  <c:v>2.5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'(6) Vertical Resolution'!$G$11:$G$14</c:f>
              <c:numCache>
                <c:formatCode>General</c:formatCode>
                <c:ptCount val="4"/>
                <c:pt idx="0">
                  <c:v>50</c:v>
                </c:pt>
                <c:pt idx="1">
                  <c:v>110</c:v>
                </c:pt>
                <c:pt idx="2">
                  <c:v>225</c:v>
                </c:pt>
                <c:pt idx="3">
                  <c:v>450</c:v>
                </c:pt>
              </c:numCache>
            </c:numRef>
          </c:xVal>
          <c:yVal>
            <c:numRef>
              <c:f>'(6) Vertical Resolution'!$N$11:$N$14</c:f>
              <c:numCache>
                <c:formatCode>0.00</c:formatCode>
                <c:ptCount val="4"/>
                <c:pt idx="0">
                  <c:v>0.94868329805051377</c:v>
                </c:pt>
                <c:pt idx="1">
                  <c:v>0.43121968093205171</c:v>
                </c:pt>
                <c:pt idx="2">
                  <c:v>0.21081851067789195</c:v>
                </c:pt>
                <c:pt idx="3">
                  <c:v>0.10540925533894598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6-4B55-A21A-D829143C7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97488"/>
        <c:axId val="1"/>
      </c:scatterChart>
      <c:valAx>
        <c:axId val="106859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(MHz)</a:t>
                </a:r>
              </a:p>
            </c:rich>
          </c:tx>
          <c:layout>
            <c:manualLayout>
              <c:xMode val="edge"/>
              <c:yMode val="edge"/>
              <c:x val="0.37785729376288757"/>
              <c:y val="0.90042882293352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 Wavelength (m)</a:t>
                </a:r>
              </a:p>
            </c:rich>
          </c:tx>
          <c:layout>
            <c:manualLayout>
              <c:xMode val="edge"/>
              <c:yMode val="edge"/>
              <c:x val="1.5174991717385046E-2"/>
              <c:y val="0.2031941149097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597488"/>
        <c:crosses val="autoZero"/>
        <c:crossBetween val="midCat"/>
      </c:valAx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789467366497084"/>
          <c:y val="0.29682277570153742"/>
          <c:w val="0.11381243788038783"/>
          <c:h val="5.1794578310335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2850495066406"/>
          <c:y val="0.34763063736137095"/>
          <c:w val="0.70159509961180344"/>
          <c:h val="0.58097175011078417"/>
        </c:manualLayout>
      </c:layout>
      <c:scatterChart>
        <c:scatterStyle val="lineMarker"/>
        <c:varyColors val="0"/>
        <c:ser>
          <c:idx val="0"/>
          <c:order val="0"/>
          <c:tx>
            <c:v>Radius A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'(7) Spatial Resolution'!$D$8:$D$10</c:f>
              <c:numCache>
                <c:formatCode>0.00</c:formatCode>
                <c:ptCount val="3"/>
                <c:pt idx="0">
                  <c:v>0.10954451150103321</c:v>
                </c:pt>
                <c:pt idx="1">
                  <c:v>0.29523984967808509</c:v>
                </c:pt>
                <c:pt idx="2">
                  <c:v>0.48093518785513695</c:v>
                </c:pt>
              </c:numCache>
            </c:numRef>
          </c:xVal>
          <c:yVal>
            <c:numRef>
              <c:f>'(7) Spatial Resolution'!$C$8:$C$10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E-45F8-8996-34CD86350B89}"/>
            </c:ext>
          </c:extLst>
        </c:ser>
        <c:ser>
          <c:idx val="1"/>
          <c:order val="1"/>
          <c:tx>
            <c:v>Radius B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'(7) Spatial Resolution'!$E$8:$E$10</c:f>
              <c:numCache>
                <c:formatCode>0.00</c:formatCode>
                <c:ptCount val="3"/>
                <c:pt idx="0">
                  <c:v>5.4772255750516606E-2</c:v>
                </c:pt>
                <c:pt idx="1">
                  <c:v>0.14761992483904254</c:v>
                </c:pt>
                <c:pt idx="2">
                  <c:v>0.24046759392756847</c:v>
                </c:pt>
              </c:numCache>
            </c:numRef>
          </c:xVal>
          <c:yVal>
            <c:numRef>
              <c:f>'(7) Spatial Resolution'!$C$8:$C$10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E-45F8-8996-34CD8635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6912"/>
        <c:axId val="1"/>
      </c:scatterChart>
      <c:valAx>
        <c:axId val="1068606912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Radius of Antenna Footprint (m)</a:t>
                </a:r>
              </a:p>
            </c:rich>
          </c:tx>
          <c:layout>
            <c:manualLayout>
              <c:xMode val="edge"/>
              <c:yMode val="edge"/>
              <c:x val="0.22252083383210186"/>
              <c:y val="0.130956746951201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4.4504166766420362E-2"/>
              <c:y val="0.52620801956755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606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61936419446053"/>
          <c:y val="0.3595357961751165"/>
          <c:w val="0.25655343194759972"/>
          <c:h val="0.11667055637470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32235453218275562"/>
          <c:y val="3.4409689136160306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5641837787264657E-2"/>
          <c:y val="0.19785571253292178"/>
          <c:w val="0.77047617351257125"/>
          <c:h val="0.61937440445088543"/>
        </c:manualLayout>
      </c:layout>
      <c:surfaceChart>
        <c:wireframe val="0"/>
        <c:ser>
          <c:idx val="0"/>
          <c:order val="0"/>
          <c:tx>
            <c:strRef>
              <c:f>'(2)TP model-Porosity-Mineralogy'!$D$22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model-Porosity-Mineralogy'!$D$50:$D$70</c:f>
              <c:numCache>
                <c:formatCode>0.00</c:formatCode>
                <c:ptCount val="21"/>
                <c:pt idx="0">
                  <c:v>4.4999999999999991</c:v>
                </c:pt>
                <c:pt idx="1">
                  <c:v>4.58707349886995</c:v>
                </c:pt>
                <c:pt idx="2">
                  <c:v>4.6749813662799076</c:v>
                </c:pt>
                <c:pt idx="3">
                  <c:v>4.7637236022298701</c:v>
                </c:pt>
                <c:pt idx="4">
                  <c:v>4.8533002067198385</c:v>
                </c:pt>
                <c:pt idx="5">
                  <c:v>4.943711179749811</c:v>
                </c:pt>
                <c:pt idx="6">
                  <c:v>5.0349565213197875</c:v>
                </c:pt>
                <c:pt idx="7">
                  <c:v>5.1270362314297699</c:v>
                </c:pt>
                <c:pt idx="8">
                  <c:v>5.2199503100797582</c:v>
                </c:pt>
                <c:pt idx="9">
                  <c:v>5.3136987572697514</c:v>
                </c:pt>
                <c:pt idx="10">
                  <c:v>5.4082815729997478</c:v>
                </c:pt>
                <c:pt idx="11">
                  <c:v>5.5036987572697509</c:v>
                </c:pt>
                <c:pt idx="12">
                  <c:v>5.5999503100797563</c:v>
                </c:pt>
                <c:pt idx="13">
                  <c:v>5.6970362314297702</c:v>
                </c:pt>
                <c:pt idx="14">
                  <c:v>5.7949565213197882</c:v>
                </c:pt>
                <c:pt idx="15">
                  <c:v>5.8937111797498094</c:v>
                </c:pt>
                <c:pt idx="16">
                  <c:v>5.99330020671984</c:v>
                </c:pt>
                <c:pt idx="17">
                  <c:v>6.0937236022298693</c:v>
                </c:pt>
                <c:pt idx="18">
                  <c:v>6.1949813662799098</c:v>
                </c:pt>
                <c:pt idx="19">
                  <c:v>6.2970734988699517</c:v>
                </c:pt>
                <c:pt idx="20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7-4903-9E46-1F965CA97D72}"/>
            </c:ext>
          </c:extLst>
        </c:ser>
        <c:ser>
          <c:idx val="1"/>
          <c:order val="1"/>
          <c:tx>
            <c:strRef>
              <c:f>'(2)TP model-Porosity-Mineralogy'!$E$22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model-Porosity-Mineralogy'!$E$50:$E$70</c:f>
              <c:numCache>
                <c:formatCode>0.00</c:formatCode>
                <c:ptCount val="21"/>
                <c:pt idx="0">
                  <c:v>5.1313771631908285</c:v>
                </c:pt>
                <c:pt idx="1">
                  <c:v>5.2196629133046191</c:v>
                </c:pt>
                <c:pt idx="2">
                  <c:v>5.308701681025763</c:v>
                </c:pt>
                <c:pt idx="3">
                  <c:v>5.3984934663542612</c:v>
                </c:pt>
                <c:pt idx="4">
                  <c:v>5.4890382692901145</c:v>
                </c:pt>
                <c:pt idx="5">
                  <c:v>5.5803360898333239</c:v>
                </c:pt>
                <c:pt idx="6">
                  <c:v>5.6723869279838857</c:v>
                </c:pt>
                <c:pt idx="7">
                  <c:v>5.7651907837418017</c:v>
                </c:pt>
                <c:pt idx="8">
                  <c:v>5.8587476571070729</c:v>
                </c:pt>
                <c:pt idx="9">
                  <c:v>5.9530575480796983</c:v>
                </c:pt>
                <c:pt idx="10">
                  <c:v>6.0481204566596789</c:v>
                </c:pt>
                <c:pt idx="11">
                  <c:v>6.1439363828470137</c:v>
                </c:pt>
                <c:pt idx="12">
                  <c:v>6.2405053266417028</c:v>
                </c:pt>
                <c:pt idx="13">
                  <c:v>6.3378272880437487</c:v>
                </c:pt>
                <c:pt idx="14">
                  <c:v>6.4359022670531472</c:v>
                </c:pt>
                <c:pt idx="15">
                  <c:v>6.5347302636698998</c:v>
                </c:pt>
                <c:pt idx="16">
                  <c:v>6.6343112778940077</c:v>
                </c:pt>
                <c:pt idx="17">
                  <c:v>6.7346453097254688</c:v>
                </c:pt>
                <c:pt idx="18">
                  <c:v>6.835732359164286</c:v>
                </c:pt>
                <c:pt idx="19">
                  <c:v>6.9375724262104592</c:v>
                </c:pt>
                <c:pt idx="20">
                  <c:v>7.0401655108639849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7-4903-9E46-1F965CA97D72}"/>
            </c:ext>
          </c:extLst>
        </c:ser>
        <c:ser>
          <c:idx val="2"/>
          <c:order val="2"/>
          <c:tx>
            <c:strRef>
              <c:f>'(2)TP model-Porosity-Mineralogy'!$F$22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model-Porosity-Mineralogy'!$F$50:$F$70</c:f>
              <c:numCache>
                <c:formatCode>0.00</c:formatCode>
                <c:ptCount val="21"/>
                <c:pt idx="0">
                  <c:v>5.8041883092036777</c:v>
                </c:pt>
                <c:pt idx="1">
                  <c:v>5.8931004235942153</c:v>
                </c:pt>
                <c:pt idx="2">
                  <c:v>5.9826883765021588</c:v>
                </c:pt>
                <c:pt idx="3">
                  <c:v>6.0729521679275065</c:v>
                </c:pt>
                <c:pt idx="4">
                  <c:v>6.1638917978702583</c:v>
                </c:pt>
                <c:pt idx="5">
                  <c:v>6.2555072663304152</c:v>
                </c:pt>
                <c:pt idx="6">
                  <c:v>6.3477985733079727</c:v>
                </c:pt>
                <c:pt idx="7">
                  <c:v>6.440765718802937</c:v>
                </c:pt>
                <c:pt idx="8">
                  <c:v>6.5344087028153055</c:v>
                </c:pt>
                <c:pt idx="9">
                  <c:v>6.6287275253450755</c:v>
                </c:pt>
                <c:pt idx="10">
                  <c:v>6.7237221863922505</c:v>
                </c:pt>
                <c:pt idx="11">
                  <c:v>6.8193926859568306</c:v>
                </c:pt>
                <c:pt idx="12">
                  <c:v>6.9157390240388157</c:v>
                </c:pt>
                <c:pt idx="13">
                  <c:v>7.0127612006382041</c:v>
                </c:pt>
                <c:pt idx="14">
                  <c:v>7.1104592157549948</c:v>
                </c:pt>
                <c:pt idx="15">
                  <c:v>7.2088330693891924</c:v>
                </c:pt>
                <c:pt idx="16">
                  <c:v>7.3078827615407906</c:v>
                </c:pt>
                <c:pt idx="17">
                  <c:v>7.4076082922097966</c:v>
                </c:pt>
                <c:pt idx="18">
                  <c:v>7.5080096613962057</c:v>
                </c:pt>
                <c:pt idx="19">
                  <c:v>7.6090868691000164</c:v>
                </c:pt>
                <c:pt idx="20">
                  <c:v>7.7108399153212339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7-4903-9E46-1F965CA97D72}"/>
            </c:ext>
          </c:extLst>
        </c:ser>
        <c:ser>
          <c:idx val="3"/>
          <c:order val="3"/>
          <c:tx>
            <c:strRef>
              <c:f>'(2)TP model-Porosity-Mineralogy'!$G$22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model-Porosity-Mineralogy'!$G$50:$G$70</c:f>
              <c:numCache>
                <c:formatCode>0.00</c:formatCode>
                <c:ptCount val="21"/>
                <c:pt idx="0">
                  <c:v>6.5184334380385422</c:v>
                </c:pt>
                <c:pt idx="1">
                  <c:v>6.6073860297387421</c:v>
                </c:pt>
                <c:pt idx="2">
                  <c:v>6.6969414527090967</c:v>
                </c:pt>
                <c:pt idx="3">
                  <c:v>6.787099706949606</c:v>
                </c:pt>
                <c:pt idx="4">
                  <c:v>6.8778607924602673</c:v>
                </c:pt>
                <c:pt idx="5">
                  <c:v>6.9692247092410797</c:v>
                </c:pt>
                <c:pt idx="6">
                  <c:v>7.0611914572920504</c:v>
                </c:pt>
                <c:pt idx="7">
                  <c:v>7.1537610366131705</c:v>
                </c:pt>
                <c:pt idx="8">
                  <c:v>7.2469334472044515</c:v>
                </c:pt>
                <c:pt idx="9">
                  <c:v>7.340708689065881</c:v>
                </c:pt>
                <c:pt idx="10">
                  <c:v>7.4350867621974617</c:v>
                </c:pt>
                <c:pt idx="11">
                  <c:v>7.5300676665992006</c:v>
                </c:pt>
                <c:pt idx="12">
                  <c:v>7.6256514022710915</c:v>
                </c:pt>
                <c:pt idx="13">
                  <c:v>7.7218379692131354</c:v>
                </c:pt>
                <c:pt idx="14">
                  <c:v>7.818627367425333</c:v>
                </c:pt>
                <c:pt idx="15">
                  <c:v>7.9160195969076845</c:v>
                </c:pt>
                <c:pt idx="16">
                  <c:v>8.0140146576601925</c:v>
                </c:pt>
                <c:pt idx="17">
                  <c:v>8.1126125496828472</c:v>
                </c:pt>
                <c:pt idx="18">
                  <c:v>8.211813272975661</c:v>
                </c:pt>
                <c:pt idx="19">
                  <c:v>8.3116168275386269</c:v>
                </c:pt>
                <c:pt idx="20">
                  <c:v>8.4120232133717465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7-4903-9E46-1F965CA97D72}"/>
            </c:ext>
          </c:extLst>
        </c:ser>
        <c:ser>
          <c:idx val="4"/>
          <c:order val="4"/>
          <c:tx>
            <c:strRef>
              <c:f>'(2)TP model-Porosity-Mineralogy'!$H$22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model-Porosity-Mineralogy'!$H$50:$H$70</c:f>
              <c:numCache>
                <c:formatCode>0.00</c:formatCode>
                <c:ptCount val="21"/>
                <c:pt idx="0">
                  <c:v>7.2741125496954293</c:v>
                </c:pt>
                <c:pt idx="1">
                  <c:v>7.3625197317382023</c:v>
                </c:pt>
                <c:pt idx="2">
                  <c:v>7.4514609096465785</c:v>
                </c:pt>
                <c:pt idx="3">
                  <c:v>7.5409360834205597</c:v>
                </c:pt>
                <c:pt idx="4">
                  <c:v>7.6309452530601423</c:v>
                </c:pt>
                <c:pt idx="5">
                  <c:v>7.7214884185653334</c:v>
                </c:pt>
                <c:pt idx="6">
                  <c:v>7.8125655799361198</c:v>
                </c:pt>
                <c:pt idx="7">
                  <c:v>7.9041767371725147</c:v>
                </c:pt>
                <c:pt idx="8">
                  <c:v>7.9963218902745128</c:v>
                </c:pt>
                <c:pt idx="9">
                  <c:v>8.0890010392421114</c:v>
                </c:pt>
                <c:pt idx="10">
                  <c:v>8.1822141840753186</c:v>
                </c:pt>
                <c:pt idx="11">
                  <c:v>8.2759613247741228</c:v>
                </c:pt>
                <c:pt idx="12">
                  <c:v>8.3702424613385311</c:v>
                </c:pt>
                <c:pt idx="13">
                  <c:v>8.4650575937685435</c:v>
                </c:pt>
                <c:pt idx="14">
                  <c:v>8.5604067220641635</c:v>
                </c:pt>
                <c:pt idx="15">
                  <c:v>8.6562898462253806</c:v>
                </c:pt>
                <c:pt idx="16">
                  <c:v>8.7527069662522017</c:v>
                </c:pt>
                <c:pt idx="17">
                  <c:v>8.8496580821446287</c:v>
                </c:pt>
                <c:pt idx="18">
                  <c:v>8.9471431939026598</c:v>
                </c:pt>
                <c:pt idx="19">
                  <c:v>9.0451623015262914</c:v>
                </c:pt>
                <c:pt idx="20">
                  <c:v>9.1437154050155272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77-4903-9E46-1F965CA97D72}"/>
            </c:ext>
          </c:extLst>
        </c:ser>
        <c:ser>
          <c:idx val="5"/>
          <c:order val="5"/>
          <c:tx>
            <c:strRef>
              <c:f>'(2)TP model-Porosity-Mineralogy'!$I$22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model-Porosity-Mineralogy'!$I$50:$I$70</c:f>
              <c:numCache>
                <c:formatCode>0.00</c:formatCode>
                <c:ptCount val="21"/>
                <c:pt idx="0">
                  <c:v>8.07122564417433</c:v>
                </c:pt>
                <c:pt idx="1">
                  <c:v>8.1585015295925896</c:v>
                </c:pt>
                <c:pt idx="2">
                  <c:v>8.2462467473146024</c:v>
                </c:pt>
                <c:pt idx="3">
                  <c:v>8.3344612973403649</c:v>
                </c:pt>
                <c:pt idx="4">
                  <c:v>8.423145179669886</c:v>
                </c:pt>
                <c:pt idx="5">
                  <c:v>8.5122983943031585</c:v>
                </c:pt>
                <c:pt idx="6">
                  <c:v>8.6019209412401825</c:v>
                </c:pt>
                <c:pt idx="7">
                  <c:v>8.6920128204809615</c:v>
                </c:pt>
                <c:pt idx="8">
                  <c:v>8.7825740320254884</c:v>
                </c:pt>
                <c:pt idx="9">
                  <c:v>8.8736045758737685</c:v>
                </c:pt>
                <c:pt idx="10">
                  <c:v>8.965104452025809</c:v>
                </c:pt>
                <c:pt idx="11">
                  <c:v>9.0570736604815956</c:v>
                </c:pt>
                <c:pt idx="12">
                  <c:v>9.149512201241139</c:v>
                </c:pt>
                <c:pt idx="13">
                  <c:v>9.2424200743044302</c:v>
                </c:pt>
                <c:pt idx="14">
                  <c:v>9.3357972796714783</c:v>
                </c:pt>
                <c:pt idx="15">
                  <c:v>9.4296438173422796</c:v>
                </c:pt>
                <c:pt idx="16">
                  <c:v>9.5239596873168306</c:v>
                </c:pt>
                <c:pt idx="17">
                  <c:v>9.6187448895951349</c:v>
                </c:pt>
                <c:pt idx="18">
                  <c:v>9.7139994241771959</c:v>
                </c:pt>
                <c:pt idx="19">
                  <c:v>9.8097232910630083</c:v>
                </c:pt>
                <c:pt idx="20">
                  <c:v>9.9059164902525687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77-4903-9E46-1F965CA97D72}"/>
            </c:ext>
          </c:extLst>
        </c:ser>
        <c:ser>
          <c:idx val="6"/>
          <c:order val="6"/>
          <c:tx>
            <c:strRef>
              <c:f>'(2)TP model-Porosity-Mineralogy'!$J$22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model-Porosity-Mineralogy'!$J$50:$J$70</c:f>
              <c:numCache>
                <c:formatCode>0.00</c:formatCode>
                <c:ptCount val="21"/>
                <c:pt idx="0">
                  <c:v>8.9097727214752478</c:v>
                </c:pt>
                <c:pt idx="1">
                  <c:v>8.9953314233019039</c:v>
                </c:pt>
                <c:pt idx="2">
                  <c:v>9.0812989657131631</c:v>
                </c:pt>
                <c:pt idx="3">
                  <c:v>9.167675348709027</c:v>
                </c:pt>
                <c:pt idx="4">
                  <c:v>9.2544605722894939</c:v>
                </c:pt>
                <c:pt idx="5">
                  <c:v>9.3416546364545603</c:v>
                </c:pt>
                <c:pt idx="6">
                  <c:v>9.4292575412042297</c:v>
                </c:pt>
                <c:pt idx="7">
                  <c:v>9.5172692865385038</c:v>
                </c:pt>
                <c:pt idx="8">
                  <c:v>9.6056898724573809</c:v>
                </c:pt>
                <c:pt idx="9">
                  <c:v>9.6945192989608575</c:v>
                </c:pt>
                <c:pt idx="10">
                  <c:v>9.7837575660489353</c:v>
                </c:pt>
                <c:pt idx="11">
                  <c:v>9.8734046737216197</c:v>
                </c:pt>
                <c:pt idx="12">
                  <c:v>9.963460621978907</c:v>
                </c:pt>
                <c:pt idx="13">
                  <c:v>10.053925410820794</c:v>
                </c:pt>
                <c:pt idx="14">
                  <c:v>10.144799040247282</c:v>
                </c:pt>
                <c:pt idx="15">
                  <c:v>10.236081510258376</c:v>
                </c:pt>
                <c:pt idx="16">
                  <c:v>10.327772820854072</c:v>
                </c:pt>
                <c:pt idx="17">
                  <c:v>10.419872972034367</c:v>
                </c:pt>
                <c:pt idx="18">
                  <c:v>10.512381963799267</c:v>
                </c:pt>
                <c:pt idx="19">
                  <c:v>10.60529979614877</c:v>
                </c:pt>
                <c:pt idx="20">
                  <c:v>10.698626469082877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77-4903-9E46-1F965CA97D72}"/>
            </c:ext>
          </c:extLst>
        </c:ser>
        <c:ser>
          <c:idx val="7"/>
          <c:order val="7"/>
          <c:tx>
            <c:strRef>
              <c:f>'(2)TP model-Porosity-Mineralogy'!$K$22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model-Porosity-Mineralogy'!$K$50:$K$70</c:f>
              <c:numCache>
                <c:formatCode>0.00</c:formatCode>
                <c:ptCount val="21"/>
                <c:pt idx="0">
                  <c:v>9.7897537815981863</c:v>
                </c:pt>
                <c:pt idx="1">
                  <c:v>9.8730094128661552</c:v>
                </c:pt>
                <c:pt idx="2">
                  <c:v>9.9566175648422721</c:v>
                </c:pt>
                <c:pt idx="3">
                  <c:v>10.040578237526544</c:v>
                </c:pt>
                <c:pt idx="4">
                  <c:v>10.124891430918971</c:v>
                </c:pt>
                <c:pt idx="5">
                  <c:v>10.209557145019549</c:v>
                </c:pt>
                <c:pt idx="6">
                  <c:v>10.294575379828277</c:v>
                </c:pt>
                <c:pt idx="7">
                  <c:v>10.379946135345156</c:v>
                </c:pt>
                <c:pt idx="8">
                  <c:v>10.465669411570188</c:v>
                </c:pt>
                <c:pt idx="9">
                  <c:v>10.551745208503373</c:v>
                </c:pt>
                <c:pt idx="10">
                  <c:v>10.638173526144714</c:v>
                </c:pt>
                <c:pt idx="11">
                  <c:v>10.7249543644942</c:v>
                </c:pt>
                <c:pt idx="12">
                  <c:v>10.812087723551844</c:v>
                </c:pt>
                <c:pt idx="13">
                  <c:v>10.899573603317636</c:v>
                </c:pt>
                <c:pt idx="14">
                  <c:v>10.987412003791581</c:v>
                </c:pt>
                <c:pt idx="15">
                  <c:v>11.07560292497368</c:v>
                </c:pt>
                <c:pt idx="16">
                  <c:v>11.164146366863932</c:v>
                </c:pt>
                <c:pt idx="17">
                  <c:v>11.253042329462332</c:v>
                </c:pt>
                <c:pt idx="18">
                  <c:v>11.342290812768885</c:v>
                </c:pt>
                <c:pt idx="19">
                  <c:v>11.431891816783592</c:v>
                </c:pt>
                <c:pt idx="20">
                  <c:v>11.521845341506451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77-4903-9E46-1F965CA97D72}"/>
            </c:ext>
          </c:extLst>
        </c:ser>
        <c:ser>
          <c:idx val="8"/>
          <c:order val="8"/>
          <c:tx>
            <c:strRef>
              <c:f>'(2)TP model-Porosity-Mineralogy'!$L$22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model-Porosity-Mineralogy'!$L$50:$L$70</c:f>
              <c:numCache>
                <c:formatCode>0.00</c:formatCode>
                <c:ptCount val="21"/>
                <c:pt idx="0">
                  <c:v>10.711168824543144</c:v>
                </c:pt>
                <c:pt idx="1">
                  <c:v>10.791535498285333</c:v>
                </c:pt>
                <c:pt idx="2">
                  <c:v>10.872202544701926</c:v>
                </c:pt>
                <c:pt idx="3">
                  <c:v>10.953169963792918</c:v>
                </c:pt>
                <c:pt idx="4">
                  <c:v>11.034437755558313</c:v>
                </c:pt>
                <c:pt idx="5">
                  <c:v>11.116005919998109</c:v>
                </c:pt>
                <c:pt idx="6">
                  <c:v>11.197874457112309</c:v>
                </c:pt>
                <c:pt idx="7">
                  <c:v>11.280043366900909</c:v>
                </c:pt>
                <c:pt idx="8">
                  <c:v>11.362512649363911</c:v>
                </c:pt>
                <c:pt idx="9">
                  <c:v>11.445282304501321</c:v>
                </c:pt>
                <c:pt idx="10">
                  <c:v>11.528352332313125</c:v>
                </c:pt>
                <c:pt idx="11">
                  <c:v>11.611722732799333</c:v>
                </c:pt>
                <c:pt idx="12">
                  <c:v>11.695393505959942</c:v>
                </c:pt>
                <c:pt idx="13">
                  <c:v>11.779364651794955</c:v>
                </c:pt>
                <c:pt idx="14">
                  <c:v>11.863636170304368</c:v>
                </c:pt>
                <c:pt idx="15">
                  <c:v>11.948208061488184</c:v>
                </c:pt>
                <c:pt idx="16">
                  <c:v>12.0330803253464</c:v>
                </c:pt>
                <c:pt idx="17">
                  <c:v>12.118252961879021</c:v>
                </c:pt>
                <c:pt idx="18">
                  <c:v>12.203725971086044</c:v>
                </c:pt>
                <c:pt idx="19">
                  <c:v>12.289499352967463</c:v>
                </c:pt>
                <c:pt idx="20">
                  <c:v>12.375573107523289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77-4903-9E46-1F965CA97D72}"/>
            </c:ext>
          </c:extLst>
        </c:ser>
        <c:ser>
          <c:idx val="9"/>
          <c:order val="9"/>
          <c:tx>
            <c:strRef>
              <c:f>'(2)TP model-Porosity-Mineralogy'!$M$22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model-Porosity-Mineralogy'!$M$50:$M$70</c:f>
              <c:numCache>
                <c:formatCode>0.00</c:formatCode>
                <c:ptCount val="21"/>
                <c:pt idx="0">
                  <c:v>11.674017850310115</c:v>
                </c:pt>
                <c:pt idx="1">
                  <c:v>11.750909679559442</c:v>
                </c:pt>
                <c:pt idx="2">
                  <c:v>11.828053905292116</c:v>
                </c:pt>
                <c:pt idx="3">
                  <c:v>11.905450527508144</c:v>
                </c:pt>
                <c:pt idx="4">
                  <c:v>11.983099546207523</c:v>
                </c:pt>
                <c:pt idx="5">
                  <c:v>12.061000961390251</c:v>
                </c:pt>
                <c:pt idx="6">
                  <c:v>12.139154773056335</c:v>
                </c:pt>
                <c:pt idx="7">
                  <c:v>12.217560981205766</c:v>
                </c:pt>
                <c:pt idx="8">
                  <c:v>12.296219585838552</c:v>
                </c:pt>
                <c:pt idx="9">
                  <c:v>12.37513058695469</c:v>
                </c:pt>
                <c:pt idx="10">
                  <c:v>12.454293984554177</c:v>
                </c:pt>
                <c:pt idx="11">
                  <c:v>12.533709778637018</c:v>
                </c:pt>
                <c:pt idx="12">
                  <c:v>12.613377969203206</c:v>
                </c:pt>
                <c:pt idx="13">
                  <c:v>12.693298556252749</c:v>
                </c:pt>
                <c:pt idx="14">
                  <c:v>12.773471539785643</c:v>
                </c:pt>
                <c:pt idx="15">
                  <c:v>12.853896919801889</c:v>
                </c:pt>
                <c:pt idx="16">
                  <c:v>12.934574696301487</c:v>
                </c:pt>
                <c:pt idx="17">
                  <c:v>13.01550486928444</c:v>
                </c:pt>
                <c:pt idx="18">
                  <c:v>13.096687438750736</c:v>
                </c:pt>
                <c:pt idx="19">
                  <c:v>13.178122404700389</c:v>
                </c:pt>
                <c:pt idx="20">
                  <c:v>13.259809767133392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77-4903-9E46-1F965CA97D72}"/>
            </c:ext>
          </c:extLst>
        </c:ser>
        <c:ser>
          <c:idx val="10"/>
          <c:order val="10"/>
          <c:tx>
            <c:strRef>
              <c:f>'(2)TP model-Porosity-Mineralogy'!$N$22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model-Porosity-Mineralogy'!$B$50:$B$70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model-Porosity-Mineralogy'!$N$50:$N$70</c:f>
              <c:numCache>
                <c:formatCode>0.00</c:formatCode>
                <c:ptCount val="21"/>
                <c:pt idx="0">
                  <c:v>12.678300858899105</c:v>
                </c:pt>
                <c:pt idx="1">
                  <c:v>12.751131956688477</c:v>
                </c:pt>
                <c:pt idx="2">
                  <c:v>12.824171646612848</c:v>
                </c:pt>
                <c:pt idx="3">
                  <c:v>12.897419928672223</c:v>
                </c:pt>
                <c:pt idx="4">
                  <c:v>12.970876802866597</c:v>
                </c:pt>
                <c:pt idx="5">
                  <c:v>13.044542269195974</c:v>
                </c:pt>
                <c:pt idx="6">
                  <c:v>13.118416327660347</c:v>
                </c:pt>
                <c:pt idx="7">
                  <c:v>13.192498978259728</c:v>
                </c:pt>
                <c:pt idx="8">
                  <c:v>13.266790220994109</c:v>
                </c:pt>
                <c:pt idx="9">
                  <c:v>13.341290055863485</c:v>
                </c:pt>
                <c:pt idx="10">
                  <c:v>13.415998482867868</c:v>
                </c:pt>
                <c:pt idx="11">
                  <c:v>13.490915502007255</c:v>
                </c:pt>
                <c:pt idx="12">
                  <c:v>13.566041113281639</c:v>
                </c:pt>
                <c:pt idx="13">
                  <c:v>13.641375316691022</c:v>
                </c:pt>
                <c:pt idx="14">
                  <c:v>13.716918112235408</c:v>
                </c:pt>
                <c:pt idx="15">
                  <c:v>13.792669499914796</c:v>
                </c:pt>
                <c:pt idx="16">
                  <c:v>13.868629479729188</c:v>
                </c:pt>
                <c:pt idx="17">
                  <c:v>13.94479805167858</c:v>
                </c:pt>
                <c:pt idx="18">
                  <c:v>14.021175215762968</c:v>
                </c:pt>
                <c:pt idx="19">
                  <c:v>14.097760971982364</c:v>
                </c:pt>
                <c:pt idx="20">
                  <c:v>14.174555320336761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77-4903-9E46-1F965CA97D72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51024"/>
        <c:axId val="1"/>
        <c:axId val="2"/>
      </c:surfaceChart>
      <c:catAx>
        <c:axId val="10715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Min. #1 In Matrix</a:t>
                </a:r>
              </a:p>
            </c:rich>
          </c:tx>
          <c:layout>
            <c:manualLayout>
              <c:xMode val="edge"/>
              <c:yMode val="edge"/>
              <c:x val="0.2783970959760162"/>
              <c:y val="0.89250131196915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7155102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</a:t>
                </a:r>
              </a:p>
            </c:rich>
          </c:tx>
          <c:layout>
            <c:manualLayout>
              <c:xMode val="edge"/>
              <c:yMode val="edge"/>
              <c:x val="0.79367593151057259"/>
              <c:y val="0.43012111420200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28584645289185"/>
          <c:y val="0.80647708912875715"/>
          <c:w val="0.14041958788263978"/>
          <c:h val="0.16344602339676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32235453218275562"/>
          <c:y val="3.4409689136160306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5641837787264657E-2"/>
          <c:y val="0.19785571253292178"/>
          <c:w val="0.77047617351257125"/>
          <c:h val="0.61937440445088543"/>
        </c:manualLayout>
      </c:layout>
      <c:surfaceChart>
        <c:wireframe val="0"/>
        <c:ser>
          <c:idx val="0"/>
          <c:order val="0"/>
          <c:tx>
            <c:strRef>
              <c:f>'(2)TP model-Porosity-Mineralogy'!$D$22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model-Porosity-Mineralogy'!$D$77:$D$97</c:f>
              <c:numCache>
                <c:formatCode>0.00</c:formatCode>
                <c:ptCount val="21"/>
                <c:pt idx="0">
                  <c:v>4.4999999999999991</c:v>
                </c:pt>
                <c:pt idx="1">
                  <c:v>4.58707349886995</c:v>
                </c:pt>
                <c:pt idx="2">
                  <c:v>4.6749813662799076</c:v>
                </c:pt>
                <c:pt idx="3">
                  <c:v>4.7637236022298701</c:v>
                </c:pt>
                <c:pt idx="4">
                  <c:v>4.8533002067198385</c:v>
                </c:pt>
                <c:pt idx="5">
                  <c:v>4.943711179749811</c:v>
                </c:pt>
                <c:pt idx="6">
                  <c:v>5.0349565213197875</c:v>
                </c:pt>
                <c:pt idx="7">
                  <c:v>5.1270362314297699</c:v>
                </c:pt>
                <c:pt idx="8">
                  <c:v>5.2199503100797582</c:v>
                </c:pt>
                <c:pt idx="9">
                  <c:v>5.3136987572697514</c:v>
                </c:pt>
                <c:pt idx="10">
                  <c:v>5.4082815729997478</c:v>
                </c:pt>
                <c:pt idx="11">
                  <c:v>5.5036987572697509</c:v>
                </c:pt>
                <c:pt idx="12">
                  <c:v>5.5999503100797563</c:v>
                </c:pt>
                <c:pt idx="13">
                  <c:v>5.6970362314297702</c:v>
                </c:pt>
                <c:pt idx="14">
                  <c:v>5.7949565213197882</c:v>
                </c:pt>
                <c:pt idx="15">
                  <c:v>5.8937111797498094</c:v>
                </c:pt>
                <c:pt idx="16">
                  <c:v>5.99330020671984</c:v>
                </c:pt>
                <c:pt idx="17">
                  <c:v>6.0937236022298693</c:v>
                </c:pt>
                <c:pt idx="18">
                  <c:v>6.1949813662799098</c:v>
                </c:pt>
                <c:pt idx="19">
                  <c:v>6.2970734988699517</c:v>
                </c:pt>
                <c:pt idx="20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5-45BD-940D-FCE840A68B3D}"/>
            </c:ext>
          </c:extLst>
        </c:ser>
        <c:ser>
          <c:idx val="1"/>
          <c:order val="1"/>
          <c:tx>
            <c:strRef>
              <c:f>'(2)TP model-Porosity-Mineralogy'!$E$22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model-Porosity-Mineralogy'!$E$77:$E$97</c:f>
              <c:numCache>
                <c:formatCode>0.00</c:formatCode>
                <c:ptCount val="21"/>
                <c:pt idx="0">
                  <c:v>6.0774788937434936</c:v>
                </c:pt>
                <c:pt idx="1">
                  <c:v>6.1735261777642103</c:v>
                </c:pt>
                <c:pt idx="2">
                  <c:v>6.2703264793922804</c:v>
                </c:pt>
                <c:pt idx="3">
                  <c:v>6.3678797986277029</c:v>
                </c:pt>
                <c:pt idx="4">
                  <c:v>6.4661861354704842</c:v>
                </c:pt>
                <c:pt idx="5">
                  <c:v>6.565245489920617</c:v>
                </c:pt>
                <c:pt idx="6">
                  <c:v>6.6650578619781049</c:v>
                </c:pt>
                <c:pt idx="7">
                  <c:v>6.7656232516429506</c:v>
                </c:pt>
                <c:pt idx="8">
                  <c:v>6.8669416589151453</c:v>
                </c:pt>
                <c:pt idx="9">
                  <c:v>6.9690130837946969</c:v>
                </c:pt>
                <c:pt idx="10">
                  <c:v>7.0718375262816053</c:v>
                </c:pt>
                <c:pt idx="11">
                  <c:v>7.1754149863758663</c:v>
                </c:pt>
                <c:pt idx="12">
                  <c:v>7.2797454640774815</c:v>
                </c:pt>
                <c:pt idx="13">
                  <c:v>7.3848289593864518</c:v>
                </c:pt>
                <c:pt idx="14">
                  <c:v>7.4906654723027781</c:v>
                </c:pt>
                <c:pt idx="15">
                  <c:v>7.5972550028264552</c:v>
                </c:pt>
                <c:pt idx="16">
                  <c:v>7.7045975509574882</c:v>
                </c:pt>
                <c:pt idx="17">
                  <c:v>7.8126931166958764</c:v>
                </c:pt>
                <c:pt idx="18">
                  <c:v>7.9215417000416215</c:v>
                </c:pt>
                <c:pt idx="19">
                  <c:v>8.0311433009947191</c:v>
                </c:pt>
                <c:pt idx="20">
                  <c:v>8.1414979195551727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5-45BD-940D-FCE840A68B3D}"/>
            </c:ext>
          </c:extLst>
        </c:ser>
        <c:ser>
          <c:idx val="2"/>
          <c:order val="2"/>
          <c:tx>
            <c:strRef>
              <c:f>'(2)TP model-Porosity-Mineralogy'!$F$22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model-Porosity-Mineralogy'!$F$77:$F$97</c:f>
              <c:numCache>
                <c:formatCode>0.00</c:formatCode>
                <c:ptCount val="21"/>
                <c:pt idx="0">
                  <c:v>7.8915389565666194</c:v>
                </c:pt>
                <c:pt idx="1">
                  <c:v>7.9951571352018584</c:v>
                </c:pt>
                <c:pt idx="2">
                  <c:v>8.0994511523545079</c:v>
                </c:pt>
                <c:pt idx="3">
                  <c:v>8.2044210080245552</c:v>
                </c:pt>
                <c:pt idx="4">
                  <c:v>8.3100667022120103</c:v>
                </c:pt>
                <c:pt idx="5">
                  <c:v>8.4163882349168677</c:v>
                </c:pt>
                <c:pt idx="6">
                  <c:v>8.5233856061391311</c:v>
                </c:pt>
                <c:pt idx="7">
                  <c:v>8.6310588158787951</c:v>
                </c:pt>
                <c:pt idx="8">
                  <c:v>8.7394078641358632</c:v>
                </c:pt>
                <c:pt idx="9">
                  <c:v>8.8484327509103373</c:v>
                </c:pt>
                <c:pt idx="10">
                  <c:v>8.9581334762022173</c:v>
                </c:pt>
                <c:pt idx="11">
                  <c:v>9.0685100400114997</c:v>
                </c:pt>
                <c:pt idx="12">
                  <c:v>9.1795624423381863</c:v>
                </c:pt>
                <c:pt idx="13">
                  <c:v>9.2912906831822735</c:v>
                </c:pt>
                <c:pt idx="14">
                  <c:v>9.4036947625437683</c:v>
                </c:pt>
                <c:pt idx="15">
                  <c:v>9.5167746804226674</c:v>
                </c:pt>
                <c:pt idx="16">
                  <c:v>9.6305304368189706</c:v>
                </c:pt>
                <c:pt idx="17">
                  <c:v>9.7449620317326779</c:v>
                </c:pt>
                <c:pt idx="18">
                  <c:v>9.8600694651637877</c:v>
                </c:pt>
                <c:pt idx="19">
                  <c:v>9.9758527371122998</c:v>
                </c:pt>
                <c:pt idx="20">
                  <c:v>10.09231184757822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5-45BD-940D-FCE840A68B3D}"/>
            </c:ext>
          </c:extLst>
        </c:ser>
        <c:ser>
          <c:idx val="3"/>
          <c:order val="3"/>
          <c:tx>
            <c:strRef>
              <c:f>'(2)TP model-Porosity-Mineralogy'!$G$22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model-Porosity-Mineralogy'!$G$77:$G$97</c:f>
              <c:numCache>
                <c:formatCode>0.00</c:formatCode>
                <c:ptCount val="21"/>
                <c:pt idx="0">
                  <c:v>9.9421801884693775</c:v>
                </c:pt>
                <c:pt idx="1">
                  <c:v>10.051966371182905</c:v>
                </c:pt>
                <c:pt idx="2">
                  <c:v>10.162355385166588</c:v>
                </c:pt>
                <c:pt idx="3">
                  <c:v>10.273347230420427</c:v>
                </c:pt>
                <c:pt idx="4">
                  <c:v>10.384941906944412</c:v>
                </c:pt>
                <c:pt idx="5">
                  <c:v>10.497139414738555</c:v>
                </c:pt>
                <c:pt idx="6">
                  <c:v>10.609939753802852</c:v>
                </c:pt>
                <c:pt idx="7">
                  <c:v>10.723342924137306</c:v>
                </c:pt>
                <c:pt idx="8">
                  <c:v>10.83734892574191</c:v>
                </c:pt>
                <c:pt idx="9">
                  <c:v>10.95195775861667</c:v>
                </c:pt>
                <c:pt idx="10">
                  <c:v>11.067169422761575</c:v>
                </c:pt>
                <c:pt idx="11">
                  <c:v>11.182983918176642</c:v>
                </c:pt>
                <c:pt idx="12">
                  <c:v>11.299401244861862</c:v>
                </c:pt>
                <c:pt idx="13">
                  <c:v>11.416421402817233</c:v>
                </c:pt>
                <c:pt idx="14">
                  <c:v>11.534044392042762</c:v>
                </c:pt>
                <c:pt idx="15">
                  <c:v>11.652270212538438</c:v>
                </c:pt>
                <c:pt idx="16">
                  <c:v>11.771098864304275</c:v>
                </c:pt>
                <c:pt idx="17">
                  <c:v>11.890530347340261</c:v>
                </c:pt>
                <c:pt idx="18">
                  <c:v>12.010564661646402</c:v>
                </c:pt>
                <c:pt idx="19">
                  <c:v>12.131201807222693</c:v>
                </c:pt>
                <c:pt idx="20">
                  <c:v>12.252441784069143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5-45BD-940D-FCE840A68B3D}"/>
            </c:ext>
          </c:extLst>
        </c:ser>
        <c:ser>
          <c:idx val="4"/>
          <c:order val="4"/>
          <c:tx>
            <c:strRef>
              <c:f>'(2)TP model-Porosity-Mineralogy'!$H$22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model-Porosity-Mineralogy'!$H$77:$H$97</c:f>
              <c:numCache>
                <c:formatCode>0.00</c:formatCode>
                <c:ptCount val="21"/>
                <c:pt idx="0">
                  <c:v>12.229402589451771</c:v>
                </c:pt>
                <c:pt idx="1">
                  <c:v>12.343953885707347</c:v>
                </c:pt>
                <c:pt idx="2">
                  <c:v>12.459039177828529</c:v>
                </c:pt>
                <c:pt idx="3">
                  <c:v>12.574658465815313</c:v>
                </c:pt>
                <c:pt idx="4">
                  <c:v>12.690811749667702</c:v>
                </c:pt>
                <c:pt idx="5">
                  <c:v>12.807499029385694</c:v>
                </c:pt>
                <c:pt idx="6">
                  <c:v>12.924720304969288</c:v>
                </c:pt>
                <c:pt idx="7">
                  <c:v>13.042475576418486</c:v>
                </c:pt>
                <c:pt idx="8">
                  <c:v>13.160764843733284</c:v>
                </c:pt>
                <c:pt idx="9">
                  <c:v>13.279588106913687</c:v>
                </c:pt>
                <c:pt idx="10">
                  <c:v>13.398945365959699</c:v>
                </c:pt>
                <c:pt idx="11">
                  <c:v>13.518836620871308</c:v>
                </c:pt>
                <c:pt idx="12">
                  <c:v>13.63926187164852</c:v>
                </c:pt>
                <c:pt idx="13">
                  <c:v>13.760221118291341</c:v>
                </c:pt>
                <c:pt idx="14">
                  <c:v>13.881714360799759</c:v>
                </c:pt>
                <c:pt idx="15">
                  <c:v>14.003741599173781</c:v>
                </c:pt>
                <c:pt idx="16">
                  <c:v>14.126302833413405</c:v>
                </c:pt>
                <c:pt idx="17">
                  <c:v>14.24939806351864</c:v>
                </c:pt>
                <c:pt idx="18">
                  <c:v>14.373027289489471</c:v>
                </c:pt>
                <c:pt idx="19">
                  <c:v>14.497190511325906</c:v>
                </c:pt>
                <c:pt idx="20">
                  <c:v>14.62188772902795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5-45BD-940D-FCE840A68B3D}"/>
            </c:ext>
          </c:extLst>
        </c:ser>
        <c:ser>
          <c:idx val="5"/>
          <c:order val="5"/>
          <c:tx>
            <c:strRef>
              <c:f>'(2)TP model-Porosity-Mineralogy'!$I$22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model-Porosity-Mineralogy'!$I$77:$I$97</c:f>
              <c:numCache>
                <c:formatCode>0.00</c:formatCode>
                <c:ptCount val="21"/>
                <c:pt idx="0">
                  <c:v>14.753206159513793</c:v>
                </c:pt>
                <c:pt idx="1">
                  <c:v>14.871119678775184</c:v>
                </c:pt>
                <c:pt idx="2">
                  <c:v>14.989502530340326</c:v>
                </c:pt>
                <c:pt idx="3">
                  <c:v>15.108354714209216</c:v>
                </c:pt>
                <c:pt idx="4">
                  <c:v>15.227676230381869</c:v>
                </c:pt>
                <c:pt idx="5">
                  <c:v>15.347467078858269</c:v>
                </c:pt>
                <c:pt idx="6">
                  <c:v>15.467727259638423</c:v>
                </c:pt>
                <c:pt idx="7">
                  <c:v>15.588456772722333</c:v>
                </c:pt>
                <c:pt idx="8">
                  <c:v>15.70965561810999</c:v>
                </c:pt>
                <c:pt idx="9">
                  <c:v>15.831323795801397</c:v>
                </c:pt>
                <c:pt idx="10">
                  <c:v>15.953461305796569</c:v>
                </c:pt>
                <c:pt idx="11">
                  <c:v>16.07606814809548</c:v>
                </c:pt>
                <c:pt idx="12">
                  <c:v>16.19914432269816</c:v>
                </c:pt>
                <c:pt idx="13">
                  <c:v>16.322689829604581</c:v>
                </c:pt>
                <c:pt idx="14">
                  <c:v>16.44670466881476</c:v>
                </c:pt>
                <c:pt idx="15">
                  <c:v>16.571188840328688</c:v>
                </c:pt>
                <c:pt idx="16">
                  <c:v>16.696142344146363</c:v>
                </c:pt>
                <c:pt idx="17">
                  <c:v>16.821565180267797</c:v>
                </c:pt>
                <c:pt idx="18">
                  <c:v>16.947457348692993</c:v>
                </c:pt>
                <c:pt idx="19">
                  <c:v>17.073818849421926</c:v>
                </c:pt>
                <c:pt idx="20">
                  <c:v>17.200649682454628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5BD-940D-FCE840A68B3D}"/>
            </c:ext>
          </c:extLst>
        </c:ser>
        <c:ser>
          <c:idx val="6"/>
          <c:order val="6"/>
          <c:tx>
            <c:strRef>
              <c:f>'(2)TP model-Porosity-Mineralogy'!$J$22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model-Porosity-Mineralogy'!$J$77:$J$97</c:f>
              <c:numCache>
                <c:formatCode>0.00</c:formatCode>
                <c:ptCount val="21"/>
                <c:pt idx="0">
                  <c:v>17.513590898655448</c:v>
                </c:pt>
                <c:pt idx="1">
                  <c:v>17.633463750386412</c:v>
                </c:pt>
                <c:pt idx="2">
                  <c:v>17.753745442701973</c:v>
                </c:pt>
                <c:pt idx="3">
                  <c:v>17.874435975602136</c:v>
                </c:pt>
                <c:pt idx="4">
                  <c:v>17.995535349086914</c:v>
                </c:pt>
                <c:pt idx="5">
                  <c:v>18.117043563156283</c:v>
                </c:pt>
                <c:pt idx="6">
                  <c:v>18.23896061781026</c:v>
                </c:pt>
                <c:pt idx="7">
                  <c:v>18.361286513048839</c:v>
                </c:pt>
                <c:pt idx="8">
                  <c:v>18.484021248872022</c:v>
                </c:pt>
                <c:pt idx="9">
                  <c:v>18.607164825279799</c:v>
                </c:pt>
                <c:pt idx="10">
                  <c:v>18.730717242272188</c:v>
                </c:pt>
                <c:pt idx="11">
                  <c:v>18.854678499849168</c:v>
                </c:pt>
                <c:pt idx="12">
                  <c:v>18.97904859801076</c:v>
                </c:pt>
                <c:pt idx="13">
                  <c:v>19.103827536756956</c:v>
                </c:pt>
                <c:pt idx="14">
                  <c:v>19.229015316087754</c:v>
                </c:pt>
                <c:pt idx="15">
                  <c:v>19.354611936003153</c:v>
                </c:pt>
                <c:pt idx="16">
                  <c:v>19.480617396503156</c:v>
                </c:pt>
                <c:pt idx="17">
                  <c:v>19.607031697587761</c:v>
                </c:pt>
                <c:pt idx="18">
                  <c:v>19.73385483925696</c:v>
                </c:pt>
                <c:pt idx="19">
                  <c:v>19.861086821510767</c:v>
                </c:pt>
                <c:pt idx="20">
                  <c:v>19.988727644349172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5BD-940D-FCE840A68B3D}"/>
            </c:ext>
          </c:extLst>
        </c:ser>
        <c:ser>
          <c:idx val="7"/>
          <c:order val="7"/>
          <c:tx>
            <c:strRef>
              <c:f>'(2)TP model-Porosity-Mineralogy'!$K$22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model-Porosity-Mineralogy'!$K$77:$K$97</c:f>
              <c:numCache>
                <c:formatCode>0.00</c:formatCode>
                <c:ptCount val="21"/>
                <c:pt idx="0">
                  <c:v>20.510556806876732</c:v>
                </c:pt>
                <c:pt idx="1">
                  <c:v>20.630986100541033</c:v>
                </c:pt>
                <c:pt idx="2">
                  <c:v>20.75176791491349</c:v>
                </c:pt>
                <c:pt idx="3">
                  <c:v>20.872902249994087</c:v>
                </c:pt>
                <c:pt idx="4">
                  <c:v>20.99438910578284</c:v>
                </c:pt>
                <c:pt idx="5">
                  <c:v>21.116228482279752</c:v>
                </c:pt>
                <c:pt idx="6">
                  <c:v>21.238420379484804</c:v>
                </c:pt>
                <c:pt idx="7">
                  <c:v>21.360964797398022</c:v>
                </c:pt>
                <c:pt idx="8">
                  <c:v>21.483861736019382</c:v>
                </c:pt>
                <c:pt idx="9">
                  <c:v>21.607111195348899</c:v>
                </c:pt>
                <c:pt idx="10">
                  <c:v>21.730713175386565</c:v>
                </c:pt>
                <c:pt idx="11">
                  <c:v>21.854667676132387</c:v>
                </c:pt>
                <c:pt idx="12">
                  <c:v>21.978974697586356</c:v>
                </c:pt>
                <c:pt idx="13">
                  <c:v>22.103634239748484</c:v>
                </c:pt>
                <c:pt idx="14">
                  <c:v>22.228646302618756</c:v>
                </c:pt>
                <c:pt idx="15">
                  <c:v>22.354010886197191</c:v>
                </c:pt>
                <c:pt idx="16">
                  <c:v>22.479727990483767</c:v>
                </c:pt>
                <c:pt idx="17">
                  <c:v>22.605797615478494</c:v>
                </c:pt>
                <c:pt idx="18">
                  <c:v>22.732219761181383</c:v>
                </c:pt>
                <c:pt idx="19">
                  <c:v>22.858994427592425</c:v>
                </c:pt>
                <c:pt idx="20">
                  <c:v>22.98612161471161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5-45BD-940D-FCE840A68B3D}"/>
            </c:ext>
          </c:extLst>
        </c:ser>
        <c:ser>
          <c:idx val="8"/>
          <c:order val="8"/>
          <c:tx>
            <c:strRef>
              <c:f>'(2)TP model-Porosity-Mineralogy'!$L$22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model-Porosity-Mineralogy'!$L$77:$L$97</c:f>
              <c:numCache>
                <c:formatCode>0.00</c:formatCode>
                <c:ptCount val="21"/>
                <c:pt idx="0">
                  <c:v>23.744103884177655</c:v>
                </c:pt>
                <c:pt idx="1">
                  <c:v>23.863686729239049</c:v>
                </c:pt>
                <c:pt idx="2">
                  <c:v>23.983569946974853</c:v>
                </c:pt>
                <c:pt idx="3">
                  <c:v>24.103753537385042</c:v>
                </c:pt>
                <c:pt idx="4">
                  <c:v>24.224237500469659</c:v>
                </c:pt>
                <c:pt idx="5">
                  <c:v>24.34502183622865</c:v>
                </c:pt>
                <c:pt idx="6">
                  <c:v>24.466106544662065</c:v>
                </c:pt>
                <c:pt idx="7">
                  <c:v>24.587491625769868</c:v>
                </c:pt>
                <c:pt idx="8">
                  <c:v>24.709177079552074</c:v>
                </c:pt>
                <c:pt idx="9">
                  <c:v>24.831162906008682</c:v>
                </c:pt>
                <c:pt idx="10">
                  <c:v>24.953449105139693</c:v>
                </c:pt>
                <c:pt idx="11">
                  <c:v>25.076035676945114</c:v>
                </c:pt>
                <c:pt idx="12">
                  <c:v>25.198922621424931</c:v>
                </c:pt>
                <c:pt idx="13">
                  <c:v>25.322109938579146</c:v>
                </c:pt>
                <c:pt idx="14">
                  <c:v>25.445597628407764</c:v>
                </c:pt>
                <c:pt idx="15">
                  <c:v>25.569385690910782</c:v>
                </c:pt>
                <c:pt idx="16">
                  <c:v>25.693474126088205</c:v>
                </c:pt>
                <c:pt idx="17">
                  <c:v>25.817862933940038</c:v>
                </c:pt>
                <c:pt idx="18">
                  <c:v>25.94255211446626</c:v>
                </c:pt>
                <c:pt idx="19">
                  <c:v>26.067541667666887</c:v>
                </c:pt>
                <c:pt idx="20">
                  <c:v>26.192831593541918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5-45BD-940D-FCE840A68B3D}"/>
            </c:ext>
          </c:extLst>
        </c:ser>
        <c:ser>
          <c:idx val="9"/>
          <c:order val="9"/>
          <c:tx>
            <c:strRef>
              <c:f>'(2)TP model-Porosity-Mineralogy'!$M$22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model-Porosity-Mineralogy'!$M$77:$M$97</c:f>
              <c:numCache>
                <c:formatCode>0.00</c:formatCode>
                <c:ptCount val="21"/>
                <c:pt idx="0">
                  <c:v>27.214232130558209</c:v>
                </c:pt>
                <c:pt idx="1">
                  <c:v>27.331565636480466</c:v>
                </c:pt>
                <c:pt idx="2">
                  <c:v>27.449151538886074</c:v>
                </c:pt>
                <c:pt idx="3">
                  <c:v>27.566989837775033</c:v>
                </c:pt>
                <c:pt idx="4">
                  <c:v>27.685080533147332</c:v>
                </c:pt>
                <c:pt idx="5">
                  <c:v>27.803423625002996</c:v>
                </c:pt>
                <c:pt idx="6">
                  <c:v>27.92201911334201</c:v>
                </c:pt>
                <c:pt idx="7">
                  <c:v>28.040866998164375</c:v>
                </c:pt>
                <c:pt idx="8">
                  <c:v>28.159967279470091</c:v>
                </c:pt>
                <c:pt idx="9">
                  <c:v>28.279319957259158</c:v>
                </c:pt>
                <c:pt idx="10">
                  <c:v>28.398925031531579</c:v>
                </c:pt>
                <c:pt idx="11">
                  <c:v>28.518782502287348</c:v>
                </c:pt>
                <c:pt idx="12">
                  <c:v>28.638892369526474</c:v>
                </c:pt>
                <c:pt idx="13">
                  <c:v>28.759254633248936</c:v>
                </c:pt>
                <c:pt idx="14">
                  <c:v>28.879869293454764</c:v>
                </c:pt>
                <c:pt idx="15">
                  <c:v>29.000736350143939</c:v>
                </c:pt>
                <c:pt idx="16">
                  <c:v>29.121855803316468</c:v>
                </c:pt>
                <c:pt idx="17">
                  <c:v>29.243227652972358</c:v>
                </c:pt>
                <c:pt idx="18">
                  <c:v>29.364851899111581</c:v>
                </c:pt>
                <c:pt idx="19">
                  <c:v>29.486728541734163</c:v>
                </c:pt>
                <c:pt idx="20">
                  <c:v>29.608857580840098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5-45BD-940D-FCE840A68B3D}"/>
            </c:ext>
          </c:extLst>
        </c:ser>
        <c:ser>
          <c:idx val="10"/>
          <c:order val="10"/>
          <c:tx>
            <c:strRef>
              <c:f>'(2)TP model-Porosity-Mineralogy'!$N$22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'(2)TP model-Porosity-Mineralogy'!$B$77:$B$97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'(2)TP model-Porosity-Mineralogy'!$N$77:$N$97</c:f>
              <c:numCache>
                <c:formatCode>0.00</c:formatCode>
                <c:ptCount val="21"/>
                <c:pt idx="0">
                  <c:v>30.920941546018387</c:v>
                </c:pt>
                <c:pt idx="1">
                  <c:v>31.03462282226527</c:v>
                </c:pt>
                <c:pt idx="2">
                  <c:v>31.148512690647149</c:v>
                </c:pt>
                <c:pt idx="3">
                  <c:v>31.262611151164023</c:v>
                </c:pt>
                <c:pt idx="4">
                  <c:v>31.376918203815904</c:v>
                </c:pt>
                <c:pt idx="5">
                  <c:v>31.491433848602792</c:v>
                </c:pt>
                <c:pt idx="6">
                  <c:v>31.606158085524676</c:v>
                </c:pt>
                <c:pt idx="7">
                  <c:v>31.721090914581545</c:v>
                </c:pt>
                <c:pt idx="8">
                  <c:v>31.836232335773435</c:v>
                </c:pt>
                <c:pt idx="9">
                  <c:v>31.951582349100324</c:v>
                </c:pt>
                <c:pt idx="10">
                  <c:v>32.067140954562213</c:v>
                </c:pt>
                <c:pt idx="11">
                  <c:v>32.182908152159108</c:v>
                </c:pt>
                <c:pt idx="12">
                  <c:v>32.298883941890992</c:v>
                </c:pt>
                <c:pt idx="13">
                  <c:v>32.415068323757886</c:v>
                </c:pt>
                <c:pt idx="14">
                  <c:v>32.531461297759783</c:v>
                </c:pt>
                <c:pt idx="15">
                  <c:v>32.648062863896683</c:v>
                </c:pt>
                <c:pt idx="16">
                  <c:v>32.764873022168572</c:v>
                </c:pt>
                <c:pt idx="17">
                  <c:v>32.881891772575457</c:v>
                </c:pt>
                <c:pt idx="18">
                  <c:v>32.99911911511736</c:v>
                </c:pt>
                <c:pt idx="19">
                  <c:v>33.116555049794265</c:v>
                </c:pt>
                <c:pt idx="20">
                  <c:v>33.234199576606166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5-45BD-940D-FCE840A68B3D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53904"/>
        <c:axId val="1"/>
        <c:axId val="2"/>
      </c:surfaceChart>
      <c:catAx>
        <c:axId val="107155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Min. #1 In Matrix</a:t>
                </a:r>
              </a:p>
            </c:rich>
          </c:tx>
          <c:layout>
            <c:manualLayout>
              <c:xMode val="edge"/>
              <c:yMode val="edge"/>
              <c:x val="0.2783970959760162"/>
              <c:y val="0.89250131196915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7155390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</a:t>
                </a:r>
              </a:p>
            </c:rich>
          </c:tx>
          <c:layout>
            <c:manualLayout>
              <c:xMode val="edge"/>
              <c:yMode val="edge"/>
              <c:x val="0.79367593151057259"/>
              <c:y val="0.43012111420200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228584645289185"/>
          <c:y val="0.77206739999259677"/>
          <c:w val="0.14041958788263978"/>
          <c:h val="0.217211162672011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surfaceChart>
        <c:wireframe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A-43EF-B684-7921E5C3BEB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A-43EF-B684-7921E5C3BEB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A-43EF-B684-7921E5C3BEB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A-43EF-B684-7921E5C3BEB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A-43EF-B684-7921E5C3BEB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A-43EF-B684-7921E5C3BEB2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AA-43EF-B684-7921E5C3BEB2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AA-43EF-B684-7921E5C3BEB2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AA-43EF-B684-7921E5C3BEB2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A-43EF-B684-7921E5C3BEB2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'(3) TP model - Porosity-Sw'!#REF!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A-43EF-B684-7921E5C3BEB2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54384"/>
        <c:axId val="1"/>
        <c:axId val="2"/>
      </c:surfaceChart>
      <c:catAx>
        <c:axId val="107155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  <c:max val="0.4"/>
          <c:min val="-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71554384"/>
        <c:crosses val="autoZero"/>
        <c:crossBetween val="midCat"/>
        <c:majorUnit val="0.05"/>
      </c:valAx>
      <c:serAx>
        <c:axId val="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30589217962536241"/>
          <c:y val="1.136398735224067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253072710200678E-2"/>
          <c:y val="6.3922428856353755E-2"/>
          <c:w val="0.83364022579219654"/>
          <c:h val="0.83241207355162916"/>
        </c:manualLayout>
      </c:layout>
      <c:surfaceChart>
        <c:wireframe val="0"/>
        <c:ser>
          <c:idx val="0"/>
          <c:order val="0"/>
          <c:tx>
            <c:strRef>
              <c:f>'(3) TP model - Porosity-Sw'!$C$23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Porosity-Sw'!$D$23:$N$23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5.96696313037096</c:v>
                </c:pt>
                <c:pt idx="2">
                  <c:v>7.7721406680712928</c:v>
                </c:pt>
                <c:pt idx="3">
                  <c:v>9.815532613100995</c:v>
                </c:pt>
                <c:pt idx="4">
                  <c:v>12.097138965460076</c:v>
                </c:pt>
                <c:pt idx="5">
                  <c:v>14.616959725148522</c:v>
                </c:pt>
                <c:pt idx="6">
                  <c:v>17.374994892166342</c:v>
                </c:pt>
                <c:pt idx="7">
                  <c:v>20.371244466513541</c:v>
                </c:pt>
                <c:pt idx="8">
                  <c:v>23.605708448190114</c:v>
                </c:pt>
                <c:pt idx="9">
                  <c:v>27.078386837196049</c:v>
                </c:pt>
                <c:pt idx="10">
                  <c:v>30.789279633531368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8-467C-A544-63238550E1C2}"/>
            </c:ext>
          </c:extLst>
        </c:ser>
        <c:ser>
          <c:idx val="1"/>
          <c:order val="1"/>
          <c:tx>
            <c:strRef>
              <c:f>'(3) TP model - Porosity-Sw'!$C$24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Porosity-Sw'!$D$24:$N$24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5.8696536579100265</c:v>
                </c:pt>
                <c:pt idx="2">
                  <c:v>7.5507121939347899</c:v>
                </c:pt>
                <c:pt idx="3">
                  <c:v>9.4431756080742826</c:v>
                </c:pt>
                <c:pt idx="4">
                  <c:v>11.547043900328516</c:v>
                </c:pt>
                <c:pt idx="5">
                  <c:v>13.862317070697479</c:v>
                </c:pt>
                <c:pt idx="6">
                  <c:v>16.388995119181171</c:v>
                </c:pt>
                <c:pt idx="7">
                  <c:v>19.127078045779609</c:v>
                </c:pt>
                <c:pt idx="8">
                  <c:v>22.076565850492766</c:v>
                </c:pt>
                <c:pt idx="9">
                  <c:v>25.237458533320673</c:v>
                </c:pt>
                <c:pt idx="10">
                  <c:v>28.609756094263297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8-467C-A544-63238550E1C2}"/>
            </c:ext>
          </c:extLst>
        </c:ser>
        <c:ser>
          <c:idx val="2"/>
          <c:order val="2"/>
          <c:tx>
            <c:strRef>
              <c:f>'(3) TP model - Porosity-Sw'!$C$25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Porosity-Sw'!$D$25:$N$25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5.7731441854490946</c:v>
                </c:pt>
                <c:pt idx="2">
                  <c:v>7.3324837197982857</c:v>
                </c:pt>
                <c:pt idx="3">
                  <c:v>9.0780186030475747</c:v>
                </c:pt>
                <c:pt idx="4">
                  <c:v>11.009748835196957</c:v>
                </c:pt>
                <c:pt idx="5">
                  <c:v>13.127674416246434</c:v>
                </c:pt>
                <c:pt idx="6">
                  <c:v>15.431795346196001</c:v>
                </c:pt>
                <c:pt idx="7">
                  <c:v>17.92211162504567</c:v>
                </c:pt>
                <c:pt idx="8">
                  <c:v>20.598623252795434</c:v>
                </c:pt>
                <c:pt idx="9">
                  <c:v>23.461330229445295</c:v>
                </c:pt>
                <c:pt idx="10">
                  <c:v>26.510232554995234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8-467C-A544-63238550E1C2}"/>
            </c:ext>
          </c:extLst>
        </c:ser>
        <c:ser>
          <c:idx val="3"/>
          <c:order val="3"/>
          <c:tx>
            <c:strRef>
              <c:f>'(3) TP model - Porosity-Sw'!$C$26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Porosity-Sw'!$D$26:$N$26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5.6774347129881635</c:v>
                </c:pt>
                <c:pt idx="2">
                  <c:v>7.1174552456617866</c:v>
                </c:pt>
                <c:pt idx="3">
                  <c:v>8.7200615980208642</c:v>
                </c:pt>
                <c:pt idx="4">
                  <c:v>10.485253770065396</c:v>
                </c:pt>
                <c:pt idx="5">
                  <c:v>12.413031761795388</c:v>
                </c:pt>
                <c:pt idx="6">
                  <c:v>14.503395573210833</c:v>
                </c:pt>
                <c:pt idx="7">
                  <c:v>16.756345204311735</c:v>
                </c:pt>
                <c:pt idx="8">
                  <c:v>19.171880655098096</c:v>
                </c:pt>
                <c:pt idx="9">
                  <c:v>21.750001925569912</c:v>
                </c:pt>
                <c:pt idx="10">
                  <c:v>24.49070901572718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8-467C-A544-63238550E1C2}"/>
            </c:ext>
          </c:extLst>
        </c:ser>
        <c:ser>
          <c:idx val="4"/>
          <c:order val="4"/>
          <c:tx>
            <c:strRef>
              <c:f>'(3) TP model - Porosity-Sw'!$C$27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Porosity-Sw'!$D$27:$N$27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5.5825252405272314</c:v>
                </c:pt>
                <c:pt idx="2">
                  <c:v>6.9056267715252844</c:v>
                </c:pt>
                <c:pt idx="3">
                  <c:v>8.369304592994153</c:v>
                </c:pt>
                <c:pt idx="4">
                  <c:v>9.9735587049338381</c:v>
                </c:pt>
                <c:pt idx="5">
                  <c:v>11.718389107344342</c:v>
                </c:pt>
                <c:pt idx="6">
                  <c:v>13.603795800225665</c:v>
                </c:pt>
                <c:pt idx="7">
                  <c:v>15.629778783577803</c:v>
                </c:pt>
                <c:pt idx="8">
                  <c:v>17.796338057400757</c:v>
                </c:pt>
                <c:pt idx="9">
                  <c:v>20.103473621694526</c:v>
                </c:pt>
                <c:pt idx="10">
                  <c:v>22.551185476459121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8-467C-A544-63238550E1C2}"/>
            </c:ext>
          </c:extLst>
        </c:ser>
        <c:ser>
          <c:idx val="5"/>
          <c:order val="5"/>
          <c:tx>
            <c:strRef>
              <c:f>'(3) TP model - Porosity-Sw'!$C$28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Porosity-Sw'!$D$28:$N$28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5.4884157680663019</c:v>
                </c:pt>
                <c:pt idx="2">
                  <c:v>6.6969982973887818</c:v>
                </c:pt>
                <c:pt idx="3">
                  <c:v>8.0257475879674445</c:v>
                </c:pt>
                <c:pt idx="4">
                  <c:v>9.4746636398022783</c:v>
                </c:pt>
                <c:pt idx="5">
                  <c:v>11.043746452893295</c:v>
                </c:pt>
                <c:pt idx="6">
                  <c:v>12.732996027240491</c:v>
                </c:pt>
                <c:pt idx="7">
                  <c:v>14.542412362843868</c:v>
                </c:pt>
                <c:pt idx="8">
                  <c:v>16.471995459703415</c:v>
                </c:pt>
                <c:pt idx="9">
                  <c:v>18.521745317819157</c:v>
                </c:pt>
                <c:pt idx="10">
                  <c:v>20.691661937191064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8-467C-A544-63238550E1C2}"/>
            </c:ext>
          </c:extLst>
        </c:ser>
        <c:ser>
          <c:idx val="6"/>
          <c:order val="6"/>
          <c:tx>
            <c:strRef>
              <c:f>'(3) TP model - Porosity-Sw'!$C$29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Porosity-Sw'!$D$29:$N$29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5.3951062956053706</c:v>
                </c:pt>
                <c:pt idx="2">
                  <c:v>6.4915698232522798</c:v>
                </c:pt>
                <c:pt idx="3">
                  <c:v>7.6893905829407299</c:v>
                </c:pt>
                <c:pt idx="4">
                  <c:v>8.9885685746707225</c:v>
                </c:pt>
                <c:pt idx="5">
                  <c:v>10.389103798442251</c:v>
                </c:pt>
                <c:pt idx="6">
                  <c:v>11.890996254255318</c:v>
                </c:pt>
                <c:pt idx="7">
                  <c:v>13.494245942109931</c:v>
                </c:pt>
                <c:pt idx="8">
                  <c:v>15.198852862006085</c:v>
                </c:pt>
                <c:pt idx="9">
                  <c:v>17.004817013943772</c:v>
                </c:pt>
                <c:pt idx="10">
                  <c:v>18.912138397923002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78-467C-A544-63238550E1C2}"/>
            </c:ext>
          </c:extLst>
        </c:ser>
        <c:ser>
          <c:idx val="7"/>
          <c:order val="7"/>
          <c:tx>
            <c:strRef>
              <c:f>'(3) TP model - Porosity-Sw'!$C$30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Porosity-Sw'!$D$30:$N$30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5.3025968231444391</c:v>
                </c:pt>
                <c:pt idx="2">
                  <c:v>6.2893413491157784</c:v>
                </c:pt>
                <c:pt idx="3">
                  <c:v>7.3602335779140207</c:v>
                </c:pt>
                <c:pt idx="4">
                  <c:v>8.5152735095391634</c:v>
                </c:pt>
                <c:pt idx="5">
                  <c:v>9.7544611439912057</c:v>
                </c:pt>
                <c:pt idx="6">
                  <c:v>11.07779648127015</c:v>
                </c:pt>
                <c:pt idx="7">
                  <c:v>12.485279521375995</c:v>
                </c:pt>
                <c:pt idx="8">
                  <c:v>13.976910264308742</c:v>
                </c:pt>
                <c:pt idx="9">
                  <c:v>15.552688710068391</c:v>
                </c:pt>
                <c:pt idx="10">
                  <c:v>17.212614858654941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78-467C-A544-63238550E1C2}"/>
            </c:ext>
          </c:extLst>
        </c:ser>
        <c:ser>
          <c:idx val="8"/>
          <c:order val="8"/>
          <c:tx>
            <c:strRef>
              <c:f>'(3) TP model - Porosity-Sw'!$C$31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Porosity-Sw'!$D$31:$N$31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5.2108873506835076</c:v>
                </c:pt>
                <c:pt idx="2">
                  <c:v>6.0903128749792765</c:v>
                </c:pt>
                <c:pt idx="3">
                  <c:v>7.0382765728873098</c:v>
                </c:pt>
                <c:pt idx="4">
                  <c:v>8.0547784444076065</c:v>
                </c:pt>
                <c:pt idx="5">
                  <c:v>9.1398184895401595</c:v>
                </c:pt>
                <c:pt idx="6">
                  <c:v>10.293396708284979</c:v>
                </c:pt>
                <c:pt idx="7">
                  <c:v>11.515513100642062</c:v>
                </c:pt>
                <c:pt idx="8">
                  <c:v>12.806167666611405</c:v>
                </c:pt>
                <c:pt idx="9">
                  <c:v>14.165360406193015</c:v>
                </c:pt>
                <c:pt idx="10">
                  <c:v>15.593091319386879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78-467C-A544-63238550E1C2}"/>
            </c:ext>
          </c:extLst>
        </c:ser>
        <c:ser>
          <c:idx val="9"/>
          <c:order val="9"/>
          <c:tx>
            <c:strRef>
              <c:f>'(3) TP model - Porosity-Sw'!$C$32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Porosity-Sw'!$D$32:$N$32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5.119977878222576</c:v>
                </c:pt>
                <c:pt idx="2">
                  <c:v>5.8944844008427744</c:v>
                </c:pt>
                <c:pt idx="3">
                  <c:v>6.723519567860599</c:v>
                </c:pt>
                <c:pt idx="4">
                  <c:v>7.6070833792760446</c:v>
                </c:pt>
                <c:pt idx="5">
                  <c:v>8.5451758350891129</c:v>
                </c:pt>
                <c:pt idx="6">
                  <c:v>9.5377969352998093</c:v>
                </c:pt>
                <c:pt idx="7">
                  <c:v>10.584946679908127</c:v>
                </c:pt>
                <c:pt idx="8">
                  <c:v>11.686625068914068</c:v>
                </c:pt>
                <c:pt idx="9">
                  <c:v>12.842832102317633</c:v>
                </c:pt>
                <c:pt idx="10">
                  <c:v>14.05356778011882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78-467C-A544-63238550E1C2}"/>
            </c:ext>
          </c:extLst>
        </c:ser>
        <c:ser>
          <c:idx val="10"/>
          <c:order val="10"/>
          <c:tx>
            <c:strRef>
              <c:f>'(3) TP model - Porosity-Sw'!$C$33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Porosity-Sw'!$D$33:$N$33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5.0298684057616443</c:v>
                </c:pt>
                <c:pt idx="2">
                  <c:v>5.7018559267062718</c:v>
                </c:pt>
                <c:pt idx="3">
                  <c:v>6.4159625628338874</c:v>
                </c:pt>
                <c:pt idx="4">
                  <c:v>7.1721883141444875</c:v>
                </c:pt>
                <c:pt idx="5">
                  <c:v>7.9705331806380677</c:v>
                </c:pt>
                <c:pt idx="6">
                  <c:v>8.810997162314635</c:v>
                </c:pt>
                <c:pt idx="7">
                  <c:v>9.6935802591741869</c:v>
                </c:pt>
                <c:pt idx="8">
                  <c:v>10.61828247121673</c:v>
                </c:pt>
                <c:pt idx="9">
                  <c:v>11.585103798442251</c:v>
                </c:pt>
                <c:pt idx="10">
                  <c:v>12.594044240850758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78-467C-A544-63238550E1C2}"/>
            </c:ext>
          </c:extLst>
        </c:ser>
        <c:ser>
          <c:idx val="11"/>
          <c:order val="11"/>
          <c:tx>
            <c:strRef>
              <c:f>'(3) TP model - Porosity-Sw'!$C$34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Porosity-Sw'!$D$34:$N$34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4.9405589333007125</c:v>
                </c:pt>
                <c:pt idx="2">
                  <c:v>5.5124274525697725</c:v>
                </c:pt>
                <c:pt idx="3">
                  <c:v>6.115605557807176</c:v>
                </c:pt>
                <c:pt idx="4">
                  <c:v>6.7500932490129264</c:v>
                </c:pt>
                <c:pt idx="5">
                  <c:v>7.4158905261870238</c:v>
                </c:pt>
                <c:pt idx="6">
                  <c:v>8.1129973893294665</c:v>
                </c:pt>
                <c:pt idx="7">
                  <c:v>8.8414138384402534</c:v>
                </c:pt>
                <c:pt idx="8">
                  <c:v>9.60113987351939</c:v>
                </c:pt>
                <c:pt idx="9">
                  <c:v>10.392175494566873</c:v>
                </c:pt>
                <c:pt idx="10">
                  <c:v>11.214520701582696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78-467C-A544-63238550E1C2}"/>
            </c:ext>
          </c:extLst>
        </c:ser>
        <c:ser>
          <c:idx val="12"/>
          <c:order val="12"/>
          <c:tx>
            <c:strRef>
              <c:f>'(3) TP model - Porosity-Sw'!$C$35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Porosity-Sw'!$D$35:$N$35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4.8520494608397806</c:v>
                </c:pt>
                <c:pt idx="2">
                  <c:v>5.3261989784332702</c:v>
                </c:pt>
                <c:pt idx="3">
                  <c:v>5.8224485527804646</c:v>
                </c:pt>
                <c:pt idx="4">
                  <c:v>6.3407981838813692</c:v>
                </c:pt>
                <c:pt idx="5">
                  <c:v>6.8812478717359786</c:v>
                </c:pt>
                <c:pt idx="6">
                  <c:v>7.4437976163442974</c:v>
                </c:pt>
                <c:pt idx="7">
                  <c:v>8.028447417706321</c:v>
                </c:pt>
                <c:pt idx="8">
                  <c:v>8.6351972758220548</c:v>
                </c:pt>
                <c:pt idx="9">
                  <c:v>9.2640471906914925</c:v>
                </c:pt>
                <c:pt idx="10">
                  <c:v>9.9149971623146378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78-467C-A544-63238550E1C2}"/>
            </c:ext>
          </c:extLst>
        </c:ser>
        <c:ser>
          <c:idx val="13"/>
          <c:order val="13"/>
          <c:tx>
            <c:strRef>
              <c:f>'(3) TP model - Porosity-Sw'!$C$36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Porosity-Sw'!$D$36:$N$36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4.7643399883788513</c:v>
                </c:pt>
                <c:pt idx="2">
                  <c:v>5.1431705042967684</c:v>
                </c:pt>
                <c:pt idx="3">
                  <c:v>5.536491547753756</c:v>
                </c:pt>
                <c:pt idx="4">
                  <c:v>5.9443031187498097</c:v>
                </c:pt>
                <c:pt idx="5">
                  <c:v>6.3666052172849321</c:v>
                </c:pt>
                <c:pt idx="6">
                  <c:v>6.8033978433591233</c:v>
                </c:pt>
                <c:pt idx="7">
                  <c:v>7.2546809969723851</c:v>
                </c:pt>
                <c:pt idx="8">
                  <c:v>7.7204546781247148</c:v>
                </c:pt>
                <c:pt idx="9">
                  <c:v>8.2007188868161105</c:v>
                </c:pt>
                <c:pt idx="10">
                  <c:v>8.6954736230465759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78-467C-A544-63238550E1C2}"/>
            </c:ext>
          </c:extLst>
        </c:ser>
        <c:ser>
          <c:idx val="14"/>
          <c:order val="14"/>
          <c:tx>
            <c:strRef>
              <c:f>'(3) TP model - Porosity-Sw'!$C$37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Porosity-Sw'!$D$37:$N$37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4.6774305159179193</c:v>
                </c:pt>
                <c:pt idx="2">
                  <c:v>4.9633420301602662</c:v>
                </c:pt>
                <c:pt idx="3">
                  <c:v>5.257734542727043</c:v>
                </c:pt>
                <c:pt idx="4">
                  <c:v>5.5606080536182532</c:v>
                </c:pt>
                <c:pt idx="5">
                  <c:v>5.8719625628338861</c:v>
                </c:pt>
                <c:pt idx="6">
                  <c:v>6.1917980703739515</c:v>
                </c:pt>
                <c:pt idx="7">
                  <c:v>6.5201145762384494</c:v>
                </c:pt>
                <c:pt idx="8">
                  <c:v>6.8569120804273762</c:v>
                </c:pt>
                <c:pt idx="9">
                  <c:v>7.2021905829407302</c:v>
                </c:pt>
                <c:pt idx="10">
                  <c:v>7.5559500837785167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78-467C-A544-63238550E1C2}"/>
            </c:ext>
          </c:extLst>
        </c:ser>
        <c:ser>
          <c:idx val="15"/>
          <c:order val="15"/>
          <c:tx>
            <c:strRef>
              <c:f>'(3) TP model - Porosity-Sw'!$C$38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Porosity-Sw'!$D$38:$N$38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4.5913210434569862</c:v>
                </c:pt>
                <c:pt idx="2">
                  <c:v>4.7867135560237646</c:v>
                </c:pt>
                <c:pt idx="3">
                  <c:v>4.9861775377003319</c:v>
                </c:pt>
                <c:pt idx="4">
                  <c:v>5.1897129884866917</c:v>
                </c:pt>
                <c:pt idx="5">
                  <c:v>5.3973199083828405</c:v>
                </c:pt>
                <c:pt idx="6">
                  <c:v>5.6089982973887826</c:v>
                </c:pt>
                <c:pt idx="7">
                  <c:v>5.8247481555045155</c:v>
                </c:pt>
                <c:pt idx="8">
                  <c:v>6.0445694827300374</c:v>
                </c:pt>
                <c:pt idx="9">
                  <c:v>6.2684622790653517</c:v>
                </c:pt>
                <c:pt idx="10">
                  <c:v>6.496426544510455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78-467C-A544-63238550E1C2}"/>
            </c:ext>
          </c:extLst>
        </c:ser>
        <c:ser>
          <c:idx val="16"/>
          <c:order val="16"/>
          <c:tx>
            <c:strRef>
              <c:f>'(3) TP model - Porosity-Sw'!$C$39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Porosity-Sw'!$D$39:$N$39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4.5060115709960549</c:v>
                </c:pt>
                <c:pt idx="2">
                  <c:v>4.6132850818872626</c:v>
                </c:pt>
                <c:pt idx="3">
                  <c:v>4.7218205326736227</c:v>
                </c:pt>
                <c:pt idx="4">
                  <c:v>4.8316179233551342</c:v>
                </c:pt>
                <c:pt idx="5">
                  <c:v>4.9426772539317962</c:v>
                </c:pt>
                <c:pt idx="6">
                  <c:v>5.0549985244036133</c:v>
                </c:pt>
                <c:pt idx="7">
                  <c:v>5.1685817347705791</c:v>
                </c:pt>
                <c:pt idx="8">
                  <c:v>5.2834268850326982</c:v>
                </c:pt>
                <c:pt idx="9">
                  <c:v>5.3995339751899705</c:v>
                </c:pt>
                <c:pt idx="10">
                  <c:v>5.5169030052423933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78-467C-A544-63238550E1C2}"/>
            </c:ext>
          </c:extLst>
        </c:ser>
        <c:ser>
          <c:idx val="17"/>
          <c:order val="17"/>
          <c:tx>
            <c:strRef>
              <c:f>'(3) TP model - Porosity-Sw'!$C$40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Porosity-Sw'!$D$40:$N$40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4.4215020985351225</c:v>
                </c:pt>
                <c:pt idx="2">
                  <c:v>4.4430566077507603</c:v>
                </c:pt>
                <c:pt idx="3">
                  <c:v>4.4646635276469109</c:v>
                </c:pt>
                <c:pt idx="4">
                  <c:v>4.4863228582235752</c:v>
                </c:pt>
                <c:pt idx="5">
                  <c:v>4.5080345994807507</c:v>
                </c:pt>
                <c:pt idx="6">
                  <c:v>4.5297987514184399</c:v>
                </c:pt>
                <c:pt idx="7">
                  <c:v>4.5516153140366438</c:v>
                </c:pt>
                <c:pt idx="8">
                  <c:v>4.5734842873353614</c:v>
                </c:pt>
                <c:pt idx="9">
                  <c:v>4.5954056713145901</c:v>
                </c:pt>
                <c:pt idx="10">
                  <c:v>4.6173794659743326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78-467C-A544-63238550E1C2}"/>
            </c:ext>
          </c:extLst>
        </c:ser>
        <c:ser>
          <c:idx val="18"/>
          <c:order val="18"/>
          <c:tx>
            <c:strRef>
              <c:f>'(3) TP model - Porosity-Sw'!$C$41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Porosity-Sw'!$D$41:$N$41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4.337792626074191</c:v>
                </c:pt>
                <c:pt idx="2">
                  <c:v>4.2760281336142585</c:v>
                </c:pt>
                <c:pt idx="3">
                  <c:v>4.2147065226202001</c:v>
                </c:pt>
                <c:pt idx="4">
                  <c:v>4.1538277930920158</c:v>
                </c:pt>
                <c:pt idx="5">
                  <c:v>4.0933919450297047</c:v>
                </c:pt>
                <c:pt idx="6">
                  <c:v>4.0333989784332704</c:v>
                </c:pt>
                <c:pt idx="7">
                  <c:v>3.9738488933027081</c:v>
                </c:pt>
                <c:pt idx="8">
                  <c:v>3.9147416896380225</c:v>
                </c:pt>
                <c:pt idx="9">
                  <c:v>3.856077367439211</c:v>
                </c:pt>
                <c:pt idx="10">
                  <c:v>3.7978559267062728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78-467C-A544-63238550E1C2}"/>
            </c:ext>
          </c:extLst>
        </c:ser>
        <c:ser>
          <c:idx val="19"/>
          <c:order val="19"/>
          <c:tx>
            <c:strRef>
              <c:f>'(3) TP model - Porosity-Sw'!$C$42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Porosity-Sw'!$D$42:$N$42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4.2548831536132594</c:v>
                </c:pt>
                <c:pt idx="2">
                  <c:v>4.1121996594777563</c:v>
                </c:pt>
                <c:pt idx="3">
                  <c:v>3.9719495175934889</c:v>
                </c:pt>
                <c:pt idx="4">
                  <c:v>3.8341327279604571</c:v>
                </c:pt>
                <c:pt idx="5">
                  <c:v>3.6987492905786601</c:v>
                </c:pt>
                <c:pt idx="6">
                  <c:v>3.5657992054480978</c:v>
                </c:pt>
                <c:pt idx="7">
                  <c:v>3.4352824725687734</c:v>
                </c:pt>
                <c:pt idx="8">
                  <c:v>3.3071990919406837</c:v>
                </c:pt>
                <c:pt idx="9">
                  <c:v>3.1815490635638306</c:v>
                </c:pt>
                <c:pt idx="10">
                  <c:v>3.0583323874382131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78-467C-A544-63238550E1C2}"/>
            </c:ext>
          </c:extLst>
        </c:ser>
        <c:ser>
          <c:idx val="20"/>
          <c:order val="20"/>
          <c:tx>
            <c:strRef>
              <c:f>'(3) TP model - Porosity-Sw'!$C$43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Porosity-Sw'!$D$43:$N$43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4.1727736811523286</c:v>
                </c:pt>
                <c:pt idx="2">
                  <c:v>3.9515711853412552</c:v>
                </c:pt>
                <c:pt idx="3">
                  <c:v>3.7363925125667778</c:v>
                </c:pt>
                <c:pt idx="4">
                  <c:v>3.5272376628288979</c:v>
                </c:pt>
                <c:pt idx="5">
                  <c:v>3.3241066361276141</c:v>
                </c:pt>
                <c:pt idx="6">
                  <c:v>3.1269994324629273</c:v>
                </c:pt>
                <c:pt idx="7">
                  <c:v>2.9359160518348384</c:v>
                </c:pt>
                <c:pt idx="8">
                  <c:v>2.7508564942433464</c:v>
                </c:pt>
                <c:pt idx="9">
                  <c:v>2.5718207596884506</c:v>
                </c:pt>
                <c:pt idx="10">
                  <c:v>2.3988088481701517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78-467C-A544-63238550E1C2}"/>
            </c:ext>
          </c:extLst>
        </c:ser>
        <c:bandFmts>
          <c:bandFmt>
            <c:idx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61104"/>
        <c:axId val="1"/>
        <c:axId val="2"/>
      </c:surfaceChart>
      <c:catAx>
        <c:axId val="1071561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303687252240813"/>
              <c:y val="0.936108458140825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  <c:max val="30"/>
          <c:min val="2"/>
        </c:scaling>
        <c:delete val="1"/>
        <c:axPos val="l"/>
        <c:numFmt formatCode="0.00" sourceLinked="1"/>
        <c:majorTickMark val="out"/>
        <c:minorTickMark val="none"/>
        <c:tickLblPos val="nextTo"/>
        <c:crossAx val="1071561104"/>
        <c:crosses val="autoZero"/>
        <c:crossBetween val="midCat"/>
        <c:majorUnit val="2"/>
        <c:minorUnit val="2"/>
      </c:valAx>
      <c:serAx>
        <c:axId val="2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High DC Fluid Saturation (%)</a:t>
                </a:r>
              </a:p>
            </c:rich>
          </c:tx>
          <c:layout>
            <c:manualLayout>
              <c:xMode val="edge"/>
              <c:yMode val="edge"/>
              <c:x val="0.75464609149333906"/>
              <c:y val="0.3210326427007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1765083831744709E-2"/>
          <c:y val="0.23438223913996381"/>
          <c:w val="0.18992206756959312"/>
          <c:h val="0.438934011480295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blackAndWhite="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26369011297967448"/>
          <c:y val="1.4870362527485132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2339353478639324E-2"/>
          <c:y val="7.0634222005554387E-2"/>
          <c:w val="0.84579847559518218"/>
          <c:h val="0.84203427811884568"/>
        </c:manualLayout>
      </c:layout>
      <c:surfaceChart>
        <c:wireframe val="0"/>
        <c:ser>
          <c:idx val="0"/>
          <c:order val="0"/>
          <c:tx>
            <c:strRef>
              <c:f>'(3) TP model - Porosity-Sw'!$C$23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Porosity-Sw'!$D$77:$N$77</c:f>
              <c:numCache>
                <c:formatCode>0.00</c:formatCode>
                <c:ptCount val="11"/>
                <c:pt idx="0">
                  <c:v>8.5</c:v>
                </c:pt>
                <c:pt idx="1">
                  <c:v>10.366481935046366</c:v>
                </c:pt>
                <c:pt idx="2">
                  <c:v>12.418071034824695</c:v>
                </c:pt>
                <c:pt idx="3">
                  <c:v>14.65476729933498</c:v>
                </c:pt>
                <c:pt idx="4">
                  <c:v>17.076570728577238</c:v>
                </c:pt>
                <c:pt idx="5">
                  <c:v>19.683481322551447</c:v>
                </c:pt>
                <c:pt idx="6">
                  <c:v>22.47549908125762</c:v>
                </c:pt>
                <c:pt idx="7">
                  <c:v>25.452624004695753</c:v>
                </c:pt>
                <c:pt idx="8">
                  <c:v>28.61485609286585</c:v>
                </c:pt>
                <c:pt idx="9">
                  <c:v>31.962195345767903</c:v>
                </c:pt>
                <c:pt idx="10">
                  <c:v>35.494641763401923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49A-A4D6-F9B957E87D4C}"/>
            </c:ext>
          </c:extLst>
        </c:ser>
        <c:ser>
          <c:idx val="1"/>
          <c:order val="1"/>
          <c:tx>
            <c:strRef>
              <c:f>'(3) TP model - Porosity-Sw'!$C$24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Porosity-Sw'!$D$78:$N$78</c:f>
              <c:numCache>
                <c:formatCode>0.00</c:formatCode>
                <c:ptCount val="11"/>
                <c:pt idx="0">
                  <c:v>8.5</c:v>
                </c:pt>
                <c:pt idx="1">
                  <c:v>10.238093849044304</c:v>
                </c:pt>
                <c:pt idx="2">
                  <c:v>12.137756766610265</c:v>
                </c:pt>
                <c:pt idx="3">
                  <c:v>14.19898875269787</c:v>
                </c:pt>
                <c:pt idx="4">
                  <c:v>16.421789807307135</c:v>
                </c:pt>
                <c:pt idx="5">
                  <c:v>18.806159930438053</c:v>
                </c:pt>
                <c:pt idx="6">
                  <c:v>21.352099122090614</c:v>
                </c:pt>
                <c:pt idx="7">
                  <c:v>24.059607382264833</c:v>
                </c:pt>
                <c:pt idx="8">
                  <c:v>26.928684710960699</c:v>
                </c:pt>
                <c:pt idx="9">
                  <c:v>29.959331108178223</c:v>
                </c:pt>
                <c:pt idx="10">
                  <c:v>33.1515465739174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7-449A-A4D6-F9B957E87D4C}"/>
            </c:ext>
          </c:extLst>
        </c:ser>
        <c:ser>
          <c:idx val="2"/>
          <c:order val="2"/>
          <c:tx>
            <c:strRef>
              <c:f>'(3) TP model - Porosity-Sw'!$C$25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Porosity-Sw'!$D$79:$N$79</c:f>
              <c:numCache>
                <c:formatCode>0.00</c:formatCode>
                <c:ptCount val="11"/>
                <c:pt idx="0">
                  <c:v>8.5</c:v>
                </c:pt>
                <c:pt idx="1">
                  <c:v>10.110505763042241</c:v>
                </c:pt>
                <c:pt idx="2">
                  <c:v>11.860642498395833</c:v>
                </c:pt>
                <c:pt idx="3">
                  <c:v>13.750410206060762</c:v>
                </c:pt>
                <c:pt idx="4">
                  <c:v>15.779808886037033</c:v>
                </c:pt>
                <c:pt idx="5">
                  <c:v>17.948838538324651</c:v>
                </c:pt>
                <c:pt idx="6">
                  <c:v>20.257499162923615</c:v>
                </c:pt>
                <c:pt idx="7">
                  <c:v>22.705790759833906</c:v>
                </c:pt>
                <c:pt idx="8">
                  <c:v>25.293713329055546</c:v>
                </c:pt>
                <c:pt idx="9">
                  <c:v>28.021266870588541</c:v>
                </c:pt>
                <c:pt idx="10">
                  <c:v>30.888451384432869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7-449A-A4D6-F9B957E87D4C}"/>
            </c:ext>
          </c:extLst>
        </c:ser>
        <c:ser>
          <c:idx val="3"/>
          <c:order val="3"/>
          <c:tx>
            <c:strRef>
              <c:f>'(3) TP model - Porosity-Sw'!$C$26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Porosity-Sw'!$D$80:$N$80</c:f>
              <c:numCache>
                <c:formatCode>0.00</c:formatCode>
                <c:ptCount val="11"/>
                <c:pt idx="0">
                  <c:v>8.5</c:v>
                </c:pt>
                <c:pt idx="1">
                  <c:v>9.9837176770401808</c:v>
                </c:pt>
                <c:pt idx="2">
                  <c:v>11.586728230181405</c:v>
                </c:pt>
                <c:pt idx="3">
                  <c:v>13.309031659423651</c:v>
                </c:pt>
                <c:pt idx="4">
                  <c:v>15.150627964766933</c:v>
                </c:pt>
                <c:pt idx="5">
                  <c:v>17.111517146211249</c:v>
                </c:pt>
                <c:pt idx="6">
                  <c:v>19.191699203756603</c:v>
                </c:pt>
                <c:pt idx="7">
                  <c:v>21.391174137402988</c:v>
                </c:pt>
                <c:pt idx="8">
                  <c:v>23.709941947150398</c:v>
                </c:pt>
                <c:pt idx="9">
                  <c:v>26.14800263299885</c:v>
                </c:pt>
                <c:pt idx="10">
                  <c:v>28.705356194948337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7-449A-A4D6-F9B957E87D4C}"/>
            </c:ext>
          </c:extLst>
        </c:ser>
        <c:ser>
          <c:idx val="4"/>
          <c:order val="4"/>
          <c:tx>
            <c:strRef>
              <c:f>'(3) TP model - Porosity-Sw'!$C$27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Porosity-Sw'!$D$81:$N$81</c:f>
              <c:numCache>
                <c:formatCode>0.00</c:formatCode>
                <c:ptCount val="11"/>
                <c:pt idx="0">
                  <c:v>8.5</c:v>
                </c:pt>
                <c:pt idx="1">
                  <c:v>9.8577295910381206</c:v>
                </c:pt>
                <c:pt idx="2">
                  <c:v>11.316013961966972</c:v>
                </c:pt>
                <c:pt idx="3">
                  <c:v>12.874853112786541</c:v>
                </c:pt>
                <c:pt idx="4">
                  <c:v>14.534247043496837</c:v>
                </c:pt>
                <c:pt idx="5">
                  <c:v>16.294195754097853</c:v>
                </c:pt>
                <c:pt idx="6">
                  <c:v>18.154699244589594</c:v>
                </c:pt>
                <c:pt idx="7">
                  <c:v>20.115757514972067</c:v>
                </c:pt>
                <c:pt idx="8">
                  <c:v>22.177370565245255</c:v>
                </c:pt>
                <c:pt idx="9">
                  <c:v>24.339538395409168</c:v>
                </c:pt>
                <c:pt idx="10">
                  <c:v>26.602261005463802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7-449A-A4D6-F9B957E87D4C}"/>
            </c:ext>
          </c:extLst>
        </c:ser>
        <c:ser>
          <c:idx val="5"/>
          <c:order val="5"/>
          <c:tx>
            <c:strRef>
              <c:f>'(3) TP model - Porosity-Sw'!$C$28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Porosity-Sw'!$D$82:$N$82</c:f>
              <c:numCache>
                <c:formatCode>0.00</c:formatCode>
                <c:ptCount val="11"/>
                <c:pt idx="0">
                  <c:v>8.5</c:v>
                </c:pt>
                <c:pt idx="1">
                  <c:v>9.7325415050360622</c:v>
                </c:pt>
                <c:pt idx="2">
                  <c:v>11.048499693752539</c:v>
                </c:pt>
                <c:pt idx="3">
                  <c:v>12.447874566149434</c:v>
                </c:pt>
                <c:pt idx="4">
                  <c:v>13.930666122226738</c:v>
                </c:pt>
                <c:pt idx="5">
                  <c:v>15.49687436198446</c:v>
                </c:pt>
                <c:pt idx="6">
                  <c:v>17.146499285422589</c:v>
                </c:pt>
                <c:pt idx="7">
                  <c:v>18.879540892541147</c:v>
                </c:pt>
                <c:pt idx="8">
                  <c:v>20.695999183340099</c:v>
                </c:pt>
                <c:pt idx="9">
                  <c:v>22.595874157819487</c:v>
                </c:pt>
                <c:pt idx="10">
                  <c:v>24.579165815979273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7-449A-A4D6-F9B957E87D4C}"/>
            </c:ext>
          </c:extLst>
        </c:ser>
        <c:ser>
          <c:idx val="6"/>
          <c:order val="6"/>
          <c:tx>
            <c:strRef>
              <c:f>'(3) TP model - Porosity-Sw'!$C$29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Porosity-Sw'!$D$83:$N$83</c:f>
              <c:numCache>
                <c:formatCode>0.00</c:formatCode>
                <c:ptCount val="11"/>
                <c:pt idx="0">
                  <c:v>8.5</c:v>
                </c:pt>
                <c:pt idx="1">
                  <c:v>9.6081534190340019</c:v>
                </c:pt>
                <c:pt idx="2">
                  <c:v>10.784185425538109</c:v>
                </c:pt>
                <c:pt idx="3">
                  <c:v>12.028096019512319</c:v>
                </c:pt>
                <c:pt idx="4">
                  <c:v>13.33988520095664</c:v>
                </c:pt>
                <c:pt idx="5">
                  <c:v>14.719552969871065</c:v>
                </c:pt>
                <c:pt idx="6">
                  <c:v>16.167099326255581</c:v>
                </c:pt>
                <c:pt idx="7">
                  <c:v>17.682524270110228</c:v>
                </c:pt>
                <c:pt idx="8">
                  <c:v>19.265827801434963</c:v>
                </c:pt>
                <c:pt idx="9">
                  <c:v>20.917009920229795</c:v>
                </c:pt>
                <c:pt idx="10">
                  <c:v>22.63607062649475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7-449A-A4D6-F9B957E87D4C}"/>
            </c:ext>
          </c:extLst>
        </c:ser>
        <c:ser>
          <c:idx val="7"/>
          <c:order val="7"/>
          <c:tx>
            <c:strRef>
              <c:f>'(3) TP model - Porosity-Sw'!$C$30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Porosity-Sw'!$D$84:$N$84</c:f>
              <c:numCache>
                <c:formatCode>0.00</c:formatCode>
                <c:ptCount val="11"/>
                <c:pt idx="0">
                  <c:v>8.5</c:v>
                </c:pt>
                <c:pt idx="1">
                  <c:v>9.4845653330319397</c:v>
                </c:pt>
                <c:pt idx="2">
                  <c:v>10.523071157323681</c:v>
                </c:pt>
                <c:pt idx="3">
                  <c:v>11.615517472875212</c:v>
                </c:pt>
                <c:pt idx="4">
                  <c:v>12.761904279686538</c:v>
                </c:pt>
                <c:pt idx="5">
                  <c:v>13.962231577757667</c:v>
                </c:pt>
                <c:pt idx="6">
                  <c:v>15.216499367088581</c:v>
                </c:pt>
                <c:pt idx="7">
                  <c:v>16.524707647679293</c:v>
                </c:pt>
                <c:pt idx="8">
                  <c:v>17.886856419529806</c:v>
                </c:pt>
                <c:pt idx="9">
                  <c:v>19.302945682640114</c:v>
                </c:pt>
                <c:pt idx="10">
                  <c:v>20.772975437010217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87-449A-A4D6-F9B957E87D4C}"/>
            </c:ext>
          </c:extLst>
        </c:ser>
        <c:ser>
          <c:idx val="8"/>
          <c:order val="8"/>
          <c:tx>
            <c:strRef>
              <c:f>'(3) TP model - Porosity-Sw'!$C$31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Porosity-Sw'!$D$85:$N$85</c:f>
              <c:numCache>
                <c:formatCode>0.00</c:formatCode>
                <c:ptCount val="11"/>
                <c:pt idx="0">
                  <c:v>8.5</c:v>
                </c:pt>
                <c:pt idx="1">
                  <c:v>9.3617772470298792</c:v>
                </c:pt>
                <c:pt idx="2">
                  <c:v>10.26515688910925</c:v>
                </c:pt>
                <c:pt idx="3">
                  <c:v>11.2101389262381</c:v>
                </c:pt>
                <c:pt idx="4">
                  <c:v>12.196723358416442</c:v>
                </c:pt>
                <c:pt idx="5">
                  <c:v>13.224910185644264</c:v>
                </c:pt>
                <c:pt idx="6">
                  <c:v>14.294699407921577</c:v>
                </c:pt>
                <c:pt idx="7">
                  <c:v>15.406091025248378</c:v>
                </c:pt>
                <c:pt idx="8">
                  <c:v>16.559085037624662</c:v>
                </c:pt>
                <c:pt idx="9">
                  <c:v>17.753681445050432</c:v>
                </c:pt>
                <c:pt idx="10">
                  <c:v>18.989880247525686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87-449A-A4D6-F9B957E87D4C}"/>
            </c:ext>
          </c:extLst>
        </c:ser>
        <c:ser>
          <c:idx val="9"/>
          <c:order val="9"/>
          <c:tx>
            <c:strRef>
              <c:f>'(3) TP model - Porosity-Sw'!$C$32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Porosity-Sw'!$D$86:$N$86</c:f>
              <c:numCache>
                <c:formatCode>0.00</c:formatCode>
                <c:ptCount val="11"/>
                <c:pt idx="0">
                  <c:v>8.5</c:v>
                </c:pt>
                <c:pt idx="1">
                  <c:v>9.2397891610278187</c:v>
                </c:pt>
                <c:pt idx="2">
                  <c:v>10.010442620894819</c:v>
                </c:pt>
                <c:pt idx="3">
                  <c:v>10.81196037960099</c:v>
                </c:pt>
                <c:pt idx="4">
                  <c:v>11.644342437146339</c:v>
                </c:pt>
                <c:pt idx="5">
                  <c:v>12.507588793530866</c:v>
                </c:pt>
                <c:pt idx="6">
                  <c:v>13.401699448754572</c:v>
                </c:pt>
                <c:pt idx="7">
                  <c:v>14.326674402817453</c:v>
                </c:pt>
                <c:pt idx="8">
                  <c:v>15.282513655719509</c:v>
                </c:pt>
                <c:pt idx="9">
                  <c:v>16.269217207460741</c:v>
                </c:pt>
                <c:pt idx="10">
                  <c:v>17.286785058041154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87-449A-A4D6-F9B957E87D4C}"/>
            </c:ext>
          </c:extLst>
        </c:ser>
        <c:ser>
          <c:idx val="10"/>
          <c:order val="10"/>
          <c:tx>
            <c:strRef>
              <c:f>'(3) TP model - Porosity-Sw'!$C$33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Porosity-Sw'!$D$87:$N$87</c:f>
              <c:numCache>
                <c:formatCode>0.00</c:formatCode>
                <c:ptCount val="11"/>
                <c:pt idx="0">
                  <c:v>8.5</c:v>
                </c:pt>
                <c:pt idx="1">
                  <c:v>9.118601075025758</c:v>
                </c:pt>
                <c:pt idx="2">
                  <c:v>9.7589283526803872</c:v>
                </c:pt>
                <c:pt idx="3">
                  <c:v>10.42098183296388</c:v>
                </c:pt>
                <c:pt idx="4">
                  <c:v>11.104761515876241</c:v>
                </c:pt>
                <c:pt idx="5">
                  <c:v>11.810267401417471</c:v>
                </c:pt>
                <c:pt idx="6">
                  <c:v>12.537499489587562</c:v>
                </c:pt>
                <c:pt idx="7">
                  <c:v>13.286457780386527</c:v>
                </c:pt>
                <c:pt idx="8">
                  <c:v>14.057142273814362</c:v>
                </c:pt>
                <c:pt idx="9">
                  <c:v>14.849552969871063</c:v>
                </c:pt>
                <c:pt idx="10">
                  <c:v>15.663689868556625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87-449A-A4D6-F9B957E87D4C}"/>
            </c:ext>
          </c:extLst>
        </c:ser>
        <c:ser>
          <c:idx val="11"/>
          <c:order val="11"/>
          <c:tx>
            <c:strRef>
              <c:f>'(3) TP model - Porosity-Sw'!$C$34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Porosity-Sw'!$D$88:$N$88</c:f>
              <c:numCache>
                <c:formatCode>0.00</c:formatCode>
                <c:ptCount val="11"/>
                <c:pt idx="0">
                  <c:v>8.5</c:v>
                </c:pt>
                <c:pt idx="1">
                  <c:v>8.9982129890236973</c:v>
                </c:pt>
                <c:pt idx="2">
                  <c:v>9.5106140844659564</c:v>
                </c:pt>
                <c:pt idx="3">
                  <c:v>10.037203286326768</c:v>
                </c:pt>
                <c:pt idx="4">
                  <c:v>10.577980594606142</c:v>
                </c:pt>
                <c:pt idx="5">
                  <c:v>11.132946009304076</c:v>
                </c:pt>
                <c:pt idx="6">
                  <c:v>11.70209953042056</c:v>
                </c:pt>
                <c:pt idx="7">
                  <c:v>12.285441157955606</c:v>
                </c:pt>
                <c:pt idx="8">
                  <c:v>12.882970891909213</c:v>
                </c:pt>
                <c:pt idx="9">
                  <c:v>13.494688732281379</c:v>
                </c:pt>
                <c:pt idx="10">
                  <c:v>14.120594679072095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87-449A-A4D6-F9B957E87D4C}"/>
            </c:ext>
          </c:extLst>
        </c:ser>
        <c:ser>
          <c:idx val="12"/>
          <c:order val="12"/>
          <c:tx>
            <c:strRef>
              <c:f>'(3) TP model - Porosity-Sw'!$C$35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Porosity-Sw'!$D$89:$N$89</c:f>
              <c:numCache>
                <c:formatCode>0.00</c:formatCode>
                <c:ptCount val="11"/>
                <c:pt idx="0">
                  <c:v>8.5</c:v>
                </c:pt>
                <c:pt idx="1">
                  <c:v>8.8786249030216364</c:v>
                </c:pt>
                <c:pt idx="2">
                  <c:v>9.2654998162515252</c:v>
                </c:pt>
                <c:pt idx="3">
                  <c:v>9.6606247396896574</c:v>
                </c:pt>
                <c:pt idx="4">
                  <c:v>10.063999673336046</c:v>
                </c:pt>
                <c:pt idx="5">
                  <c:v>10.475624617190675</c:v>
                </c:pt>
                <c:pt idx="6">
                  <c:v>10.895499571253557</c:v>
                </c:pt>
                <c:pt idx="7">
                  <c:v>11.323624535524687</c:v>
                </c:pt>
                <c:pt idx="8">
                  <c:v>11.759999510004063</c:v>
                </c:pt>
                <c:pt idx="9">
                  <c:v>12.204624494691691</c:v>
                </c:pt>
                <c:pt idx="10">
                  <c:v>12.657499489587567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87-449A-A4D6-F9B957E87D4C}"/>
            </c:ext>
          </c:extLst>
        </c:ser>
        <c:ser>
          <c:idx val="13"/>
          <c:order val="13"/>
          <c:tx>
            <c:strRef>
              <c:f>'(3) TP model - Porosity-Sw'!$C$36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Porosity-Sw'!$D$90:$N$90</c:f>
              <c:numCache>
                <c:formatCode>0.00</c:formatCode>
                <c:ptCount val="11"/>
                <c:pt idx="0">
                  <c:v>8.5</c:v>
                </c:pt>
                <c:pt idx="1">
                  <c:v>8.7598368170195773</c:v>
                </c:pt>
                <c:pt idx="2">
                  <c:v>9.0235855480370937</c:v>
                </c:pt>
                <c:pt idx="3">
                  <c:v>9.291246193052551</c:v>
                </c:pt>
                <c:pt idx="4">
                  <c:v>9.5628187520659456</c:v>
                </c:pt>
                <c:pt idx="5">
                  <c:v>9.8383032250772793</c:v>
                </c:pt>
                <c:pt idx="6">
                  <c:v>10.117699612086549</c:v>
                </c:pt>
                <c:pt idx="7">
                  <c:v>10.401007913093764</c:v>
                </c:pt>
                <c:pt idx="8">
                  <c:v>10.688228128098913</c:v>
                </c:pt>
                <c:pt idx="9">
                  <c:v>10.979360257102007</c:v>
                </c:pt>
                <c:pt idx="10">
                  <c:v>11.274404300103035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87-449A-A4D6-F9B957E87D4C}"/>
            </c:ext>
          </c:extLst>
        </c:ser>
        <c:ser>
          <c:idx val="14"/>
          <c:order val="14"/>
          <c:tx>
            <c:strRef>
              <c:f>'(3) TP model - Porosity-Sw'!$C$37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Porosity-Sw'!$D$91:$N$91</c:f>
              <c:numCache>
                <c:formatCode>0.00</c:formatCode>
                <c:ptCount val="11"/>
                <c:pt idx="0">
                  <c:v>8.5</c:v>
                </c:pt>
                <c:pt idx="1">
                  <c:v>8.6418487310175145</c:v>
                </c:pt>
                <c:pt idx="2">
                  <c:v>8.7848712798226636</c:v>
                </c:pt>
                <c:pt idx="3">
                  <c:v>8.9290676464154366</c:v>
                </c:pt>
                <c:pt idx="4">
                  <c:v>9.074437830795846</c:v>
                </c:pt>
                <c:pt idx="5">
                  <c:v>9.2209818329638793</c:v>
                </c:pt>
                <c:pt idx="6">
                  <c:v>9.3686996529195454</c:v>
                </c:pt>
                <c:pt idx="7">
                  <c:v>9.5175912906628408</c:v>
                </c:pt>
                <c:pt idx="8">
                  <c:v>9.667656746193769</c:v>
                </c:pt>
                <c:pt idx="9">
                  <c:v>9.8188960195123212</c:v>
                </c:pt>
                <c:pt idx="10">
                  <c:v>9.9713091106185061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87-449A-A4D6-F9B957E87D4C}"/>
            </c:ext>
          </c:extLst>
        </c:ser>
        <c:ser>
          <c:idx val="15"/>
          <c:order val="15"/>
          <c:tx>
            <c:strRef>
              <c:f>'(3) TP model - Porosity-Sw'!$C$38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Porosity-Sw'!$D$92:$N$92</c:f>
              <c:numCache>
                <c:formatCode>0.00</c:formatCode>
                <c:ptCount val="11"/>
                <c:pt idx="0">
                  <c:v>8.5</c:v>
                </c:pt>
                <c:pt idx="1">
                  <c:v>8.5246606450154534</c:v>
                </c:pt>
                <c:pt idx="2">
                  <c:v>8.5493570116082349</c:v>
                </c:pt>
                <c:pt idx="3">
                  <c:v>8.5740890997783268</c:v>
                </c:pt>
                <c:pt idx="4">
                  <c:v>8.5988569095257468</c:v>
                </c:pt>
                <c:pt idx="5">
                  <c:v>8.6236604408504842</c:v>
                </c:pt>
                <c:pt idx="6">
                  <c:v>8.6484996937525391</c:v>
                </c:pt>
                <c:pt idx="7">
                  <c:v>8.6733746682319204</c:v>
                </c:pt>
                <c:pt idx="8">
                  <c:v>8.6982853642886155</c:v>
                </c:pt>
                <c:pt idx="9">
                  <c:v>8.7232317819226353</c:v>
                </c:pt>
                <c:pt idx="10">
                  <c:v>8.748213921133976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087-449A-A4D6-F9B957E87D4C}"/>
            </c:ext>
          </c:extLst>
        </c:ser>
        <c:ser>
          <c:idx val="16"/>
          <c:order val="16"/>
          <c:tx>
            <c:strRef>
              <c:f>'(3) TP model - Porosity-Sw'!$C$39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Porosity-Sw'!$D$93:$N$93</c:f>
              <c:numCache>
                <c:formatCode>0.00</c:formatCode>
                <c:ptCount val="11"/>
                <c:pt idx="0">
                  <c:v>8.5</c:v>
                </c:pt>
                <c:pt idx="1">
                  <c:v>8.4082725590133922</c:v>
                </c:pt>
                <c:pt idx="2">
                  <c:v>8.3170427433938041</c:v>
                </c:pt>
                <c:pt idx="3">
                  <c:v>8.226310553141218</c:v>
                </c:pt>
                <c:pt idx="4">
                  <c:v>8.1360759882556462</c:v>
                </c:pt>
                <c:pt idx="5">
                  <c:v>8.0463390487370887</c:v>
                </c:pt>
                <c:pt idx="6">
                  <c:v>7.9570997345855359</c:v>
                </c:pt>
                <c:pt idx="7">
                  <c:v>7.8683580458009992</c:v>
                </c:pt>
                <c:pt idx="8">
                  <c:v>7.7801139823834671</c:v>
                </c:pt>
                <c:pt idx="9">
                  <c:v>7.6923675443329502</c:v>
                </c:pt>
                <c:pt idx="10">
                  <c:v>7.6051187316494451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87-449A-A4D6-F9B957E87D4C}"/>
            </c:ext>
          </c:extLst>
        </c:ser>
        <c:ser>
          <c:idx val="17"/>
          <c:order val="17"/>
          <c:tx>
            <c:strRef>
              <c:f>'(3) TP model - Porosity-Sw'!$C$40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Porosity-Sw'!$D$94:$N$94</c:f>
              <c:numCache>
                <c:formatCode>0.00</c:formatCode>
                <c:ptCount val="11"/>
                <c:pt idx="0">
                  <c:v>8.5</c:v>
                </c:pt>
                <c:pt idx="1">
                  <c:v>8.2926844730113327</c:v>
                </c:pt>
                <c:pt idx="2">
                  <c:v>8.0879284751793694</c:v>
                </c:pt>
                <c:pt idx="3">
                  <c:v>7.8857320065041074</c:v>
                </c:pt>
                <c:pt idx="4">
                  <c:v>7.6860950669855468</c:v>
                </c:pt>
                <c:pt idx="5">
                  <c:v>7.4890176566236875</c:v>
                </c:pt>
                <c:pt idx="6">
                  <c:v>7.2944997754185268</c:v>
                </c:pt>
                <c:pt idx="7">
                  <c:v>7.1025414233700737</c:v>
                </c:pt>
                <c:pt idx="8">
                  <c:v>6.9131426004783192</c:v>
                </c:pt>
                <c:pt idx="9">
                  <c:v>6.7263033067432669</c:v>
                </c:pt>
                <c:pt idx="10">
                  <c:v>6.5420235421649142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087-449A-A4D6-F9B957E87D4C}"/>
            </c:ext>
          </c:extLst>
        </c:ser>
        <c:ser>
          <c:idx val="18"/>
          <c:order val="18"/>
          <c:tx>
            <c:strRef>
              <c:f>'(3) TP model - Porosity-Sw'!$C$41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Porosity-Sw'!$D$95:$N$95</c:f>
              <c:numCache>
                <c:formatCode>0.00</c:formatCode>
                <c:ptCount val="11"/>
                <c:pt idx="0">
                  <c:v>8.5</c:v>
                </c:pt>
                <c:pt idx="1">
                  <c:v>8.1778963870092714</c:v>
                </c:pt>
                <c:pt idx="2">
                  <c:v>7.8620142069649397</c:v>
                </c:pt>
                <c:pt idx="3">
                  <c:v>7.5523534598669944</c:v>
                </c:pt>
                <c:pt idx="4">
                  <c:v>7.2489141457154496</c:v>
                </c:pt>
                <c:pt idx="5">
                  <c:v>6.951696264510292</c:v>
                </c:pt>
                <c:pt idx="6">
                  <c:v>6.6606998162515234</c:v>
                </c:pt>
                <c:pt idx="7">
                  <c:v>6.3759248009391509</c:v>
                </c:pt>
                <c:pt idx="8">
                  <c:v>6.0973712185731701</c:v>
                </c:pt>
                <c:pt idx="9">
                  <c:v>5.8250390691535836</c:v>
                </c:pt>
                <c:pt idx="10">
                  <c:v>5.5589283526803852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87-449A-A4D6-F9B957E87D4C}"/>
            </c:ext>
          </c:extLst>
        </c:ser>
        <c:ser>
          <c:idx val="19"/>
          <c:order val="19"/>
          <c:tx>
            <c:strRef>
              <c:f>'(3) TP model - Porosity-Sw'!$C$42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Porosity-Sw'!$D$96:$N$96</c:f>
              <c:numCache>
                <c:formatCode>0.00</c:formatCode>
                <c:ptCount val="11"/>
                <c:pt idx="0">
                  <c:v>8.5</c:v>
                </c:pt>
                <c:pt idx="1">
                  <c:v>8.0639083010072099</c:v>
                </c:pt>
                <c:pt idx="2">
                  <c:v>7.6392999387505105</c:v>
                </c:pt>
                <c:pt idx="3">
                  <c:v>7.2261749132298867</c:v>
                </c:pt>
                <c:pt idx="4">
                  <c:v>6.8245332244453474</c:v>
                </c:pt>
                <c:pt idx="5">
                  <c:v>6.4343748723968917</c:v>
                </c:pt>
                <c:pt idx="6">
                  <c:v>6.0556998570845177</c:v>
                </c:pt>
                <c:pt idx="7">
                  <c:v>5.6885081785082301</c:v>
                </c:pt>
                <c:pt idx="8">
                  <c:v>5.3327998366680207</c:v>
                </c:pt>
                <c:pt idx="9">
                  <c:v>4.9885748315638958</c:v>
                </c:pt>
                <c:pt idx="10">
                  <c:v>4.6558331631958563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087-449A-A4D6-F9B957E87D4C}"/>
            </c:ext>
          </c:extLst>
        </c:ser>
        <c:ser>
          <c:idx val="20"/>
          <c:order val="20"/>
          <c:tx>
            <c:strRef>
              <c:f>'(3) TP model - Porosity-Sw'!$C$43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Porosity-Sw'!$D$97:$N$97</c:f>
              <c:numCache>
                <c:formatCode>0.00</c:formatCode>
                <c:ptCount val="11"/>
                <c:pt idx="0">
                  <c:v>8.5</c:v>
                </c:pt>
                <c:pt idx="1">
                  <c:v>7.9507202150051501</c:v>
                </c:pt>
                <c:pt idx="2">
                  <c:v>7.4197856705360801</c:v>
                </c:pt>
                <c:pt idx="3">
                  <c:v>6.9071963665927756</c:v>
                </c:pt>
                <c:pt idx="4">
                  <c:v>6.41295230317525</c:v>
                </c:pt>
                <c:pt idx="5">
                  <c:v>5.9370534802834953</c:v>
                </c:pt>
                <c:pt idx="6">
                  <c:v>5.4794998979175125</c:v>
                </c:pt>
                <c:pt idx="7">
                  <c:v>5.0402915560773067</c:v>
                </c:pt>
                <c:pt idx="8">
                  <c:v>4.6194284547628728</c:v>
                </c:pt>
                <c:pt idx="9">
                  <c:v>4.2169105939742124</c:v>
                </c:pt>
                <c:pt idx="10">
                  <c:v>3.8327379737113252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087-449A-A4D6-F9B957E87D4C}"/>
            </c:ext>
          </c:extLst>
        </c:ser>
        <c:bandFmts>
          <c:bandFmt>
            <c:idx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6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7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51504"/>
        <c:axId val="1"/>
        <c:axId val="2"/>
      </c:surfaceChart>
      <c:catAx>
        <c:axId val="1071551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 (%)</a:t>
                </a:r>
              </a:p>
            </c:rich>
          </c:tx>
          <c:layout>
            <c:manualLayout>
              <c:xMode val="edge"/>
              <c:yMode val="edge"/>
              <c:x val="0.3706587437167122"/>
              <c:y val="0.947985611127177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  <c:max val="38"/>
          <c:min val="2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71551504"/>
        <c:crosses val="autoZero"/>
        <c:crossBetween val="midCat"/>
        <c:majorUnit val="2"/>
        <c:minorUnit val="2"/>
      </c:valAx>
      <c:serAx>
        <c:axId val="2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High DC Fluid Saturation (%)</a:t>
                </a:r>
              </a:p>
            </c:rich>
          </c:tx>
          <c:layout>
            <c:manualLayout>
              <c:xMode val="edge"/>
              <c:yMode val="edge"/>
              <c:x val="0.78858269636374334"/>
              <c:y val="0.35317111002777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7364068328079423E-2"/>
          <c:y val="0.3550299053437076"/>
          <c:w val="0.28110361100663406"/>
          <c:h val="0.574367752624113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TP Model Dielectric Constants</a:t>
            </a:r>
          </a:p>
        </c:rich>
      </c:tx>
      <c:layout>
        <c:manualLayout>
          <c:xMode val="edge"/>
          <c:yMode val="edge"/>
          <c:x val="0.30910106452509073"/>
          <c:y val="1.4815299455948918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6447149905890113E-2"/>
          <c:y val="8.1484147007719054E-2"/>
          <c:w val="0.85787942507231074"/>
          <c:h val="0.79817425818924803"/>
        </c:manualLayout>
      </c:layout>
      <c:surfaceChart>
        <c:wireframe val="0"/>
        <c:ser>
          <c:idx val="0"/>
          <c:order val="0"/>
          <c:tx>
            <c:strRef>
              <c:f>'(3) TP model - Porosity-Sw'!$C$23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Porosity-Sw'!$D$50:$N$50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5.96696313037096</c:v>
                </c:pt>
                <c:pt idx="2">
                  <c:v>7.7721406680712928</c:v>
                </c:pt>
                <c:pt idx="3">
                  <c:v>9.815532613100995</c:v>
                </c:pt>
                <c:pt idx="4">
                  <c:v>12.097138965460076</c:v>
                </c:pt>
                <c:pt idx="5">
                  <c:v>14.616959725148522</c:v>
                </c:pt>
                <c:pt idx="6">
                  <c:v>17.374994892166342</c:v>
                </c:pt>
                <c:pt idx="7">
                  <c:v>20.371244466513541</c:v>
                </c:pt>
                <c:pt idx="8">
                  <c:v>23.605708448190114</c:v>
                </c:pt>
                <c:pt idx="9">
                  <c:v>27.078386837196049</c:v>
                </c:pt>
                <c:pt idx="10">
                  <c:v>30.789279633531368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4C28-8A2B-EB39849285D5}"/>
            </c:ext>
          </c:extLst>
        </c:ser>
        <c:ser>
          <c:idx val="1"/>
          <c:order val="1"/>
          <c:tx>
            <c:strRef>
              <c:f>'(3) TP model - Porosity-Sw'!$C$24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Porosity-Sw'!$D$51:$N$51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5.8696536579100265</c:v>
                </c:pt>
                <c:pt idx="2">
                  <c:v>7.5507121939347899</c:v>
                </c:pt>
                <c:pt idx="3">
                  <c:v>9.4431756080742826</c:v>
                </c:pt>
                <c:pt idx="4">
                  <c:v>11.547043900328516</c:v>
                </c:pt>
                <c:pt idx="5">
                  <c:v>13.862317070697479</c:v>
                </c:pt>
                <c:pt idx="6">
                  <c:v>16.388995119181171</c:v>
                </c:pt>
                <c:pt idx="7">
                  <c:v>19.127078045779609</c:v>
                </c:pt>
                <c:pt idx="8">
                  <c:v>22.076565850492766</c:v>
                </c:pt>
                <c:pt idx="9">
                  <c:v>25.237458533320673</c:v>
                </c:pt>
                <c:pt idx="10">
                  <c:v>28.609756094263297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4-4C28-8A2B-EB39849285D5}"/>
            </c:ext>
          </c:extLst>
        </c:ser>
        <c:ser>
          <c:idx val="2"/>
          <c:order val="2"/>
          <c:tx>
            <c:strRef>
              <c:f>'(3) TP model - Porosity-Sw'!$C$25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Porosity-Sw'!$D$52:$N$52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5.7731441854490946</c:v>
                </c:pt>
                <c:pt idx="2">
                  <c:v>7.3324837197982857</c:v>
                </c:pt>
                <c:pt idx="3">
                  <c:v>9.0780186030475747</c:v>
                </c:pt>
                <c:pt idx="4">
                  <c:v>11.009748835196957</c:v>
                </c:pt>
                <c:pt idx="5">
                  <c:v>13.127674416246434</c:v>
                </c:pt>
                <c:pt idx="6">
                  <c:v>15.431795346196001</c:v>
                </c:pt>
                <c:pt idx="7">
                  <c:v>17.92211162504567</c:v>
                </c:pt>
                <c:pt idx="8">
                  <c:v>20.598623252795434</c:v>
                </c:pt>
                <c:pt idx="9">
                  <c:v>23.461330229445295</c:v>
                </c:pt>
                <c:pt idx="10">
                  <c:v>26.510232554995234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4-4C28-8A2B-EB39849285D5}"/>
            </c:ext>
          </c:extLst>
        </c:ser>
        <c:ser>
          <c:idx val="3"/>
          <c:order val="3"/>
          <c:tx>
            <c:strRef>
              <c:f>'(3) TP model - Porosity-Sw'!$C$26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Porosity-Sw'!$D$53:$N$53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5.6774347129881635</c:v>
                </c:pt>
                <c:pt idx="2">
                  <c:v>7.1174552456617866</c:v>
                </c:pt>
                <c:pt idx="3">
                  <c:v>8.7200615980208642</c:v>
                </c:pt>
                <c:pt idx="4">
                  <c:v>10.485253770065396</c:v>
                </c:pt>
                <c:pt idx="5">
                  <c:v>12.413031761795388</c:v>
                </c:pt>
                <c:pt idx="6">
                  <c:v>14.503395573210833</c:v>
                </c:pt>
                <c:pt idx="7">
                  <c:v>16.756345204311735</c:v>
                </c:pt>
                <c:pt idx="8">
                  <c:v>19.171880655098096</c:v>
                </c:pt>
                <c:pt idx="9">
                  <c:v>21.750001925569912</c:v>
                </c:pt>
                <c:pt idx="10">
                  <c:v>24.49070901572718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4-4C28-8A2B-EB39849285D5}"/>
            </c:ext>
          </c:extLst>
        </c:ser>
        <c:ser>
          <c:idx val="4"/>
          <c:order val="4"/>
          <c:tx>
            <c:strRef>
              <c:f>'(3) TP model - Porosity-Sw'!$C$27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Porosity-Sw'!$D$54:$N$54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5.5825252405272314</c:v>
                </c:pt>
                <c:pt idx="2">
                  <c:v>6.9056267715252844</c:v>
                </c:pt>
                <c:pt idx="3">
                  <c:v>8.369304592994153</c:v>
                </c:pt>
                <c:pt idx="4">
                  <c:v>9.9735587049338381</c:v>
                </c:pt>
                <c:pt idx="5">
                  <c:v>11.718389107344342</c:v>
                </c:pt>
                <c:pt idx="6">
                  <c:v>13.603795800225665</c:v>
                </c:pt>
                <c:pt idx="7">
                  <c:v>15.629778783577803</c:v>
                </c:pt>
                <c:pt idx="8">
                  <c:v>17.796338057400757</c:v>
                </c:pt>
                <c:pt idx="9">
                  <c:v>20.103473621694526</c:v>
                </c:pt>
                <c:pt idx="10">
                  <c:v>22.551185476459121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4-4C28-8A2B-EB39849285D5}"/>
            </c:ext>
          </c:extLst>
        </c:ser>
        <c:ser>
          <c:idx val="5"/>
          <c:order val="5"/>
          <c:tx>
            <c:strRef>
              <c:f>'(3) TP model - Porosity-Sw'!$C$28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Porosity-Sw'!$D$55:$N$55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5.4884157680663019</c:v>
                </c:pt>
                <c:pt idx="2">
                  <c:v>6.6969982973887818</c:v>
                </c:pt>
                <c:pt idx="3">
                  <c:v>8.0257475879674445</c:v>
                </c:pt>
                <c:pt idx="4">
                  <c:v>9.4746636398022783</c:v>
                </c:pt>
                <c:pt idx="5">
                  <c:v>11.043746452893295</c:v>
                </c:pt>
                <c:pt idx="6">
                  <c:v>12.732996027240491</c:v>
                </c:pt>
                <c:pt idx="7">
                  <c:v>14.542412362843868</c:v>
                </c:pt>
                <c:pt idx="8">
                  <c:v>16.471995459703415</c:v>
                </c:pt>
                <c:pt idx="9">
                  <c:v>18.521745317819157</c:v>
                </c:pt>
                <c:pt idx="10">
                  <c:v>20.691661937191064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4-4C28-8A2B-EB39849285D5}"/>
            </c:ext>
          </c:extLst>
        </c:ser>
        <c:ser>
          <c:idx val="6"/>
          <c:order val="6"/>
          <c:tx>
            <c:strRef>
              <c:f>'(3) TP model - Porosity-Sw'!$C$29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Porosity-Sw'!$D$56:$N$56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5.3951062956053706</c:v>
                </c:pt>
                <c:pt idx="2">
                  <c:v>6.4915698232522798</c:v>
                </c:pt>
                <c:pt idx="3">
                  <c:v>7.6893905829407299</c:v>
                </c:pt>
                <c:pt idx="4">
                  <c:v>8.9885685746707225</c:v>
                </c:pt>
                <c:pt idx="5">
                  <c:v>10.389103798442251</c:v>
                </c:pt>
                <c:pt idx="6">
                  <c:v>11.890996254255318</c:v>
                </c:pt>
                <c:pt idx="7">
                  <c:v>13.494245942109931</c:v>
                </c:pt>
                <c:pt idx="8">
                  <c:v>15.198852862006085</c:v>
                </c:pt>
                <c:pt idx="9">
                  <c:v>17.004817013943772</c:v>
                </c:pt>
                <c:pt idx="10">
                  <c:v>18.912138397923002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4-4C28-8A2B-EB39849285D5}"/>
            </c:ext>
          </c:extLst>
        </c:ser>
        <c:ser>
          <c:idx val="7"/>
          <c:order val="7"/>
          <c:tx>
            <c:strRef>
              <c:f>'(3) TP model - Porosity-Sw'!$C$30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Porosity-Sw'!$D$57:$N$57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5.3025968231444391</c:v>
                </c:pt>
                <c:pt idx="2">
                  <c:v>6.2893413491157784</c:v>
                </c:pt>
                <c:pt idx="3">
                  <c:v>7.3602335779140207</c:v>
                </c:pt>
                <c:pt idx="4">
                  <c:v>8.5152735095391634</c:v>
                </c:pt>
                <c:pt idx="5">
                  <c:v>9.7544611439912057</c:v>
                </c:pt>
                <c:pt idx="6">
                  <c:v>11.07779648127015</c:v>
                </c:pt>
                <c:pt idx="7">
                  <c:v>12.485279521375995</c:v>
                </c:pt>
                <c:pt idx="8">
                  <c:v>13.976910264308742</c:v>
                </c:pt>
                <c:pt idx="9">
                  <c:v>15.552688710068391</c:v>
                </c:pt>
                <c:pt idx="10">
                  <c:v>17.212614858654941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4-4C28-8A2B-EB39849285D5}"/>
            </c:ext>
          </c:extLst>
        </c:ser>
        <c:ser>
          <c:idx val="8"/>
          <c:order val="8"/>
          <c:tx>
            <c:strRef>
              <c:f>'(3) TP model - Porosity-Sw'!$C$31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Porosity-Sw'!$D$58:$N$58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5.2108873506835076</c:v>
                </c:pt>
                <c:pt idx="2">
                  <c:v>6.0903128749792765</c:v>
                </c:pt>
                <c:pt idx="3">
                  <c:v>7.0382765728873098</c:v>
                </c:pt>
                <c:pt idx="4">
                  <c:v>8.0547784444076065</c:v>
                </c:pt>
                <c:pt idx="5">
                  <c:v>9.1398184895401595</c:v>
                </c:pt>
                <c:pt idx="6">
                  <c:v>10.293396708284979</c:v>
                </c:pt>
                <c:pt idx="7">
                  <c:v>11.515513100642062</c:v>
                </c:pt>
                <c:pt idx="8">
                  <c:v>12.806167666611405</c:v>
                </c:pt>
                <c:pt idx="9">
                  <c:v>14.165360406193015</c:v>
                </c:pt>
                <c:pt idx="10">
                  <c:v>15.593091319386879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4-4C28-8A2B-EB39849285D5}"/>
            </c:ext>
          </c:extLst>
        </c:ser>
        <c:ser>
          <c:idx val="9"/>
          <c:order val="9"/>
          <c:tx>
            <c:strRef>
              <c:f>'(3) TP model - Porosity-Sw'!$C$32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Porosity-Sw'!$D$59:$N$59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5.119977878222576</c:v>
                </c:pt>
                <c:pt idx="2">
                  <c:v>5.8944844008427744</c:v>
                </c:pt>
                <c:pt idx="3">
                  <c:v>6.723519567860599</c:v>
                </c:pt>
                <c:pt idx="4">
                  <c:v>7.6070833792760446</c:v>
                </c:pt>
                <c:pt idx="5">
                  <c:v>8.5451758350891129</c:v>
                </c:pt>
                <c:pt idx="6">
                  <c:v>9.5377969352998093</c:v>
                </c:pt>
                <c:pt idx="7">
                  <c:v>10.584946679908127</c:v>
                </c:pt>
                <c:pt idx="8">
                  <c:v>11.686625068914068</c:v>
                </c:pt>
                <c:pt idx="9">
                  <c:v>12.842832102317633</c:v>
                </c:pt>
                <c:pt idx="10">
                  <c:v>14.05356778011882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24-4C28-8A2B-EB39849285D5}"/>
            </c:ext>
          </c:extLst>
        </c:ser>
        <c:ser>
          <c:idx val="10"/>
          <c:order val="10"/>
          <c:tx>
            <c:strRef>
              <c:f>'(3) TP model - Porosity-Sw'!$C$33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Porosity-Sw'!$D$60:$N$60</c:f>
              <c:numCache>
                <c:formatCode>0.00</c:formatCode>
                <c:ptCount val="11"/>
                <c:pt idx="0">
                  <c:v>4.4000000000000004</c:v>
                </c:pt>
                <c:pt idx="1">
                  <c:v>5.0298684057616443</c:v>
                </c:pt>
                <c:pt idx="2">
                  <c:v>5.7018559267062718</c:v>
                </c:pt>
                <c:pt idx="3">
                  <c:v>6.4159625628338874</c:v>
                </c:pt>
                <c:pt idx="4">
                  <c:v>7.1721883141444875</c:v>
                </c:pt>
                <c:pt idx="5">
                  <c:v>7.9705331806380677</c:v>
                </c:pt>
                <c:pt idx="6">
                  <c:v>8.810997162314635</c:v>
                </c:pt>
                <c:pt idx="7">
                  <c:v>9.6935802591741869</c:v>
                </c:pt>
                <c:pt idx="8">
                  <c:v>10.61828247121673</c:v>
                </c:pt>
                <c:pt idx="9">
                  <c:v>11.585103798442251</c:v>
                </c:pt>
                <c:pt idx="10">
                  <c:v>12.594044240850758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24-4C28-8A2B-EB39849285D5}"/>
            </c:ext>
          </c:extLst>
        </c:ser>
        <c:ser>
          <c:idx val="11"/>
          <c:order val="11"/>
          <c:tx>
            <c:strRef>
              <c:f>'(3) TP model - Porosity-Sw'!$C$34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Porosity-Sw'!$D$61:$N$61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4.9405589333007125</c:v>
                </c:pt>
                <c:pt idx="2">
                  <c:v>5.5124274525697725</c:v>
                </c:pt>
                <c:pt idx="3">
                  <c:v>6.115605557807176</c:v>
                </c:pt>
                <c:pt idx="4">
                  <c:v>6.7500932490129264</c:v>
                </c:pt>
                <c:pt idx="5">
                  <c:v>7.4158905261870238</c:v>
                </c:pt>
                <c:pt idx="6">
                  <c:v>8.1129973893294665</c:v>
                </c:pt>
                <c:pt idx="7">
                  <c:v>8.8414138384402534</c:v>
                </c:pt>
                <c:pt idx="8">
                  <c:v>9.60113987351939</c:v>
                </c:pt>
                <c:pt idx="9">
                  <c:v>10.392175494566873</c:v>
                </c:pt>
                <c:pt idx="10">
                  <c:v>11.214520701582696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24-4C28-8A2B-EB39849285D5}"/>
            </c:ext>
          </c:extLst>
        </c:ser>
        <c:ser>
          <c:idx val="12"/>
          <c:order val="12"/>
          <c:tx>
            <c:strRef>
              <c:f>'(3) TP model - Porosity-Sw'!$C$35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Porosity-Sw'!$D$62:$N$62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4.8520494608397806</c:v>
                </c:pt>
                <c:pt idx="2">
                  <c:v>5.3261989784332702</c:v>
                </c:pt>
                <c:pt idx="3">
                  <c:v>5.8224485527804646</c:v>
                </c:pt>
                <c:pt idx="4">
                  <c:v>6.3407981838813692</c:v>
                </c:pt>
                <c:pt idx="5">
                  <c:v>6.8812478717359786</c:v>
                </c:pt>
                <c:pt idx="6">
                  <c:v>7.4437976163442974</c:v>
                </c:pt>
                <c:pt idx="7">
                  <c:v>8.028447417706321</c:v>
                </c:pt>
                <c:pt idx="8">
                  <c:v>8.6351972758220548</c:v>
                </c:pt>
                <c:pt idx="9">
                  <c:v>9.2640471906914925</c:v>
                </c:pt>
                <c:pt idx="10">
                  <c:v>9.9149971623146378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4-4C28-8A2B-EB39849285D5}"/>
            </c:ext>
          </c:extLst>
        </c:ser>
        <c:ser>
          <c:idx val="13"/>
          <c:order val="13"/>
          <c:tx>
            <c:strRef>
              <c:f>'(3) TP model - Porosity-Sw'!$C$36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Porosity-Sw'!$D$63:$N$63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4.7643399883788513</c:v>
                </c:pt>
                <c:pt idx="2">
                  <c:v>5.1431705042967684</c:v>
                </c:pt>
                <c:pt idx="3">
                  <c:v>5.536491547753756</c:v>
                </c:pt>
                <c:pt idx="4">
                  <c:v>5.9443031187498097</c:v>
                </c:pt>
                <c:pt idx="5">
                  <c:v>6.3666052172849321</c:v>
                </c:pt>
                <c:pt idx="6">
                  <c:v>6.8033978433591233</c:v>
                </c:pt>
                <c:pt idx="7">
                  <c:v>7.2546809969723851</c:v>
                </c:pt>
                <c:pt idx="8">
                  <c:v>7.7204546781247148</c:v>
                </c:pt>
                <c:pt idx="9">
                  <c:v>8.2007188868161105</c:v>
                </c:pt>
                <c:pt idx="10">
                  <c:v>8.6954736230465759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24-4C28-8A2B-EB39849285D5}"/>
            </c:ext>
          </c:extLst>
        </c:ser>
        <c:ser>
          <c:idx val="14"/>
          <c:order val="14"/>
          <c:tx>
            <c:strRef>
              <c:f>'(3) TP model - Porosity-Sw'!$C$37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Porosity-Sw'!$D$64:$N$64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4.6774305159179193</c:v>
                </c:pt>
                <c:pt idx="2">
                  <c:v>4.9633420301602662</c:v>
                </c:pt>
                <c:pt idx="3">
                  <c:v>5.257734542727043</c:v>
                </c:pt>
                <c:pt idx="4">
                  <c:v>5.5606080536182532</c:v>
                </c:pt>
                <c:pt idx="5">
                  <c:v>5.8719625628338861</c:v>
                </c:pt>
                <c:pt idx="6">
                  <c:v>6.1917980703739515</c:v>
                </c:pt>
                <c:pt idx="7">
                  <c:v>6.5201145762384494</c:v>
                </c:pt>
                <c:pt idx="8">
                  <c:v>6.8569120804273762</c:v>
                </c:pt>
                <c:pt idx="9">
                  <c:v>7.2021905829407302</c:v>
                </c:pt>
                <c:pt idx="10">
                  <c:v>7.5559500837785167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24-4C28-8A2B-EB39849285D5}"/>
            </c:ext>
          </c:extLst>
        </c:ser>
        <c:ser>
          <c:idx val="15"/>
          <c:order val="15"/>
          <c:tx>
            <c:strRef>
              <c:f>'(3) TP model - Porosity-Sw'!$C$38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Porosity-Sw'!$D$65:$N$65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4.5913210434569862</c:v>
                </c:pt>
                <c:pt idx="2">
                  <c:v>4.7867135560237646</c:v>
                </c:pt>
                <c:pt idx="3">
                  <c:v>4.9861775377003319</c:v>
                </c:pt>
                <c:pt idx="4">
                  <c:v>5.1897129884866917</c:v>
                </c:pt>
                <c:pt idx="5">
                  <c:v>5.3973199083828405</c:v>
                </c:pt>
                <c:pt idx="6">
                  <c:v>5.6089982973887826</c:v>
                </c:pt>
                <c:pt idx="7">
                  <c:v>5.8247481555045155</c:v>
                </c:pt>
                <c:pt idx="8">
                  <c:v>6.0445694827300374</c:v>
                </c:pt>
                <c:pt idx="9">
                  <c:v>6.2684622790653517</c:v>
                </c:pt>
                <c:pt idx="10">
                  <c:v>6.496426544510455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24-4C28-8A2B-EB39849285D5}"/>
            </c:ext>
          </c:extLst>
        </c:ser>
        <c:ser>
          <c:idx val="16"/>
          <c:order val="16"/>
          <c:tx>
            <c:strRef>
              <c:f>'(3) TP model - Porosity-Sw'!$C$39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Porosity-Sw'!$D$66:$N$66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4.5060115709960549</c:v>
                </c:pt>
                <c:pt idx="2">
                  <c:v>4.6132850818872626</c:v>
                </c:pt>
                <c:pt idx="3">
                  <c:v>4.7218205326736227</c:v>
                </c:pt>
                <c:pt idx="4">
                  <c:v>4.8316179233551342</c:v>
                </c:pt>
                <c:pt idx="5">
                  <c:v>4.9426772539317962</c:v>
                </c:pt>
                <c:pt idx="6">
                  <c:v>5.0549985244036133</c:v>
                </c:pt>
                <c:pt idx="7">
                  <c:v>5.1685817347705791</c:v>
                </c:pt>
                <c:pt idx="8">
                  <c:v>5.2834268850326982</c:v>
                </c:pt>
                <c:pt idx="9">
                  <c:v>5.3995339751899705</c:v>
                </c:pt>
                <c:pt idx="10">
                  <c:v>5.5169030052423933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24-4C28-8A2B-EB39849285D5}"/>
            </c:ext>
          </c:extLst>
        </c:ser>
        <c:ser>
          <c:idx val="17"/>
          <c:order val="17"/>
          <c:tx>
            <c:strRef>
              <c:f>'(3) TP model - Porosity-Sw'!$C$40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Porosity-Sw'!$D$67:$N$67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4.4215020985351225</c:v>
                </c:pt>
                <c:pt idx="2">
                  <c:v>4.4430566077507603</c:v>
                </c:pt>
                <c:pt idx="3">
                  <c:v>4.4646635276469109</c:v>
                </c:pt>
                <c:pt idx="4">
                  <c:v>4.4863228582235752</c:v>
                </c:pt>
                <c:pt idx="5">
                  <c:v>4.5080345994807507</c:v>
                </c:pt>
                <c:pt idx="6">
                  <c:v>4.5297987514184399</c:v>
                </c:pt>
                <c:pt idx="7">
                  <c:v>4.5516153140366438</c:v>
                </c:pt>
                <c:pt idx="8">
                  <c:v>4.5734842873353614</c:v>
                </c:pt>
                <c:pt idx="9">
                  <c:v>4.5954056713145901</c:v>
                </c:pt>
                <c:pt idx="10">
                  <c:v>4.6173794659743326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24-4C28-8A2B-EB39849285D5}"/>
            </c:ext>
          </c:extLst>
        </c:ser>
        <c:ser>
          <c:idx val="18"/>
          <c:order val="18"/>
          <c:tx>
            <c:strRef>
              <c:f>'(3) TP model - Porosity-Sw'!$C$41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Porosity-Sw'!$D$68:$N$68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4.337792626074191</c:v>
                </c:pt>
                <c:pt idx="2">
                  <c:v>4.2760281336142585</c:v>
                </c:pt>
                <c:pt idx="3">
                  <c:v>4.2147065226202001</c:v>
                </c:pt>
                <c:pt idx="4">
                  <c:v>4.1538277930920158</c:v>
                </c:pt>
                <c:pt idx="5">
                  <c:v>4.0933919450297047</c:v>
                </c:pt>
                <c:pt idx="6">
                  <c:v>4.0333989784332704</c:v>
                </c:pt>
                <c:pt idx="7">
                  <c:v>3.9738488933027081</c:v>
                </c:pt>
                <c:pt idx="8">
                  <c:v>3.9147416896380225</c:v>
                </c:pt>
                <c:pt idx="9">
                  <c:v>3.856077367439211</c:v>
                </c:pt>
                <c:pt idx="10">
                  <c:v>3.7978559267062728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24-4C28-8A2B-EB39849285D5}"/>
            </c:ext>
          </c:extLst>
        </c:ser>
        <c:ser>
          <c:idx val="19"/>
          <c:order val="19"/>
          <c:tx>
            <c:strRef>
              <c:f>'(3) TP model - Porosity-Sw'!$C$42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Porosity-Sw'!$D$69:$N$69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4.2548831536132594</c:v>
                </c:pt>
                <c:pt idx="2">
                  <c:v>4.1121996594777563</c:v>
                </c:pt>
                <c:pt idx="3">
                  <c:v>3.9719495175934889</c:v>
                </c:pt>
                <c:pt idx="4">
                  <c:v>3.8341327279604571</c:v>
                </c:pt>
                <c:pt idx="5">
                  <c:v>3.6987492905786601</c:v>
                </c:pt>
                <c:pt idx="6">
                  <c:v>3.5657992054480978</c:v>
                </c:pt>
                <c:pt idx="7">
                  <c:v>3.4352824725687734</c:v>
                </c:pt>
                <c:pt idx="8">
                  <c:v>3.3071990919406837</c:v>
                </c:pt>
                <c:pt idx="9">
                  <c:v>3.1815490635638306</c:v>
                </c:pt>
                <c:pt idx="10">
                  <c:v>3.0583323874382131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24-4C28-8A2B-EB39849285D5}"/>
            </c:ext>
          </c:extLst>
        </c:ser>
        <c:ser>
          <c:idx val="20"/>
          <c:order val="20"/>
          <c:tx>
            <c:strRef>
              <c:f>'(3) TP model - Porosity-Sw'!$C$43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'(3) TP model - Porosity-Sw'!$D$22:$N$22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'(3) TP model - Porosity-Sw'!$D$70:$N$70</c:f>
              <c:numCache>
                <c:formatCode>0.00</c:formatCode>
                <c:ptCount val="11"/>
                <c:pt idx="0">
                  <c:v>4.4000000000000004</c:v>
                </c:pt>
                <c:pt idx="1">
                  <c:v>4.1727736811523286</c:v>
                </c:pt>
                <c:pt idx="2">
                  <c:v>3.9515711853412552</c:v>
                </c:pt>
                <c:pt idx="3">
                  <c:v>3.7363925125667778</c:v>
                </c:pt>
                <c:pt idx="4">
                  <c:v>3.5272376628288979</c:v>
                </c:pt>
                <c:pt idx="5">
                  <c:v>3.3241066361276141</c:v>
                </c:pt>
                <c:pt idx="6">
                  <c:v>3.1269994324629273</c:v>
                </c:pt>
                <c:pt idx="7">
                  <c:v>2.9359160518348384</c:v>
                </c:pt>
                <c:pt idx="8">
                  <c:v>2.7508564942433464</c:v>
                </c:pt>
                <c:pt idx="9">
                  <c:v>2.5718207596884506</c:v>
                </c:pt>
                <c:pt idx="10">
                  <c:v>2.3988088481701517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24-4C28-8A2B-EB39849285D5}"/>
            </c:ext>
          </c:extLst>
        </c:ser>
        <c:bandFmts>
          <c:bandFmt>
            <c:idx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2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3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4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5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71548624"/>
        <c:axId val="1"/>
        <c:axId val="2"/>
      </c:surfaceChart>
      <c:catAx>
        <c:axId val="1071548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Porosity (%)</a:t>
                </a:r>
              </a:p>
            </c:rich>
          </c:tx>
          <c:layout>
            <c:manualLayout>
              <c:xMode val="edge"/>
              <c:yMode val="edge"/>
              <c:x val="0.38678956737364284"/>
              <c:y val="0.929660040860794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  <c:max val="34"/>
          <c:min val="2"/>
        </c:scaling>
        <c:delete val="0"/>
        <c:axPos val="l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71548624"/>
        <c:crosses val="autoZero"/>
        <c:crossBetween val="midCat"/>
        <c:majorUnit val="2"/>
        <c:minorUnit val="2"/>
      </c:valAx>
      <c:serAx>
        <c:axId val="2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High DC Fluid Saturation (%)</a:t>
                </a:r>
              </a:p>
            </c:rich>
          </c:tx>
          <c:layout>
            <c:manualLayout>
              <c:xMode val="edge"/>
              <c:yMode val="edge"/>
              <c:x val="0.68597295068402475"/>
              <c:y val="0.29815790155097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1076715372079671E-2"/>
          <c:y val="0.3592710118067613"/>
          <c:w val="0.18678299621034894"/>
          <c:h val="0.5722409414860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Reflection Coefficients vs Porosity</a:t>
            </a:r>
          </a:p>
        </c:rich>
      </c:tx>
      <c:layout>
        <c:manualLayout>
          <c:xMode val="edge"/>
          <c:yMode val="edge"/>
          <c:x val="0.28748674559610127"/>
          <c:y val="1.923136905795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4479183078477"/>
          <c:y val="0.1225999777444598"/>
          <c:w val="0.78132900796977212"/>
          <c:h val="0.67309791702840682"/>
        </c:manualLayout>
      </c:layout>
      <c:scatterChart>
        <c:scatterStyle val="smoothMarker"/>
        <c:varyColors val="0"/>
        <c:ser>
          <c:idx val="0"/>
          <c:order val="0"/>
          <c:tx>
            <c:v>Water Saturated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'(4) RC - Porosity-Mineralogy'!$F$9:$F$19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'(4) RC - Porosity-Mineralogy'!$I$9:$I$19</c:f>
              <c:numCache>
                <c:formatCode>0.000</c:formatCode>
                <c:ptCount val="11"/>
                <c:pt idx="0">
                  <c:v>0</c:v>
                </c:pt>
                <c:pt idx="1">
                  <c:v>7.4987110768310966E-2</c:v>
                </c:pt>
                <c:pt idx="2">
                  <c:v>0.13951257650841312</c:v>
                </c:pt>
                <c:pt idx="3">
                  <c:v>0.19562293492486679</c:v>
                </c:pt>
                <c:pt idx="4">
                  <c:v>0.24486360113004529</c:v>
                </c:pt>
                <c:pt idx="5">
                  <c:v>0.28842340312755749</c:v>
                </c:pt>
                <c:pt idx="6">
                  <c:v>0.32723182068627649</c:v>
                </c:pt>
                <c:pt idx="7">
                  <c:v>0.36202605020966105</c:v>
                </c:pt>
                <c:pt idx="8">
                  <c:v>0.39339828220178713</c:v>
                </c:pt>
                <c:pt idx="9">
                  <c:v>0.42182968337436094</c:v>
                </c:pt>
                <c:pt idx="10">
                  <c:v>0.44771525016920666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2-485E-97AF-DFD732BEBCCB}"/>
            </c:ext>
          </c:extLst>
        </c:ser>
        <c:ser>
          <c:idx val="1"/>
          <c:order val="1"/>
          <c:tx>
            <c:v>Dry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'(4) RC - Porosity-Mineralogy'!$B$9:$B$19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'(4) RC - Porosity-Mineralogy'!$E$9:$E$19</c:f>
              <c:numCache>
                <c:formatCode>0.000</c:formatCode>
                <c:ptCount val="11"/>
                <c:pt idx="0">
                  <c:v>0</c:v>
                </c:pt>
                <c:pt idx="1">
                  <c:v>1.3391858881802438E-2</c:v>
                </c:pt>
                <c:pt idx="2">
                  <c:v>2.7147270174811906E-2</c:v>
                </c:pt>
                <c:pt idx="3">
                  <c:v>4.128124177401335E-2</c:v>
                </c:pt>
                <c:pt idx="4">
                  <c:v>5.5809619159294534E-2</c:v>
                </c:pt>
                <c:pt idx="5">
                  <c:v>7.0749144653862645E-2</c:v>
                </c:pt>
                <c:pt idx="6">
                  <c:v>8.6117521785847043E-2</c:v>
                </c:pt>
                <c:pt idx="7">
                  <c:v>0.10193348527327627</c:v>
                </c:pt>
                <c:pt idx="8">
                  <c:v>0.11821687721410962</c:v>
                </c:pt>
                <c:pt idx="9">
                  <c:v>0.13534614006480555</c:v>
                </c:pt>
                <c:pt idx="10">
                  <c:v>0.15183659693574925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2-485E-97AF-DFD732BE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4928"/>
        <c:axId val="1"/>
      </c:scatterChart>
      <c:valAx>
        <c:axId val="10686049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Porosity Difference (Porosity %)</a:t>
                </a:r>
              </a:p>
            </c:rich>
          </c:tx>
          <c:layout>
            <c:manualLayout>
              <c:xMode val="edge"/>
              <c:yMode val="edge"/>
              <c:x val="0.31394258108040507"/>
              <c:y val="0.89906650345937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Reflection Coefficient </a:t>
                </a:r>
              </a:p>
            </c:rich>
          </c:tx>
          <c:layout>
            <c:manualLayout>
              <c:xMode val="edge"/>
              <c:yMode val="edge"/>
              <c:x val="1.5873501290582279E-2"/>
              <c:y val="0.2283725075632094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8604928"/>
        <c:crosses val="autoZero"/>
        <c:crossBetween val="midCat"/>
        <c:majorUnit val="0.05"/>
        <c:minorUnit val="0.0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988296150881011"/>
          <c:y val="0.18269800605056757"/>
          <c:w val="0.28219557849924048"/>
          <c:h val="0.1225999777444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blackAndWhite="1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Reflection Coefficients vs Mineralogy</a:t>
            </a:r>
          </a:p>
        </c:rich>
      </c:tx>
      <c:layout>
        <c:manualLayout>
          <c:xMode val="edge"/>
          <c:yMode val="edge"/>
          <c:x val="0.21277289400945573"/>
          <c:y val="3.5886325508072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258854072494"/>
          <c:y val="0.12201350672744483"/>
          <c:w val="0.78194038548474976"/>
          <c:h val="0.68662502805444448"/>
        </c:manualLayout>
      </c:layout>
      <c:scatterChart>
        <c:scatterStyle val="smoothMarker"/>
        <c:varyColors val="0"/>
        <c:ser>
          <c:idx val="0"/>
          <c:order val="0"/>
          <c:tx>
            <c:v>Water Saturated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'(4) RC - Porosity-Mineralogy'!$O$9:$O$19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'(4) RC - Porosity-Mineralogy'!$R$9:$R$19</c:f>
              <c:numCache>
                <c:formatCode>0.000</c:formatCode>
                <c:ptCount val="11"/>
                <c:pt idx="0">
                  <c:v>0</c:v>
                </c:pt>
                <c:pt idx="1">
                  <c:v>9.0019331274107106E-3</c:v>
                </c:pt>
                <c:pt idx="2">
                  <c:v>1.7843242578354779E-2</c:v>
                </c:pt>
                <c:pt idx="3">
                  <c:v>2.6528189408145192E-2</c:v>
                </c:pt>
                <c:pt idx="4">
                  <c:v>3.5060885275723028E-2</c:v>
                </c:pt>
                <c:pt idx="5">
                  <c:v>4.3445298934228146E-2</c:v>
                </c:pt>
                <c:pt idx="6">
                  <c:v>5.1685262386102181E-2</c:v>
                </c:pt>
                <c:pt idx="7">
                  <c:v>5.9784476722780464E-2</c:v>
                </c:pt>
                <c:pt idx="8">
                  <c:v>6.774651766767012E-2</c:v>
                </c:pt>
                <c:pt idx="9">
                  <c:v>7.5574840839855356E-2</c:v>
                </c:pt>
                <c:pt idx="10">
                  <c:v>8.3272786754807565E-2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4-43B8-B604-3FC7D464F355}"/>
            </c:ext>
          </c:extLst>
        </c:ser>
        <c:ser>
          <c:idx val="1"/>
          <c:order val="1"/>
          <c:tx>
            <c:v>Dry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'(4) RC - Porosity-Mineralogy'!$K$9:$K$19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'(4) RC - Porosity-Mineralogy'!$N$9:$N$19</c:f>
              <c:numCache>
                <c:formatCode>0.000</c:formatCode>
                <c:ptCount val="11"/>
                <c:pt idx="0">
                  <c:v>0</c:v>
                </c:pt>
                <c:pt idx="1">
                  <c:v>1.6469231446103866E-2</c:v>
                </c:pt>
                <c:pt idx="2">
                  <c:v>3.240478105308417E-2</c:v>
                </c:pt>
                <c:pt idx="3">
                  <c:v>4.7832175984589748E-2</c:v>
                </c:pt>
                <c:pt idx="4">
                  <c:v>6.2775340927868156E-2</c:v>
                </c:pt>
                <c:pt idx="5">
                  <c:v>7.7256721895840069E-2</c:v>
                </c:pt>
                <c:pt idx="6">
                  <c:v>9.1297398726364762E-2</c:v>
                </c:pt>
                <c:pt idx="7">
                  <c:v>0.10491718746455875</c:v>
                </c:pt>
                <c:pt idx="8">
                  <c:v>0.11813473367393242</c:v>
                </c:pt>
                <c:pt idx="9">
                  <c:v>0.13096759760036963</c:v>
                </c:pt>
                <c:pt idx="10">
                  <c:v>0.14343233200694758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4-43B8-B604-3FC7D464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02944"/>
        <c:axId val="1"/>
      </c:scatterChart>
      <c:valAx>
        <c:axId val="106860294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Percent of Mineral #1 in Lower Layer Matrix (%)</a:t>
                </a:r>
              </a:p>
            </c:rich>
          </c:tx>
          <c:layout>
            <c:manualLayout>
              <c:xMode val="edge"/>
              <c:yMode val="edge"/>
              <c:x val="0.175537637557801"/>
              <c:y val="0.89955055940233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Reflection Coefficient </a:t>
                </a:r>
              </a:p>
            </c:rich>
          </c:tx>
          <c:layout>
            <c:manualLayout>
              <c:xMode val="edge"/>
              <c:yMode val="edge"/>
              <c:x val="1.2411752150551585E-2"/>
              <c:y val="0.2440270134548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8602944"/>
        <c:crosses val="autoZero"/>
        <c:crossBetween val="midCat"/>
        <c:majorUnit val="0.05"/>
        <c:minorUnit val="0.05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94896282710642"/>
          <c:y val="0.18421647094143634"/>
          <c:w val="0.28369719201260768"/>
          <c:h val="0.122013506727444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21</xdr:row>
      <xdr:rowOff>106680</xdr:rowOff>
    </xdr:from>
    <xdr:to>
      <xdr:col>24</xdr:col>
      <xdr:colOff>251460</xdr:colOff>
      <xdr:row>42</xdr:row>
      <xdr:rowOff>129540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2A99A5F-470E-FB36-BB63-D4FF416A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47</xdr:row>
      <xdr:rowOff>91440</xdr:rowOff>
    </xdr:from>
    <xdr:to>
      <xdr:col>24</xdr:col>
      <xdr:colOff>289560</xdr:colOff>
      <xdr:row>68</xdr:row>
      <xdr:rowOff>99060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6DC7C59-74B9-7EAA-DCFA-7EF1CF118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74</xdr:row>
      <xdr:rowOff>91440</xdr:rowOff>
    </xdr:from>
    <xdr:to>
      <xdr:col>24</xdr:col>
      <xdr:colOff>403860</xdr:colOff>
      <xdr:row>95</xdr:row>
      <xdr:rowOff>99060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22CE9E9-D5D2-2245-E8D6-5C28F5882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110</xdr:row>
      <xdr:rowOff>99060</xdr:rowOff>
    </xdr:from>
    <xdr:to>
      <xdr:col>0</xdr:col>
      <xdr:colOff>281940</xdr:colOff>
      <xdr:row>121</xdr:row>
      <xdr:rowOff>45720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CA53CDA5-7423-5932-1F33-363AA704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10</xdr:row>
      <xdr:rowOff>106680</xdr:rowOff>
    </xdr:from>
    <xdr:to>
      <xdr:col>21</xdr:col>
      <xdr:colOff>525780</xdr:colOff>
      <xdr:row>42</xdr:row>
      <xdr:rowOff>45720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72EA1627-9297-466E-22F1-0FD627A8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>
    <xdr:from>
      <xdr:col>14</xdr:col>
      <xdr:colOff>220980</xdr:colOff>
      <xdr:row>73</xdr:row>
      <xdr:rowOff>167640</xdr:rowOff>
    </xdr:from>
    <xdr:to>
      <xdr:col>19</xdr:col>
      <xdr:colOff>236220</xdr:colOff>
      <xdr:row>98</xdr:row>
      <xdr:rowOff>38100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E6387DF4-CF23-DF09-A5E3-0CAA510D1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46</xdr:row>
      <xdr:rowOff>45720</xdr:rowOff>
    </xdr:from>
    <xdr:to>
      <xdr:col>21</xdr:col>
      <xdr:colOff>464820</xdr:colOff>
      <xdr:row>70</xdr:row>
      <xdr:rowOff>106680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id="{69DBFFA2-829E-DA3D-4D4B-AFAF7F7B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7620</xdr:rowOff>
    </xdr:from>
    <xdr:to>
      <xdr:col>7</xdr:col>
      <xdr:colOff>533400</xdr:colOff>
      <xdr:row>38</xdr:row>
      <xdr:rowOff>160020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E96FCCCA-3ED3-29FD-FD79-56F24A39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20</xdr:row>
      <xdr:rowOff>7620</xdr:rowOff>
    </xdr:from>
    <xdr:to>
      <xdr:col>16</xdr:col>
      <xdr:colOff>457200</xdr:colOff>
      <xdr:row>39</xdr:row>
      <xdr:rowOff>7620</xdr:rowOff>
    </xdr:to>
    <xdr:graphicFrame macro="">
      <xdr:nvGraphicFramePr>
        <xdr:cNvPr id="14338" name="Chart 2">
          <a:extLst>
            <a:ext uri="{FF2B5EF4-FFF2-40B4-BE49-F238E27FC236}">
              <a16:creationId xmlns:a16="http://schemas.microsoft.com/office/drawing/2014/main" id="{484CDC0F-DC2B-F9EF-B965-FB9CF534C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129540</xdr:colOff>
      <xdr:row>8</xdr:row>
      <xdr:rowOff>144780</xdr:rowOff>
    </xdr:from>
    <xdr:to>
      <xdr:col>28</xdr:col>
      <xdr:colOff>91440</xdr:colOff>
      <xdr:row>30</xdr:row>
      <xdr:rowOff>45720</xdr:rowOff>
    </xdr:to>
    <xdr:graphicFrame macro="">
      <xdr:nvGraphicFramePr>
        <xdr:cNvPr id="14339" name="Chart 3">
          <a:extLst>
            <a:ext uri="{FF2B5EF4-FFF2-40B4-BE49-F238E27FC236}">
              <a16:creationId xmlns:a16="http://schemas.microsoft.com/office/drawing/2014/main" id="{C71E18F2-C62F-EA54-E9FE-F6D1398B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7620</xdr:rowOff>
    </xdr:from>
    <xdr:to>
      <xdr:col>5</xdr:col>
      <xdr:colOff>0</xdr:colOff>
      <xdr:row>33</xdr:row>
      <xdr:rowOff>0</xdr:rowOff>
    </xdr:to>
    <xdr:graphicFrame macro="">
      <xdr:nvGraphicFramePr>
        <xdr:cNvPr id="8194" name="Chart 1026">
          <a:extLst>
            <a:ext uri="{FF2B5EF4-FFF2-40B4-BE49-F238E27FC236}">
              <a16:creationId xmlns:a16="http://schemas.microsoft.com/office/drawing/2014/main" id="{C2FC45CA-FFFB-D530-26D8-D4A65533E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14</xdr:row>
      <xdr:rowOff>7620</xdr:rowOff>
    </xdr:from>
    <xdr:to>
      <xdr:col>13</xdr:col>
      <xdr:colOff>419100</xdr:colOff>
      <xdr:row>33</xdr:row>
      <xdr:rowOff>7620</xdr:rowOff>
    </xdr:to>
    <xdr:graphicFrame macro="">
      <xdr:nvGraphicFramePr>
        <xdr:cNvPr id="8195" name="Chart 1027">
          <a:extLst>
            <a:ext uri="{FF2B5EF4-FFF2-40B4-BE49-F238E27FC236}">
              <a16:creationId xmlns:a16="http://schemas.microsoft.com/office/drawing/2014/main" id="{276DAD84-839A-1D3E-4C86-D59CF6B41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14</xdr:row>
      <xdr:rowOff>0</xdr:rowOff>
    </xdr:from>
    <xdr:to>
      <xdr:col>9</xdr:col>
      <xdr:colOff>205740</xdr:colOff>
      <xdr:row>33</xdr:row>
      <xdr:rowOff>0</xdr:rowOff>
    </xdr:to>
    <xdr:graphicFrame macro="">
      <xdr:nvGraphicFramePr>
        <xdr:cNvPr id="8196" name="Chart 1028">
          <a:extLst>
            <a:ext uri="{FF2B5EF4-FFF2-40B4-BE49-F238E27FC236}">
              <a16:creationId xmlns:a16="http://schemas.microsoft.com/office/drawing/2014/main" id="{2D4F0327-2E7D-4286-E016-3200806FE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518160</xdr:colOff>
      <xdr:row>14</xdr:row>
      <xdr:rowOff>0</xdr:rowOff>
    </xdr:from>
    <xdr:to>
      <xdr:col>17</xdr:col>
      <xdr:colOff>556260</xdr:colOff>
      <xdr:row>33</xdr:row>
      <xdr:rowOff>0</xdr:rowOff>
    </xdr:to>
    <xdr:graphicFrame macro="">
      <xdr:nvGraphicFramePr>
        <xdr:cNvPr id="8197" name="Chart 1029">
          <a:extLst>
            <a:ext uri="{FF2B5EF4-FFF2-40B4-BE49-F238E27FC236}">
              <a16:creationId xmlns:a16="http://schemas.microsoft.com/office/drawing/2014/main" id="{4219A5A4-E73F-3F1C-AD3C-55FF63513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15</xdr:row>
      <xdr:rowOff>121920</xdr:rowOff>
    </xdr:from>
    <xdr:to>
      <xdr:col>13</xdr:col>
      <xdr:colOff>601980</xdr:colOff>
      <xdr:row>38</xdr:row>
      <xdr:rowOff>91440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15105A46-FE37-F63E-604E-24EF6FC20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38100</xdr:rowOff>
    </xdr:from>
    <xdr:to>
      <xdr:col>10</xdr:col>
      <xdr:colOff>22860</xdr:colOff>
      <xdr:row>24</xdr:row>
      <xdr:rowOff>30480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92501984-22E6-7D01-29FC-8B527050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3.2" x14ac:dyDescent="0.25"/>
  <cols>
    <col min="1" max="1" width="117" bestFit="1" customWidth="1"/>
  </cols>
  <sheetData>
    <row r="1" spans="1:1" x14ac:dyDescent="0.25">
      <c r="A1" s="2" t="s">
        <v>136</v>
      </c>
    </row>
    <row r="2" spans="1:1" x14ac:dyDescent="0.25">
      <c r="A2" s="2" t="s">
        <v>129</v>
      </c>
    </row>
    <row r="3" spans="1:1" x14ac:dyDescent="0.25">
      <c r="A3" s="2" t="s">
        <v>138</v>
      </c>
    </row>
    <row r="5" spans="1:1" x14ac:dyDescent="0.25">
      <c r="A5" s="2" t="s">
        <v>130</v>
      </c>
    </row>
    <row r="6" spans="1:1" x14ac:dyDescent="0.25">
      <c r="A6" s="2" t="s">
        <v>131</v>
      </c>
    </row>
    <row r="7" spans="1:1" x14ac:dyDescent="0.25">
      <c r="A7" s="2" t="s">
        <v>132</v>
      </c>
    </row>
    <row r="8" spans="1:1" x14ac:dyDescent="0.25">
      <c r="A8" s="2" t="s">
        <v>137</v>
      </c>
    </row>
    <row r="9" spans="1:1" x14ac:dyDescent="0.25">
      <c r="A9" s="2" t="s">
        <v>133</v>
      </c>
    </row>
    <row r="10" spans="1:1" x14ac:dyDescent="0.25">
      <c r="A10" s="2" t="s">
        <v>134</v>
      </c>
    </row>
    <row r="11" spans="1:1" x14ac:dyDescent="0.25">
      <c r="A11" s="2" t="s">
        <v>135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2" sqref="B2"/>
    </sheetView>
  </sheetViews>
  <sheetFormatPr defaultRowHeight="13.2" x14ac:dyDescent="0.25"/>
  <cols>
    <col min="2" max="2" width="17.5546875" bestFit="1" customWidth="1"/>
    <col min="3" max="3" width="11.44140625" bestFit="1" customWidth="1"/>
    <col min="4" max="4" width="13" bestFit="1" customWidth="1"/>
    <col min="5" max="5" width="23.33203125" bestFit="1" customWidth="1"/>
  </cols>
  <sheetData>
    <row r="2" spans="2:5" ht="15.6" x14ac:dyDescent="0.3">
      <c r="B2" s="77" t="s">
        <v>64</v>
      </c>
    </row>
    <row r="3" spans="2:5" ht="13.8" thickBot="1" x14ac:dyDescent="0.3"/>
    <row r="4" spans="2:5" ht="16.8" thickTop="1" thickBot="1" x14ac:dyDescent="0.35">
      <c r="B4" s="46"/>
      <c r="C4" s="48" t="s">
        <v>37</v>
      </c>
      <c r="D4" s="60" t="s">
        <v>39</v>
      </c>
      <c r="E4" s="16"/>
    </row>
    <row r="5" spans="2:5" ht="16.8" thickTop="1" thickBot="1" x14ac:dyDescent="0.35">
      <c r="B5" s="47" t="s">
        <v>36</v>
      </c>
      <c r="C5" s="49" t="s">
        <v>38</v>
      </c>
      <c r="D5" s="61" t="s">
        <v>40</v>
      </c>
      <c r="E5" s="59" t="s">
        <v>41</v>
      </c>
    </row>
    <row r="6" spans="2:5" ht="13.8" thickTop="1" x14ac:dyDescent="0.25">
      <c r="B6" s="62" t="s">
        <v>19</v>
      </c>
      <c r="C6" s="50">
        <v>20.9</v>
      </c>
      <c r="D6" s="56">
        <v>1</v>
      </c>
      <c r="E6" s="53" t="s">
        <v>20</v>
      </c>
    </row>
    <row r="7" spans="2:5" x14ac:dyDescent="0.25">
      <c r="B7" s="63" t="s">
        <v>21</v>
      </c>
      <c r="C7" s="51">
        <v>7</v>
      </c>
      <c r="D7" s="57">
        <v>1</v>
      </c>
      <c r="E7" s="54" t="s">
        <v>22</v>
      </c>
    </row>
    <row r="8" spans="2:5" x14ac:dyDescent="0.25">
      <c r="B8" s="63" t="s">
        <v>5</v>
      </c>
      <c r="C8" s="51">
        <v>1</v>
      </c>
      <c r="D8" s="57">
        <v>1</v>
      </c>
      <c r="E8" s="54" t="s">
        <v>20</v>
      </c>
    </row>
    <row r="9" spans="2:5" x14ac:dyDescent="0.25">
      <c r="B9" s="63" t="s">
        <v>23</v>
      </c>
      <c r="C9" s="51">
        <v>2.2999999999999998</v>
      </c>
      <c r="D9" s="57">
        <v>1</v>
      </c>
      <c r="E9" s="54" t="s">
        <v>20</v>
      </c>
    </row>
    <row r="10" spans="2:5" x14ac:dyDescent="0.25">
      <c r="B10" s="63" t="s">
        <v>9</v>
      </c>
      <c r="C10" s="51">
        <v>6.4</v>
      </c>
      <c r="D10" s="57">
        <v>1</v>
      </c>
      <c r="E10" s="54" t="s">
        <v>22</v>
      </c>
    </row>
    <row r="11" spans="2:5" x14ac:dyDescent="0.25">
      <c r="B11" s="63" t="s">
        <v>9</v>
      </c>
      <c r="C11" s="51">
        <v>8.5</v>
      </c>
      <c r="D11" s="57">
        <v>750</v>
      </c>
      <c r="E11" s="54" t="s">
        <v>74</v>
      </c>
    </row>
    <row r="12" spans="2:5" x14ac:dyDescent="0.25">
      <c r="B12" s="63" t="s">
        <v>24</v>
      </c>
      <c r="C12" s="51">
        <v>2.2000000000000002</v>
      </c>
      <c r="D12" s="57">
        <v>1</v>
      </c>
      <c r="E12" s="54" t="s">
        <v>20</v>
      </c>
    </row>
    <row r="13" spans="2:5" x14ac:dyDescent="0.25">
      <c r="B13" s="63" t="s">
        <v>25</v>
      </c>
      <c r="C13" s="51">
        <v>4.8</v>
      </c>
      <c r="D13" s="57">
        <v>1</v>
      </c>
      <c r="E13" s="54" t="s">
        <v>20</v>
      </c>
    </row>
    <row r="14" spans="2:5" x14ac:dyDescent="0.25">
      <c r="B14" s="63" t="s">
        <v>26</v>
      </c>
      <c r="C14" s="51">
        <v>2</v>
      </c>
      <c r="D14" s="57">
        <v>1</v>
      </c>
      <c r="E14" s="54" t="s">
        <v>20</v>
      </c>
    </row>
    <row r="15" spans="2:5" x14ac:dyDescent="0.25">
      <c r="B15" s="63" t="s">
        <v>73</v>
      </c>
      <c r="C15" s="51">
        <v>38.700000000000003</v>
      </c>
      <c r="D15" s="57">
        <v>1</v>
      </c>
      <c r="E15" s="54" t="s">
        <v>20</v>
      </c>
    </row>
    <row r="16" spans="2:5" x14ac:dyDescent="0.25">
      <c r="B16" s="63" t="s">
        <v>8</v>
      </c>
      <c r="C16" s="51">
        <v>6.5</v>
      </c>
      <c r="D16" s="57">
        <v>750</v>
      </c>
      <c r="E16" s="54" t="s">
        <v>74</v>
      </c>
    </row>
    <row r="17" spans="2:5" x14ac:dyDescent="0.25">
      <c r="B17" s="63" t="s">
        <v>27</v>
      </c>
      <c r="C17" s="51">
        <v>5.9</v>
      </c>
      <c r="D17" s="57">
        <v>1</v>
      </c>
      <c r="E17" s="54" t="s">
        <v>22</v>
      </c>
    </row>
    <row r="18" spans="2:5" x14ac:dyDescent="0.25">
      <c r="B18" s="63" t="s">
        <v>28</v>
      </c>
      <c r="C18" s="51">
        <v>3.4</v>
      </c>
      <c r="D18" s="57">
        <v>1</v>
      </c>
      <c r="E18" s="54" t="s">
        <v>22</v>
      </c>
    </row>
    <row r="19" spans="2:5" x14ac:dyDescent="0.25">
      <c r="B19" s="63" t="s">
        <v>18</v>
      </c>
      <c r="C19" s="51">
        <v>11.8</v>
      </c>
      <c r="D19" s="57">
        <v>1</v>
      </c>
      <c r="E19" s="54" t="s">
        <v>22</v>
      </c>
    </row>
    <row r="20" spans="2:5" x14ac:dyDescent="0.25">
      <c r="B20" s="63" t="s">
        <v>29</v>
      </c>
      <c r="C20" s="51">
        <v>33.6</v>
      </c>
      <c r="D20" s="57">
        <v>1</v>
      </c>
      <c r="E20" s="54" t="s">
        <v>20</v>
      </c>
    </row>
    <row r="21" spans="2:5" x14ac:dyDescent="0.25">
      <c r="B21" s="63" t="s">
        <v>4</v>
      </c>
      <c r="C21" s="51">
        <v>6.4</v>
      </c>
      <c r="D21" s="57">
        <v>750</v>
      </c>
      <c r="E21" s="54" t="s">
        <v>74</v>
      </c>
    </row>
    <row r="22" spans="2:5" x14ac:dyDescent="0.25">
      <c r="B22" s="63" t="s">
        <v>30</v>
      </c>
      <c r="C22" s="51">
        <v>210</v>
      </c>
      <c r="D22" s="57">
        <v>1</v>
      </c>
      <c r="E22" s="54" t="s">
        <v>22</v>
      </c>
    </row>
    <row r="23" spans="2:5" x14ac:dyDescent="0.25">
      <c r="B23" s="63" t="s">
        <v>31</v>
      </c>
      <c r="C23" s="51">
        <v>7.2</v>
      </c>
      <c r="D23" s="57">
        <v>1</v>
      </c>
      <c r="E23" s="54" t="s">
        <v>22</v>
      </c>
    </row>
    <row r="24" spans="2:5" x14ac:dyDescent="0.25">
      <c r="B24" s="63" t="s">
        <v>32</v>
      </c>
      <c r="C24" s="51">
        <v>5.6</v>
      </c>
      <c r="D24" s="57">
        <v>1</v>
      </c>
      <c r="E24" s="54" t="s">
        <v>22</v>
      </c>
    </row>
    <row r="25" spans="2:5" x14ac:dyDescent="0.25">
      <c r="B25" s="63" t="s">
        <v>33</v>
      </c>
      <c r="C25" s="51">
        <v>8.5</v>
      </c>
      <c r="D25" s="57">
        <v>1</v>
      </c>
      <c r="E25" s="54" t="s">
        <v>22</v>
      </c>
    </row>
    <row r="26" spans="2:5" x14ac:dyDescent="0.25">
      <c r="B26" s="63" t="s">
        <v>3</v>
      </c>
      <c r="C26" s="51">
        <v>4.5</v>
      </c>
      <c r="D26" s="57">
        <v>1</v>
      </c>
      <c r="E26" s="54" t="s">
        <v>22</v>
      </c>
    </row>
    <row r="27" spans="2:5" x14ac:dyDescent="0.25">
      <c r="B27" s="63" t="s">
        <v>34</v>
      </c>
      <c r="C27" s="51">
        <v>2.2999999999999998</v>
      </c>
      <c r="D27" s="57">
        <v>1</v>
      </c>
      <c r="E27" s="54" t="s">
        <v>20</v>
      </c>
    </row>
    <row r="28" spans="2:5" x14ac:dyDescent="0.25">
      <c r="B28" s="63" t="s">
        <v>35</v>
      </c>
      <c r="C28" s="51">
        <v>3.4</v>
      </c>
      <c r="D28" s="57">
        <v>1</v>
      </c>
      <c r="E28" s="54" t="s">
        <v>20</v>
      </c>
    </row>
    <row r="29" spans="2:5" ht="13.8" thickBot="1" x14ac:dyDescent="0.3">
      <c r="B29" s="64" t="s">
        <v>6</v>
      </c>
      <c r="C29" s="52">
        <v>81</v>
      </c>
      <c r="D29" s="58">
        <v>1</v>
      </c>
      <c r="E29" s="55" t="s">
        <v>42</v>
      </c>
    </row>
    <row r="30" spans="2:5" ht="13.8" thickTop="1" x14ac:dyDescent="0.25"/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8"/>
  <sheetViews>
    <sheetView zoomScale="75" workbookViewId="0">
      <selection activeCell="B2" sqref="B2"/>
    </sheetView>
  </sheetViews>
  <sheetFormatPr defaultRowHeight="13.2" x14ac:dyDescent="0.25"/>
  <cols>
    <col min="1" max="1" width="8" customWidth="1"/>
    <col min="2" max="2" width="12" customWidth="1"/>
    <col min="3" max="3" width="11" customWidth="1"/>
    <col min="4" max="4" width="10" customWidth="1"/>
    <col min="5" max="5" width="9.6640625" customWidth="1"/>
    <col min="11" max="11" width="8.44140625" customWidth="1"/>
  </cols>
  <sheetData>
    <row r="1" spans="1:8" x14ac:dyDescent="0.25">
      <c r="A1" s="2"/>
    </row>
    <row r="2" spans="1:8" ht="17.399999999999999" x14ac:dyDescent="0.3">
      <c r="A2" s="1"/>
      <c r="B2" s="158" t="s">
        <v>109</v>
      </c>
    </row>
    <row r="3" spans="1:8" ht="15.6" x14ac:dyDescent="0.3">
      <c r="A3" s="1"/>
      <c r="B3" s="77" t="s">
        <v>104</v>
      </c>
    </row>
    <row r="4" spans="1:8" ht="15.6" x14ac:dyDescent="0.3">
      <c r="A4" s="1"/>
      <c r="B4" s="185" t="s">
        <v>112</v>
      </c>
    </row>
    <row r="5" spans="1:8" ht="15.6" x14ac:dyDescent="0.3">
      <c r="A5" s="2"/>
      <c r="B5" s="185" t="s">
        <v>105</v>
      </c>
    </row>
    <row r="6" spans="1:8" ht="15.6" x14ac:dyDescent="0.3">
      <c r="A6" s="2"/>
      <c r="B6" s="185" t="s">
        <v>106</v>
      </c>
      <c r="F6" s="121"/>
      <c r="G6" s="121"/>
      <c r="H6" s="121"/>
    </row>
    <row r="7" spans="1:8" ht="13.8" thickBot="1" x14ac:dyDescent="0.3">
      <c r="A7" s="2"/>
      <c r="F7" s="121"/>
      <c r="G7" s="121"/>
      <c r="H7" s="121"/>
    </row>
    <row r="8" spans="1:8" ht="14.4" thickTop="1" thickBot="1" x14ac:dyDescent="0.3">
      <c r="B8" s="31" t="s">
        <v>1</v>
      </c>
      <c r="C8" s="32"/>
      <c r="D8" s="33"/>
      <c r="F8" s="122"/>
      <c r="G8" s="122"/>
      <c r="H8" s="121"/>
    </row>
    <row r="9" spans="1:8" x14ac:dyDescent="0.25">
      <c r="B9" s="34" t="s">
        <v>7</v>
      </c>
      <c r="C9" s="117" t="str">
        <f>'(1) Dielectric Constants'!B26</f>
        <v>Quartz</v>
      </c>
      <c r="D9" s="72">
        <v>4.5</v>
      </c>
      <c r="E9" s="184" t="s">
        <v>75</v>
      </c>
      <c r="F9" s="123"/>
      <c r="G9" s="90"/>
      <c r="H9" s="121"/>
    </row>
    <row r="10" spans="1:8" x14ac:dyDescent="0.25">
      <c r="B10" s="20"/>
      <c r="C10" s="118" t="str">
        <f>'(1) Dielectric Constants'!B21</f>
        <v>Mica</v>
      </c>
      <c r="D10" s="95">
        <v>6.4</v>
      </c>
      <c r="E10" s="184" t="s">
        <v>76</v>
      </c>
      <c r="F10" s="123"/>
      <c r="G10" s="90"/>
      <c r="H10" s="121"/>
    </row>
    <row r="11" spans="1:8" x14ac:dyDescent="0.25">
      <c r="B11" s="21" t="s">
        <v>57</v>
      </c>
      <c r="C11" s="118" t="str">
        <f>'(1) Dielectric Constants'!B8</f>
        <v>Air</v>
      </c>
      <c r="D11" s="95">
        <v>1</v>
      </c>
      <c r="E11" s="184" t="s">
        <v>77</v>
      </c>
      <c r="F11" s="123"/>
      <c r="G11" s="90"/>
      <c r="H11" s="121"/>
    </row>
    <row r="12" spans="1:8" ht="13.8" thickBot="1" x14ac:dyDescent="0.3">
      <c r="B12" s="34" t="s">
        <v>58</v>
      </c>
      <c r="C12" s="119" t="str">
        <f>'(1) Dielectric Constants'!B29</f>
        <v>Water</v>
      </c>
      <c r="D12" s="120">
        <v>81</v>
      </c>
      <c r="E12" s="184" t="s">
        <v>78</v>
      </c>
      <c r="F12" s="123"/>
      <c r="G12" s="90"/>
      <c r="H12" s="121"/>
    </row>
    <row r="13" spans="1:8" ht="14.4" thickTop="1" thickBot="1" x14ac:dyDescent="0.3">
      <c r="B13" s="17" t="s">
        <v>59</v>
      </c>
      <c r="C13" s="35"/>
      <c r="D13" s="36"/>
      <c r="E13" s="184"/>
      <c r="F13" s="43"/>
      <c r="G13" s="4"/>
    </row>
    <row r="14" spans="1:8" ht="13.8" thickTop="1" x14ac:dyDescent="0.25">
      <c r="B14" s="38"/>
      <c r="C14" s="30" t="s">
        <v>52</v>
      </c>
      <c r="D14" s="72">
        <v>0</v>
      </c>
      <c r="E14" s="184" t="s">
        <v>79</v>
      </c>
    </row>
    <row r="15" spans="1:8" x14ac:dyDescent="0.25">
      <c r="B15" s="67"/>
      <c r="C15" s="68" t="s">
        <v>53</v>
      </c>
      <c r="D15" s="73">
        <v>50</v>
      </c>
      <c r="E15" s="184" t="s">
        <v>80</v>
      </c>
    </row>
    <row r="16" spans="1:8" ht="13.8" thickBot="1" x14ac:dyDescent="0.3">
      <c r="B16" s="39"/>
      <c r="C16" s="37" t="s">
        <v>55</v>
      </c>
      <c r="D16" s="74">
        <v>100</v>
      </c>
      <c r="E16" s="184" t="s">
        <v>81</v>
      </c>
    </row>
    <row r="17" spans="1:14" ht="13.8" thickTop="1" x14ac:dyDescent="0.25">
      <c r="D17" s="16"/>
    </row>
    <row r="18" spans="1:14" x14ac:dyDescent="0.25">
      <c r="D18" s="16"/>
    </row>
    <row r="19" spans="1:14" x14ac:dyDescent="0.25">
      <c r="A19" s="3"/>
      <c r="B19" s="2" t="s">
        <v>60</v>
      </c>
    </row>
    <row r="20" spans="1:14" ht="13.8" thickBot="1" x14ac:dyDescent="0.3">
      <c r="A20" s="3"/>
      <c r="B20" s="3" t="s">
        <v>54</v>
      </c>
      <c r="C20" s="4">
        <f>D14</f>
        <v>0</v>
      </c>
    </row>
    <row r="21" spans="1:14" ht="13.8" thickTop="1" x14ac:dyDescent="0.25">
      <c r="B21" s="15" t="s">
        <v>2</v>
      </c>
      <c r="C21" s="9"/>
      <c r="D21" s="130" t="s">
        <v>0</v>
      </c>
      <c r="E21" s="97"/>
      <c r="F21" s="97"/>
      <c r="G21" s="97"/>
      <c r="H21" s="97"/>
      <c r="I21" s="97"/>
      <c r="J21" s="97"/>
      <c r="K21" s="97"/>
      <c r="L21" s="97"/>
      <c r="M21" s="97"/>
      <c r="N21" s="98"/>
    </row>
    <row r="22" spans="1:14" ht="13.8" thickBot="1" x14ac:dyDescent="0.3">
      <c r="B22" s="10" t="str">
        <f>C9</f>
        <v>Quartz</v>
      </c>
      <c r="C22" s="11" t="str">
        <f>C10</f>
        <v>Mica</v>
      </c>
      <c r="D22" s="6">
        <v>0</v>
      </c>
      <c r="E22" s="6">
        <v>5</v>
      </c>
      <c r="F22" s="6">
        <v>10</v>
      </c>
      <c r="G22" s="6">
        <v>15</v>
      </c>
      <c r="H22" s="6">
        <v>20</v>
      </c>
      <c r="I22" s="6">
        <v>25</v>
      </c>
      <c r="J22" s="6">
        <v>30</v>
      </c>
      <c r="K22" s="6">
        <v>35</v>
      </c>
      <c r="L22" s="6">
        <v>40</v>
      </c>
      <c r="M22" s="6">
        <v>45</v>
      </c>
      <c r="N22" s="7">
        <v>50</v>
      </c>
    </row>
    <row r="23" spans="1:14" x14ac:dyDescent="0.25">
      <c r="B23" s="10">
        <v>100</v>
      </c>
      <c r="C23" s="12">
        <v>0</v>
      </c>
      <c r="D23" s="22">
        <f>($D$14/100*$D$22/100*($D$12)^0.5+(1-$D$14/100)*$D$22/100*($D$11)^0.5+(1-$D$22/100)*B23/100*($D$9)^0.5+(1-$D$22/100)*C23/100*($D$10)^0.5)^2</f>
        <v>4.4999999999999991</v>
      </c>
      <c r="E23" s="23">
        <f>($D$14/100*$E$22/100*($D$12)^0.5+(1-$D$14/100)*$E$22/100*($D$11)^0.5+(1-$E$22/100)*B23/100*($D$9)^0.5+(1-$E$22/100)*C23/100*($D$10)^0.5)^2</f>
        <v>4.2652754326381634</v>
      </c>
      <c r="F23" s="23">
        <f t="shared" ref="F23:F43" si="0">($D$14/100*$F$22/100*($D$12)^0.5+(1-$D$14/100)*$F$22/100*($D$11)^0.5+(1-$F$22/100)*B23/100*($D$9)^0.5+(1-$F$22/100)*C23/100*($D$10)^0.5)^2</f>
        <v>4.0368376618407353</v>
      </c>
      <c r="G23" s="23">
        <f t="shared" ref="G23:G43" si="1">($D$14/100*$G$22/100*($D$12)^0.5+(1-$D$14/100)*$G$22/100*($D$11)^0.5+(1-$G$22/100)*B23/100*($D$9)^0.5+(1-$G$22/100)*C23/100*($D$10)^0.5)^2</f>
        <v>3.8146866876077077</v>
      </c>
      <c r="H23" s="44">
        <f t="shared" ref="H23:H43" si="2">($D$14/100*$H$22/100*($D$12)^0.5+(1-$D$14/100)*$H$22/100*($D$11)^0.5+(1-$H$22/100)*B23/100*($D$9)^0.5+(1-$H$22/100)*C23/100*($D$10)^0.5)^2</f>
        <v>3.5988225099390854</v>
      </c>
      <c r="I23" s="44">
        <f>($D$14/100*$I$22/100*($D$12)^0.5+(1-$D$14/100)*$I$22/100*($D$11)^0.5+(1-$I$22/100)*B23/100*($D$9)^0.5+(1-$I$22/100)*C23/100*($D$10)^0.5)^2</f>
        <v>3.3892451288348657</v>
      </c>
      <c r="J23" s="44">
        <f>($D$14/100*$J$22/100*($D$12)^0.5+(1-$D$14/100)*$J$22/100*($D$11)^0.5+(1-$J$22/100)*B23/100*($D$9)^0.5+(1-$J$22/100)*C23/100*($D$10)^0.5)^2</f>
        <v>3.1859545442950492</v>
      </c>
      <c r="K23" s="44">
        <f>($D$14/100*$K$22/100*($D$12)^0.5+(1-$D$14/100)*$K$22/100*($D$11)^0.5+(1-$K$22/100)*B23/100*($D$9)^0.5+(1-$K$22/100)*C23/100*($D$10)^0.5)^2</f>
        <v>2.9889507563196376</v>
      </c>
      <c r="L23" s="44">
        <f>($D$14/100*$L$22/100*($D$12)^0.5+(1-$D$14/100)*$L$22/100*($D$11)^0.5+(1-$L$22/100)*B23/100*($D$9)^0.5+(1-$L$22/100)*C23/100*($D$10)^0.5)^2</f>
        <v>2.7982337649086286</v>
      </c>
      <c r="M23" s="23">
        <f>($D$14/100*$M$22/100*($D$12)^0.5+(1-$D$14/100)*$M$22/100*($D$11)^0.5+(1-$M$22/100)*B23/100*($D$9)^0.5+(1-$M$22/100)*C23/100*($D$10)^0.5)^2</f>
        <v>2.6138035700620228</v>
      </c>
      <c r="N23" s="24">
        <f>($D$14/100*$N$22/100*($D$12)^0.5+(1-$D$14/100)*$N$22/100*($D$11)^0.5+(1-$N$22/100)*B23/100*($D$9)^0.5+(1-$N$22/100)*C23/100*($D$10)^0.5)^2</f>
        <v>2.435660171779821</v>
      </c>
    </row>
    <row r="24" spans="1:14" x14ac:dyDescent="0.25">
      <c r="B24" s="10">
        <v>95</v>
      </c>
      <c r="C24" s="12">
        <v>5</v>
      </c>
      <c r="D24" s="25">
        <f t="shared" ref="D24:D43" si="3">($D$14/100*$D$22/100*($D$12)^0.5+(1-$D$14/100)*$D$22/100*($D$11)^0.5+(1-$D$22/100)*B24/100*($D$9)^0.5+(1-$D$22/100)*C24/100*($D$10)^0.5)^2</f>
        <v>4.58707349886995</v>
      </c>
      <c r="E24" s="8">
        <f t="shared" ref="E24:E43" si="4">($D$14/100*$E$22/100*($D$12)^0.5+(1-$D$14/100)*$E$22/100*($D$11)^0.5+(1-$E$22/100)*B24/100*($D$9)^0.5+(1-$E$22/100)*C24/100*($D$10)^0.5)^2</f>
        <v>4.3457996488450288</v>
      </c>
      <c r="F24" s="8">
        <f t="shared" si="0"/>
        <v>4.1110437119865706</v>
      </c>
      <c r="G24" s="8">
        <f t="shared" si="1"/>
        <v>3.8828056882945798</v>
      </c>
      <c r="H24" s="45">
        <f t="shared" si="2"/>
        <v>3.6610855777690547</v>
      </c>
      <c r="I24" s="45">
        <f t="shared" ref="I24:I43" si="5">($D$14/100*$I$22/100*($D$12)^0.5+(1-$D$14/100)*$I$22/100*($D$11)^0.5+(1-$I$22/100)*B24/100*($D$9)^0.5+(1-$I$22/100)*C24/100*($D$10)^0.5)^2</f>
        <v>3.4458833804099962</v>
      </c>
      <c r="J24" s="45">
        <f t="shared" ref="J24:J43" si="6">($D$14/100*$J$22/100*($D$12)^0.5+(1-$D$14/100)*$J$22/100*($D$11)^0.5+(1-$J$22/100)*B24/100*($D$9)^0.5+(1-$J$22/100)*C24/100*($D$10)^0.5)^2</f>
        <v>3.2371990962174029</v>
      </c>
      <c r="K24" s="45">
        <f t="shared" ref="K24:K43" si="7">($D$14/100*$K$22/100*($D$12)^0.5+(1-$D$14/100)*$K$22/100*($D$11)^0.5+(1-$K$22/100)*B24/100*($D$9)^0.5+(1-$K$22/100)*C24/100*($D$10)^0.5)^2</f>
        <v>3.0350327251912743</v>
      </c>
      <c r="L24" s="45">
        <f t="shared" ref="L24:L43" si="8">($D$14/100*$L$22/100*($D$12)^0.5+(1-$D$14/100)*$L$22/100*($D$11)^0.5+(1-$L$22/100)*B24/100*($D$9)^0.5+(1-$L$22/100)*C24/100*($D$10)^0.5)^2</f>
        <v>2.8393842673316132</v>
      </c>
      <c r="M24" s="8">
        <f t="shared" ref="M24:M43" si="9">($D$14/100*$M$22/100*($D$12)^0.5+(1-$D$14/100)*$M$22/100*($D$11)^0.5+(1-$M$22/100)*B24/100*($D$9)^0.5+(1-$M$22/100)*C24/100*($D$10)^0.5)^2</f>
        <v>2.6502537226384169</v>
      </c>
      <c r="N24" s="26">
        <f t="shared" ref="N24:N43" si="10">($D$14/100*$N$22/100*($D$12)^0.5+(1-$D$14/100)*$N$22/100*($D$11)^0.5+(1-$N$22/100)*B24/100*($D$9)^0.5+(1-$N$22/100)*C24/100*($D$10)^0.5)^2</f>
        <v>2.4676410911116848</v>
      </c>
    </row>
    <row r="25" spans="1:14" x14ac:dyDescent="0.25">
      <c r="B25" s="10">
        <v>90</v>
      </c>
      <c r="C25" s="12">
        <v>10</v>
      </c>
      <c r="D25" s="25">
        <f t="shared" si="3"/>
        <v>4.6749813662799076</v>
      </c>
      <c r="E25" s="8">
        <f t="shared" si="4"/>
        <v>4.4270768826592457</v>
      </c>
      <c r="F25" s="8">
        <f t="shared" si="0"/>
        <v>4.1859256006498127</v>
      </c>
      <c r="G25" s="8">
        <f t="shared" si="1"/>
        <v>3.9515275202516058</v>
      </c>
      <c r="H25" s="8">
        <f t="shared" si="2"/>
        <v>3.7238826414646291</v>
      </c>
      <c r="I25" s="8">
        <f t="shared" si="5"/>
        <v>3.5029909642888795</v>
      </c>
      <c r="J25" s="8">
        <f t="shared" si="6"/>
        <v>3.2888524887243573</v>
      </c>
      <c r="K25" s="8">
        <f t="shared" si="7"/>
        <v>3.081467214771064</v>
      </c>
      <c r="L25" s="8">
        <f t="shared" si="8"/>
        <v>2.8808351424289986</v>
      </c>
      <c r="M25" s="8">
        <f t="shared" si="9"/>
        <v>2.6869562716981612</v>
      </c>
      <c r="N25" s="26">
        <f t="shared" si="10"/>
        <v>2.4998306025785513</v>
      </c>
    </row>
    <row r="26" spans="1:14" x14ac:dyDescent="0.25">
      <c r="B26" s="10">
        <v>85</v>
      </c>
      <c r="C26" s="12">
        <v>15</v>
      </c>
      <c r="D26" s="25">
        <f t="shared" si="3"/>
        <v>4.7637236022298701</v>
      </c>
      <c r="E26" s="8">
        <f t="shared" si="4"/>
        <v>4.5091071340808178</v>
      </c>
      <c r="F26" s="8">
        <f t="shared" si="0"/>
        <v>4.261483327830458</v>
      </c>
      <c r="G26" s="8">
        <f t="shared" si="1"/>
        <v>4.0208521834787865</v>
      </c>
      <c r="H26" s="8">
        <f t="shared" si="2"/>
        <v>3.7872137010258058</v>
      </c>
      <c r="I26" s="8">
        <f t="shared" si="5"/>
        <v>3.5605678804715146</v>
      </c>
      <c r="J26" s="8">
        <f t="shared" si="6"/>
        <v>3.3409147218159152</v>
      </c>
      <c r="K26" s="8">
        <f t="shared" si="7"/>
        <v>3.1282542250590049</v>
      </c>
      <c r="L26" s="8">
        <f t="shared" si="8"/>
        <v>2.9225863902007863</v>
      </c>
      <c r="M26" s="8">
        <f t="shared" si="9"/>
        <v>2.7239112172412585</v>
      </c>
      <c r="N26" s="26">
        <f t="shared" si="10"/>
        <v>2.5322287061804185</v>
      </c>
    </row>
    <row r="27" spans="1:14" x14ac:dyDescent="0.25">
      <c r="B27" s="10">
        <v>80</v>
      </c>
      <c r="C27" s="12">
        <v>20</v>
      </c>
      <c r="D27" s="25">
        <f t="shared" si="3"/>
        <v>4.8533002067198385</v>
      </c>
      <c r="E27" s="8">
        <f t="shared" si="4"/>
        <v>4.5918904031097467</v>
      </c>
      <c r="F27" s="8">
        <f t="shared" si="0"/>
        <v>4.3377168935285075</v>
      </c>
      <c r="G27" s="8">
        <f t="shared" si="1"/>
        <v>4.0907796779761192</v>
      </c>
      <c r="H27" s="8">
        <f t="shared" si="2"/>
        <v>3.8510787564525857</v>
      </c>
      <c r="I27" s="8">
        <f t="shared" si="5"/>
        <v>3.6186141289579044</v>
      </c>
      <c r="J27" s="8">
        <f t="shared" si="6"/>
        <v>3.3933857954920761</v>
      </c>
      <c r="K27" s="8">
        <f t="shared" si="7"/>
        <v>3.1753937560550995</v>
      </c>
      <c r="L27" s="8">
        <f t="shared" si="8"/>
        <v>2.9646380106469756</v>
      </c>
      <c r="M27" s="8">
        <f t="shared" si="9"/>
        <v>2.7611185592677048</v>
      </c>
      <c r="N27" s="26">
        <f t="shared" si="10"/>
        <v>2.5648354019172874</v>
      </c>
    </row>
    <row r="28" spans="1:14" x14ac:dyDescent="0.25">
      <c r="B28" s="10">
        <v>75</v>
      </c>
      <c r="C28" s="12">
        <v>25</v>
      </c>
      <c r="D28" s="25">
        <f t="shared" si="3"/>
        <v>4.943711179749811</v>
      </c>
      <c r="E28" s="8">
        <f t="shared" si="4"/>
        <v>4.6754266897460282</v>
      </c>
      <c r="F28" s="8">
        <f t="shared" si="0"/>
        <v>4.4146262977439612</v>
      </c>
      <c r="G28" s="8">
        <f t="shared" si="1"/>
        <v>4.1613100037436066</v>
      </c>
      <c r="H28" s="8">
        <f t="shared" si="2"/>
        <v>3.9154778077449697</v>
      </c>
      <c r="I28" s="8">
        <f t="shared" si="5"/>
        <v>3.6771297097480464</v>
      </c>
      <c r="J28" s="8">
        <f t="shared" si="6"/>
        <v>3.4462657097528386</v>
      </c>
      <c r="K28" s="8">
        <f t="shared" si="7"/>
        <v>3.2228858077593445</v>
      </c>
      <c r="L28" s="8">
        <f t="shared" si="8"/>
        <v>3.0069900037675672</v>
      </c>
      <c r="M28" s="8">
        <f t="shared" si="9"/>
        <v>2.7985782977775044</v>
      </c>
      <c r="N28" s="26">
        <f t="shared" si="10"/>
        <v>2.5976506897891567</v>
      </c>
    </row>
    <row r="29" spans="1:14" x14ac:dyDescent="0.25">
      <c r="B29" s="10">
        <v>70</v>
      </c>
      <c r="C29" s="12">
        <v>30</v>
      </c>
      <c r="D29" s="25">
        <f t="shared" si="3"/>
        <v>5.0349565213197875</v>
      </c>
      <c r="E29" s="8">
        <f t="shared" si="4"/>
        <v>4.7597159939896638</v>
      </c>
      <c r="F29" s="8">
        <f t="shared" si="0"/>
        <v>4.4922115404768173</v>
      </c>
      <c r="G29" s="8">
        <f t="shared" si="1"/>
        <v>4.2324431607812469</v>
      </c>
      <c r="H29" s="8">
        <f t="shared" si="2"/>
        <v>3.9804108549029551</v>
      </c>
      <c r="I29" s="8">
        <f t="shared" si="5"/>
        <v>3.7361146228419408</v>
      </c>
      <c r="J29" s="8">
        <f t="shared" si="6"/>
        <v>3.4995544645982033</v>
      </c>
      <c r="K29" s="8">
        <f t="shared" si="7"/>
        <v>3.2707303801717433</v>
      </c>
      <c r="L29" s="8">
        <f t="shared" si="8"/>
        <v>3.0496423695625605</v>
      </c>
      <c r="M29" s="8">
        <f t="shared" si="9"/>
        <v>2.8362904327706553</v>
      </c>
      <c r="N29" s="26">
        <f t="shared" si="10"/>
        <v>2.6306745697960272</v>
      </c>
    </row>
    <row r="30" spans="1:14" x14ac:dyDescent="0.25">
      <c r="B30" s="10">
        <v>65</v>
      </c>
      <c r="C30" s="12">
        <v>35</v>
      </c>
      <c r="D30" s="25">
        <f t="shared" si="3"/>
        <v>5.1270362314297699</v>
      </c>
      <c r="E30" s="8">
        <f t="shared" si="4"/>
        <v>4.8447583158406555</v>
      </c>
      <c r="F30" s="8">
        <f t="shared" si="0"/>
        <v>4.5704726217270775</v>
      </c>
      <c r="G30" s="8">
        <f t="shared" si="1"/>
        <v>4.3041791490890411</v>
      </c>
      <c r="H30" s="8">
        <f t="shared" si="2"/>
        <v>4.0458778979265455</v>
      </c>
      <c r="I30" s="8">
        <f t="shared" si="5"/>
        <v>3.7955688682395885</v>
      </c>
      <c r="J30" s="8">
        <f t="shared" si="6"/>
        <v>3.553252060028171</v>
      </c>
      <c r="K30" s="8">
        <f t="shared" si="7"/>
        <v>3.3189274732922938</v>
      </c>
      <c r="L30" s="8">
        <f t="shared" si="8"/>
        <v>3.0925951080319556</v>
      </c>
      <c r="M30" s="8">
        <f t="shared" si="9"/>
        <v>2.8742549642471573</v>
      </c>
      <c r="N30" s="26">
        <f t="shared" si="10"/>
        <v>2.6639070419378994</v>
      </c>
    </row>
    <row r="31" spans="1:14" x14ac:dyDescent="0.25">
      <c r="B31" s="10">
        <v>60</v>
      </c>
      <c r="C31" s="12">
        <v>40</v>
      </c>
      <c r="D31" s="25">
        <f t="shared" si="3"/>
        <v>5.2199503100797582</v>
      </c>
      <c r="E31" s="8">
        <f t="shared" si="4"/>
        <v>4.9305536552989988</v>
      </c>
      <c r="F31" s="8">
        <f t="shared" si="0"/>
        <v>4.6494095414947436</v>
      </c>
      <c r="G31" s="8">
        <f t="shared" si="1"/>
        <v>4.3765179686669908</v>
      </c>
      <c r="H31" s="8">
        <f t="shared" si="2"/>
        <v>4.1118789368157378</v>
      </c>
      <c r="I31" s="8">
        <f t="shared" si="5"/>
        <v>3.8554924459409885</v>
      </c>
      <c r="J31" s="8">
        <f t="shared" si="6"/>
        <v>3.6073584960427416</v>
      </c>
      <c r="K31" s="45">
        <f t="shared" si="7"/>
        <v>3.3674770871209954</v>
      </c>
      <c r="L31" s="8">
        <f t="shared" si="8"/>
        <v>3.1358482191757528</v>
      </c>
      <c r="M31" s="8">
        <f t="shared" si="9"/>
        <v>2.9124718922070123</v>
      </c>
      <c r="N31" s="26">
        <f t="shared" si="10"/>
        <v>2.6973481062147737</v>
      </c>
    </row>
    <row r="32" spans="1:14" x14ac:dyDescent="0.25">
      <c r="B32" s="10">
        <v>55</v>
      </c>
      <c r="C32" s="12">
        <v>45</v>
      </c>
      <c r="D32" s="25">
        <f t="shared" si="3"/>
        <v>5.3136987572697514</v>
      </c>
      <c r="E32" s="8">
        <f t="shared" si="4"/>
        <v>5.0171020123646981</v>
      </c>
      <c r="F32" s="8">
        <f t="shared" si="0"/>
        <v>4.7290222997798139</v>
      </c>
      <c r="G32" s="8">
        <f t="shared" si="1"/>
        <v>4.4494596195150917</v>
      </c>
      <c r="H32" s="8">
        <f t="shared" si="2"/>
        <v>4.1784139715705342</v>
      </c>
      <c r="I32" s="8">
        <f t="shared" si="5"/>
        <v>3.9158853559461417</v>
      </c>
      <c r="J32" s="8">
        <f t="shared" si="6"/>
        <v>3.6618737726419135</v>
      </c>
      <c r="K32" s="8">
        <f t="shared" si="7"/>
        <v>3.4163792216578499</v>
      </c>
      <c r="L32" s="8">
        <f t="shared" si="8"/>
        <v>3.1794017029939523</v>
      </c>
      <c r="M32" s="8">
        <f t="shared" si="9"/>
        <v>2.950941216650218</v>
      </c>
      <c r="N32" s="26">
        <f t="shared" si="10"/>
        <v>2.730997762626648</v>
      </c>
    </row>
    <row r="33" spans="2:14" x14ac:dyDescent="0.25">
      <c r="B33" s="10">
        <v>50</v>
      </c>
      <c r="C33" s="12">
        <v>50</v>
      </c>
      <c r="D33" s="25">
        <f t="shared" si="3"/>
        <v>5.4082815729997478</v>
      </c>
      <c r="E33" s="8">
        <f t="shared" si="4"/>
        <v>5.1044033870377525</v>
      </c>
      <c r="F33" s="8">
        <f t="shared" si="0"/>
        <v>4.8093108965822884</v>
      </c>
      <c r="G33" s="8">
        <f t="shared" si="1"/>
        <v>4.5230041016333473</v>
      </c>
      <c r="H33" s="8">
        <f t="shared" si="2"/>
        <v>4.2454830021909347</v>
      </c>
      <c r="I33" s="8">
        <f t="shared" si="5"/>
        <v>3.9767475982550478</v>
      </c>
      <c r="J33" s="8">
        <f t="shared" si="6"/>
        <v>3.7167978898256888</v>
      </c>
      <c r="K33" s="8">
        <f t="shared" si="7"/>
        <v>3.4656338769028574</v>
      </c>
      <c r="L33" s="8">
        <f t="shared" si="8"/>
        <v>3.2232555594865522</v>
      </c>
      <c r="M33" s="8">
        <f t="shared" si="9"/>
        <v>2.9896629375767745</v>
      </c>
      <c r="N33" s="26">
        <f t="shared" si="10"/>
        <v>2.7648560111735234</v>
      </c>
    </row>
    <row r="34" spans="2:14" x14ac:dyDescent="0.25">
      <c r="B34" s="10">
        <v>45</v>
      </c>
      <c r="C34" s="12">
        <v>55</v>
      </c>
      <c r="D34" s="25">
        <f t="shared" si="3"/>
        <v>5.5036987572697509</v>
      </c>
      <c r="E34" s="8">
        <f t="shared" si="4"/>
        <v>5.1924577793181603</v>
      </c>
      <c r="F34" s="8">
        <f t="shared" si="0"/>
        <v>4.8902753319021643</v>
      </c>
      <c r="G34" s="8">
        <f t="shared" si="1"/>
        <v>4.5971514150217558</v>
      </c>
      <c r="H34" s="8">
        <f t="shared" si="2"/>
        <v>4.3130860286769366</v>
      </c>
      <c r="I34" s="8">
        <f t="shared" si="5"/>
        <v>4.0380791728677066</v>
      </c>
      <c r="J34" s="8">
        <f t="shared" si="6"/>
        <v>3.7721308475940662</v>
      </c>
      <c r="K34" s="8">
        <f t="shared" si="7"/>
        <v>3.5152410528560156</v>
      </c>
      <c r="L34" s="8">
        <f t="shared" si="8"/>
        <v>3.2674097886535547</v>
      </c>
      <c r="M34" s="8">
        <f t="shared" si="9"/>
        <v>3.028637054986683</v>
      </c>
      <c r="N34" s="26">
        <f t="shared" si="10"/>
        <v>2.7989228518554006</v>
      </c>
    </row>
    <row r="35" spans="2:14" x14ac:dyDescent="0.25">
      <c r="B35" s="10">
        <v>40</v>
      </c>
      <c r="C35" s="12">
        <v>60</v>
      </c>
      <c r="D35" s="25">
        <f t="shared" si="3"/>
        <v>5.5999503100797563</v>
      </c>
      <c r="E35" s="8">
        <f t="shared" si="4"/>
        <v>5.2812651892059241</v>
      </c>
      <c r="F35" s="8">
        <f t="shared" si="0"/>
        <v>4.9719156057394471</v>
      </c>
      <c r="G35" s="8">
        <f t="shared" si="1"/>
        <v>4.6719015596803182</v>
      </c>
      <c r="H35" s="8">
        <f t="shared" si="2"/>
        <v>4.3812230510285426</v>
      </c>
      <c r="I35" s="8">
        <f t="shared" si="5"/>
        <v>4.0998800797841186</v>
      </c>
      <c r="J35" s="8">
        <f t="shared" si="6"/>
        <v>3.8278726459470462</v>
      </c>
      <c r="K35" s="8">
        <f t="shared" si="7"/>
        <v>3.5652007495173264</v>
      </c>
      <c r="L35" s="8">
        <f t="shared" si="8"/>
        <v>3.3118643904949594</v>
      </c>
      <c r="M35" s="8">
        <f t="shared" si="9"/>
        <v>3.0678635688799427</v>
      </c>
      <c r="N35" s="26">
        <f t="shared" si="10"/>
        <v>2.8331982846722794</v>
      </c>
    </row>
    <row r="36" spans="2:14" x14ac:dyDescent="0.25">
      <c r="B36" s="10">
        <v>35</v>
      </c>
      <c r="C36" s="12">
        <v>65</v>
      </c>
      <c r="D36" s="25">
        <f t="shared" si="3"/>
        <v>5.6970362314297702</v>
      </c>
      <c r="E36" s="8">
        <f t="shared" si="4"/>
        <v>5.3708256167010457</v>
      </c>
      <c r="F36" s="8">
        <f t="shared" si="0"/>
        <v>5.0542317180941314</v>
      </c>
      <c r="G36" s="8">
        <f t="shared" si="1"/>
        <v>4.7472545356090343</v>
      </c>
      <c r="H36" s="8">
        <f t="shared" si="2"/>
        <v>4.4498940692457509</v>
      </c>
      <c r="I36" s="8">
        <f t="shared" si="5"/>
        <v>4.162150319004283</v>
      </c>
      <c r="J36" s="8">
        <f t="shared" si="6"/>
        <v>3.8840232848846288</v>
      </c>
      <c r="K36" s="8">
        <f t="shared" si="7"/>
        <v>3.6155129668867896</v>
      </c>
      <c r="L36" s="8">
        <f t="shared" si="8"/>
        <v>3.3566193650107645</v>
      </c>
      <c r="M36" s="8">
        <f t="shared" si="9"/>
        <v>3.1073424792565545</v>
      </c>
      <c r="N36" s="26">
        <f t="shared" si="10"/>
        <v>2.8676823096241586</v>
      </c>
    </row>
    <row r="37" spans="2:14" x14ac:dyDescent="0.25">
      <c r="B37" s="10">
        <v>30</v>
      </c>
      <c r="C37" s="12">
        <v>70</v>
      </c>
      <c r="D37" s="25">
        <f t="shared" si="3"/>
        <v>5.7949565213197882</v>
      </c>
      <c r="E37" s="8">
        <f t="shared" si="4"/>
        <v>5.461139061803518</v>
      </c>
      <c r="F37" s="8">
        <f t="shared" si="0"/>
        <v>5.1372236689662225</v>
      </c>
      <c r="G37" s="8">
        <f t="shared" si="1"/>
        <v>4.8232103428079034</v>
      </c>
      <c r="H37" s="8">
        <f t="shared" si="2"/>
        <v>4.5190990833285642</v>
      </c>
      <c r="I37" s="8">
        <f t="shared" si="5"/>
        <v>4.2248898905281997</v>
      </c>
      <c r="J37" s="8">
        <f t="shared" si="6"/>
        <v>3.9405827644068139</v>
      </c>
      <c r="K37" s="8">
        <f t="shared" si="7"/>
        <v>3.6661777049644044</v>
      </c>
      <c r="L37" s="8">
        <f t="shared" si="8"/>
        <v>3.4016747122009727</v>
      </c>
      <c r="M37" s="8">
        <f t="shared" si="9"/>
        <v>3.1470737861165174</v>
      </c>
      <c r="N37" s="26">
        <f t="shared" si="10"/>
        <v>2.9023749267110399</v>
      </c>
    </row>
    <row r="38" spans="2:14" x14ac:dyDescent="0.25">
      <c r="B38" s="10">
        <v>25</v>
      </c>
      <c r="C38" s="12">
        <v>75</v>
      </c>
      <c r="D38" s="25">
        <f t="shared" si="3"/>
        <v>5.8937111797498094</v>
      </c>
      <c r="E38" s="8">
        <f t="shared" si="4"/>
        <v>5.5522055245133446</v>
      </c>
      <c r="F38" s="8">
        <f t="shared" si="0"/>
        <v>5.2208914583557169</v>
      </c>
      <c r="G38" s="8">
        <f t="shared" si="1"/>
        <v>4.8997689812769272</v>
      </c>
      <c r="H38" s="8">
        <f t="shared" si="2"/>
        <v>4.588838093276979</v>
      </c>
      <c r="I38" s="8">
        <f t="shared" si="5"/>
        <v>4.2880987943558697</v>
      </c>
      <c r="J38" s="8">
        <f t="shared" si="6"/>
        <v>3.9975510845136011</v>
      </c>
      <c r="K38" s="8">
        <f t="shared" si="7"/>
        <v>3.7171949637501718</v>
      </c>
      <c r="L38" s="8">
        <f t="shared" si="8"/>
        <v>3.4470304320655822</v>
      </c>
      <c r="M38" s="8">
        <f t="shared" si="9"/>
        <v>3.1870574894598325</v>
      </c>
      <c r="N38" s="26">
        <f t="shared" si="10"/>
        <v>2.9372761359329216</v>
      </c>
    </row>
    <row r="39" spans="2:14" x14ac:dyDescent="0.25">
      <c r="B39" s="10">
        <v>20</v>
      </c>
      <c r="C39" s="12">
        <v>80</v>
      </c>
      <c r="D39" s="25">
        <f t="shared" si="3"/>
        <v>5.99330020671984</v>
      </c>
      <c r="E39" s="8">
        <f t="shared" si="4"/>
        <v>5.6440250048305236</v>
      </c>
      <c r="F39" s="8">
        <f t="shared" si="0"/>
        <v>5.3052350862626136</v>
      </c>
      <c r="G39" s="8">
        <f t="shared" si="1"/>
        <v>4.9769304510161056</v>
      </c>
      <c r="H39" s="8">
        <f t="shared" si="2"/>
        <v>4.6591110990909987</v>
      </c>
      <c r="I39" s="8">
        <f t="shared" si="5"/>
        <v>4.3517770304872929</v>
      </c>
      <c r="J39" s="8">
        <f t="shared" si="6"/>
        <v>4.0549282452049917</v>
      </c>
      <c r="K39" s="8">
        <f t="shared" si="7"/>
        <v>3.7685647432440916</v>
      </c>
      <c r="L39" s="8">
        <f t="shared" si="8"/>
        <v>3.4926865246045931</v>
      </c>
      <c r="M39" s="8">
        <f t="shared" si="9"/>
        <v>3.2272935892864987</v>
      </c>
      <c r="N39" s="26">
        <f t="shared" si="10"/>
        <v>2.9723859372898058</v>
      </c>
    </row>
    <row r="40" spans="2:14" x14ac:dyDescent="0.25">
      <c r="B40" s="10">
        <v>15</v>
      </c>
      <c r="C40" s="12">
        <v>85</v>
      </c>
      <c r="D40" s="25">
        <f t="shared" si="3"/>
        <v>6.0937236022298693</v>
      </c>
      <c r="E40" s="8">
        <f t="shared" si="4"/>
        <v>5.7365975027550595</v>
      </c>
      <c r="F40" s="8">
        <f t="shared" si="0"/>
        <v>5.3902545526869163</v>
      </c>
      <c r="G40" s="8">
        <f t="shared" si="1"/>
        <v>5.0546947520254362</v>
      </c>
      <c r="H40" s="8">
        <f t="shared" si="2"/>
        <v>4.7299181007706208</v>
      </c>
      <c r="I40" s="8">
        <f t="shared" si="5"/>
        <v>4.4159245989224694</v>
      </c>
      <c r="J40" s="8">
        <f t="shared" si="6"/>
        <v>4.1127142464809836</v>
      </c>
      <c r="K40" s="8">
        <f t="shared" si="7"/>
        <v>3.8202870434461631</v>
      </c>
      <c r="L40" s="8">
        <f t="shared" si="8"/>
        <v>3.5386429898180074</v>
      </c>
      <c r="M40" s="8">
        <f t="shared" si="9"/>
        <v>3.2677820855965165</v>
      </c>
      <c r="N40" s="26">
        <f t="shared" si="10"/>
        <v>3.0077043307816895</v>
      </c>
    </row>
    <row r="41" spans="2:14" x14ac:dyDescent="0.25">
      <c r="B41" s="10">
        <v>10</v>
      </c>
      <c r="C41" s="12">
        <v>90</v>
      </c>
      <c r="D41" s="25">
        <f t="shared" si="3"/>
        <v>6.1949813662799098</v>
      </c>
      <c r="E41" s="8">
        <f t="shared" si="4"/>
        <v>5.8299230182869524</v>
      </c>
      <c r="F41" s="8">
        <f t="shared" si="0"/>
        <v>5.4759498576286214</v>
      </c>
      <c r="G41" s="8">
        <f t="shared" si="1"/>
        <v>5.1330618843049205</v>
      </c>
      <c r="H41" s="8">
        <f t="shared" si="2"/>
        <v>4.8012590983158452</v>
      </c>
      <c r="I41" s="8">
        <f t="shared" si="5"/>
        <v>4.4805414996613999</v>
      </c>
      <c r="J41" s="8">
        <f t="shared" si="6"/>
        <v>4.1709090883415776</v>
      </c>
      <c r="K41" s="8">
        <f t="shared" si="7"/>
        <v>3.8723618643563857</v>
      </c>
      <c r="L41" s="8">
        <f t="shared" si="8"/>
        <v>3.5848998277058226</v>
      </c>
      <c r="M41" s="8">
        <f t="shared" si="9"/>
        <v>3.308522978389886</v>
      </c>
      <c r="N41" s="26">
        <f t="shared" si="10"/>
        <v>3.0432313164085762</v>
      </c>
    </row>
    <row r="42" spans="2:14" x14ac:dyDescent="0.25">
      <c r="B42" s="10">
        <v>5</v>
      </c>
      <c r="C42" s="12">
        <v>95</v>
      </c>
      <c r="D42" s="25">
        <f t="shared" si="3"/>
        <v>6.2970734988699517</v>
      </c>
      <c r="E42" s="8">
        <f t="shared" si="4"/>
        <v>5.9240015514261968</v>
      </c>
      <c r="F42" s="8">
        <f t="shared" si="0"/>
        <v>5.5623210010877324</v>
      </c>
      <c r="G42" s="8">
        <f t="shared" si="1"/>
        <v>5.2120318478545569</v>
      </c>
      <c r="H42" s="8">
        <f t="shared" si="2"/>
        <v>4.8731340917266728</v>
      </c>
      <c r="I42" s="8">
        <f t="shared" si="5"/>
        <v>4.5456277327040793</v>
      </c>
      <c r="J42" s="8">
        <f t="shared" si="6"/>
        <v>4.2295127707867755</v>
      </c>
      <c r="K42" s="8">
        <f t="shared" si="7"/>
        <v>3.9247892059747627</v>
      </c>
      <c r="L42" s="8">
        <f t="shared" si="8"/>
        <v>3.6314570382680382</v>
      </c>
      <c r="M42" s="8">
        <f t="shared" si="9"/>
        <v>3.349516267666607</v>
      </c>
      <c r="N42" s="26">
        <f t="shared" si="10"/>
        <v>3.0789668941704629</v>
      </c>
    </row>
    <row r="43" spans="2:14" ht="13.8" thickBot="1" x14ac:dyDescent="0.3">
      <c r="B43" s="13">
        <v>0</v>
      </c>
      <c r="C43" s="14">
        <v>100</v>
      </c>
      <c r="D43" s="27">
        <f t="shared" si="3"/>
        <v>6.4</v>
      </c>
      <c r="E43" s="28">
        <f t="shared" si="4"/>
        <v>6.0188331021727963</v>
      </c>
      <c r="F43" s="28">
        <f t="shared" si="0"/>
        <v>5.6493679830642476</v>
      </c>
      <c r="G43" s="28">
        <f t="shared" si="1"/>
        <v>5.2916046426743479</v>
      </c>
      <c r="H43" s="28">
        <f t="shared" si="2"/>
        <v>4.9455430810031071</v>
      </c>
      <c r="I43" s="28">
        <f t="shared" si="5"/>
        <v>4.6111832980505136</v>
      </c>
      <c r="J43" s="28">
        <f t="shared" si="6"/>
        <v>4.2885252938165745</v>
      </c>
      <c r="K43" s="28">
        <f t="shared" si="7"/>
        <v>3.9775690683012908</v>
      </c>
      <c r="L43" s="28">
        <f t="shared" si="8"/>
        <v>3.6783146215046578</v>
      </c>
      <c r="M43" s="28">
        <f t="shared" si="9"/>
        <v>3.3907619534266789</v>
      </c>
      <c r="N43" s="29">
        <f t="shared" si="10"/>
        <v>3.1149110640673516</v>
      </c>
    </row>
    <row r="44" spans="2:14" ht="13.8" thickTop="1" x14ac:dyDescent="0.25">
      <c r="B44" s="18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2:14" x14ac:dyDescent="0.25"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2:14" x14ac:dyDescent="0.25">
      <c r="B46" s="2" t="s">
        <v>61</v>
      </c>
    </row>
    <row r="47" spans="2:14" ht="13.8" thickBot="1" x14ac:dyDescent="0.3">
      <c r="B47" s="3" t="s">
        <v>54</v>
      </c>
      <c r="C47" s="4">
        <f>D15</f>
        <v>50</v>
      </c>
    </row>
    <row r="48" spans="2:14" ht="13.8" thickTop="1" x14ac:dyDescent="0.25">
      <c r="B48" s="15" t="s">
        <v>2</v>
      </c>
      <c r="C48" s="9"/>
      <c r="D48" s="130" t="s">
        <v>0</v>
      </c>
      <c r="E48" s="97"/>
      <c r="F48" s="97"/>
      <c r="G48" s="97"/>
      <c r="H48" s="97"/>
      <c r="I48" s="97"/>
      <c r="J48" s="97"/>
      <c r="K48" s="97"/>
      <c r="L48" s="97"/>
      <c r="M48" s="97"/>
      <c r="N48" s="98"/>
    </row>
    <row r="49" spans="2:14" ht="13.8" thickBot="1" x14ac:dyDescent="0.3">
      <c r="B49" s="10" t="str">
        <f>B22</f>
        <v>Quartz</v>
      </c>
      <c r="C49" s="11" t="str">
        <f>C22</f>
        <v>Mica</v>
      </c>
      <c r="D49" s="6">
        <v>0</v>
      </c>
      <c r="E49" s="6">
        <v>5</v>
      </c>
      <c r="F49" s="6">
        <v>10</v>
      </c>
      <c r="G49" s="6">
        <v>15</v>
      </c>
      <c r="H49" s="6">
        <v>20</v>
      </c>
      <c r="I49" s="6">
        <v>25</v>
      </c>
      <c r="J49" s="6">
        <v>30</v>
      </c>
      <c r="K49" s="6">
        <v>35</v>
      </c>
      <c r="L49" s="6">
        <v>40</v>
      </c>
      <c r="M49" s="6">
        <v>45</v>
      </c>
      <c r="N49" s="7">
        <v>50</v>
      </c>
    </row>
    <row r="50" spans="2:14" x14ac:dyDescent="0.25">
      <c r="B50" s="10">
        <v>100</v>
      </c>
      <c r="C50" s="12">
        <v>0</v>
      </c>
      <c r="D50" s="22">
        <f>($D$15/100*$D$22/100*($D$12)^0.5+(1-$D$15/100)*$D$22/100*($D$11)^0.5+(1-$D$22/100)*B50/100*($D$9)^0.5+(1-$D$22/100)*C50/100*($D$10)^0.5)^2</f>
        <v>4.4999999999999991</v>
      </c>
      <c r="E50" s="23">
        <f>($D$15/100*$E$22/100*($D$12)^0.5+(1-$D$15/100)*$E$22/100*($D$11)^0.5+(1-$E$22/100)*B50/100*($D$9)^0.5+(1-$E$22/100)*C50/100*($D$10)^0.5)^2</f>
        <v>5.1313771631908285</v>
      </c>
      <c r="F50" s="23">
        <f t="shared" ref="F50:F70" si="11">($D$15/100*$F$22/100*($D$12)^0.5+(1-$D$15/100)*$F$22/100*($D$11)^0.5+(1-$F$22/100)*B50/100*($D$9)^0.5+(1-$F$22/100)*C50/100*($D$10)^0.5)^2</f>
        <v>5.8041883092036777</v>
      </c>
      <c r="G50" s="23">
        <f t="shared" ref="G50:G70" si="12">($D$15/100*$G$22/100*($D$12)^0.5+(1-$D$15/100)*$G$22/100*($D$11)^0.5+(1-$G$22/100)*B50/100*($D$9)^0.5+(1-$G$22/100)*C50/100*($D$10)^0.5)^2</f>
        <v>6.5184334380385422</v>
      </c>
      <c r="H50" s="44">
        <f t="shared" ref="H50:H70" si="13">($D$15/100*$H$22/100*($D$12)^0.5+(1-$D$15/100)*$H$22/100*($D$11)^0.5+(1-$H$22/100)*B50/100*($D$9)^0.5+(1-$H$22/100)*C50/100*($D$10)^0.5)^2</f>
        <v>7.2741125496954293</v>
      </c>
      <c r="I50" s="44">
        <f>($D$15/100*$I$22/100*($D$12)^0.5+(1-$D$15/100)*$I$22/100*($D$11)^0.5+(1-$I$22/100)*B50/100*($D$9)^0.5+(1-$I$22/100)*C50/100*($D$10)^0.5)^2</f>
        <v>8.07122564417433</v>
      </c>
      <c r="J50" s="44">
        <f>($D$15/100*$J$22/100*($D$12)^0.5+(1-$D$15/100)*$J$22/100*($D$11)^0.5+(1-$J$22/100)*B50/100*($D$9)^0.5+(1-$J$22/100)*C50/100*($D$10)^0.5)^2</f>
        <v>8.9097727214752478</v>
      </c>
      <c r="K50" s="44">
        <f>($D$15/100*$K$22/100*($D$12)^0.5+(1-$D$15/100)*$K$22/100*($D$11)^0.5+(1-$K$22/100)*B50/100*($D$9)^0.5+(1-$K$22/100)*C50/100*($D$10)^0.5)^2</f>
        <v>9.7897537815981863</v>
      </c>
      <c r="L50" s="44">
        <f>($D$15/100*$L$22/100*($D$12)^0.5+(1-$D$15/100)*$L$22/100*($D$11)^0.5+(1-$L$22/100)*B50/100*($D$9)^0.5+(1-$L$22/100)*C50/100*($D$10)^0.5)^2</f>
        <v>10.711168824543144</v>
      </c>
      <c r="M50" s="23">
        <f>($D$15/100*$M$22/100*($D$12)^0.5+(1-$D$15/100)*$M$22/100*($D$11)^0.5+(1-$M$22/100)*B50/100*($D$9)^0.5+(1-$M$22/100)*C50/100*($D$10)^0.5)^2</f>
        <v>11.674017850310115</v>
      </c>
      <c r="N50" s="24">
        <f>($D$15/100*$N$22/100*($D$12)^0.5+(1-$D$15/100)*$N$22/100*($D$11)^0.5+(1-$N$22/100)*B50/100*($D$9)^0.5+(1-$N$22/100)*C50/100*($D$10)^0.5)^2</f>
        <v>12.678300858899105</v>
      </c>
    </row>
    <row r="51" spans="2:14" x14ac:dyDescent="0.25">
      <c r="B51" s="10">
        <v>95</v>
      </c>
      <c r="C51" s="12">
        <v>5</v>
      </c>
      <c r="D51" s="25">
        <f t="shared" ref="D51:D70" si="14">($D$15/100*$D$22/100*($D$12)^0.5+(1-$D$15/100)*$D$22/100*($D$11)^0.5+(1-$D$22/100)*B51/100*($D$9)^0.5+(1-$D$22/100)*C51/100*($D$10)^0.5)^2</f>
        <v>4.58707349886995</v>
      </c>
      <c r="E51" s="8">
        <f t="shared" ref="E51:E70" si="15">($D$15/100*$E$22/100*($D$12)^0.5+(1-$D$15/100)*$E$22/100*($D$11)^0.5+(1-$E$22/100)*B51/100*($D$9)^0.5+(1-$E$22/100)*C51/100*($D$10)^0.5)^2</f>
        <v>5.2196629133046191</v>
      </c>
      <c r="F51" s="8">
        <f t="shared" si="11"/>
        <v>5.8931004235942153</v>
      </c>
      <c r="G51" s="8">
        <f t="shared" si="12"/>
        <v>6.6073860297387421</v>
      </c>
      <c r="H51" s="45">
        <f t="shared" si="13"/>
        <v>7.3625197317382023</v>
      </c>
      <c r="I51" s="45">
        <f t="shared" ref="I51:I70" si="16">($D$15/100*$I$22/100*($D$12)^0.5+(1-$D$15/100)*$I$22/100*($D$11)^0.5+(1-$I$22/100)*B51/100*($D$9)^0.5+(1-$I$22/100)*C51/100*($D$10)^0.5)^2</f>
        <v>8.1585015295925896</v>
      </c>
      <c r="J51" s="45">
        <f t="shared" ref="J51:J70" si="17">($D$15/100*$J$22/100*($D$12)^0.5+(1-$D$15/100)*$J$22/100*($D$11)^0.5+(1-$J$22/100)*B51/100*($D$9)^0.5+(1-$J$22/100)*C51/100*($D$10)^0.5)^2</f>
        <v>8.9953314233019039</v>
      </c>
      <c r="K51" s="45">
        <f t="shared" ref="K51:K70" si="18">($D$15/100*$K$22/100*($D$12)^0.5+(1-$D$15/100)*$K$22/100*($D$11)^0.5+(1-$K$22/100)*B51/100*($D$9)^0.5+(1-$K$22/100)*C51/100*($D$10)^0.5)^2</f>
        <v>9.8730094128661552</v>
      </c>
      <c r="L51" s="45">
        <f t="shared" ref="L51:L70" si="19">($D$15/100*$L$22/100*($D$12)^0.5+(1-$D$15/100)*$L$22/100*($D$11)^0.5+(1-$L$22/100)*B51/100*($D$9)^0.5+(1-$L$22/100)*C51/100*($D$10)^0.5)^2</f>
        <v>10.791535498285333</v>
      </c>
      <c r="M51" s="8">
        <f t="shared" ref="M51:M70" si="20">($D$15/100*$M$22/100*($D$12)^0.5+(1-$D$15/100)*$M$22/100*($D$11)^0.5+(1-$M$22/100)*B51/100*($D$9)^0.5+(1-$M$22/100)*C51/100*($D$10)^0.5)^2</f>
        <v>11.750909679559442</v>
      </c>
      <c r="N51" s="26">
        <f t="shared" ref="N51:N70" si="21">($D$15/100*$N$22/100*($D$12)^0.5+(1-$D$15/100)*$N$22/100*($D$11)^0.5+(1-$N$22/100)*B51/100*($D$9)^0.5+(1-$N$22/100)*C51/100*($D$10)^0.5)^2</f>
        <v>12.751131956688477</v>
      </c>
    </row>
    <row r="52" spans="2:14" x14ac:dyDescent="0.25">
      <c r="B52" s="10">
        <v>90</v>
      </c>
      <c r="C52" s="12">
        <v>10</v>
      </c>
      <c r="D52" s="25">
        <f t="shared" si="14"/>
        <v>4.6749813662799076</v>
      </c>
      <c r="E52" s="8">
        <f t="shared" si="15"/>
        <v>5.308701681025763</v>
      </c>
      <c r="F52" s="8">
        <f t="shared" si="11"/>
        <v>5.9826883765021588</v>
      </c>
      <c r="G52" s="8">
        <f t="shared" si="12"/>
        <v>6.6969414527090967</v>
      </c>
      <c r="H52" s="8">
        <f t="shared" si="13"/>
        <v>7.4514609096465785</v>
      </c>
      <c r="I52" s="8">
        <f t="shared" si="16"/>
        <v>8.2462467473146024</v>
      </c>
      <c r="J52" s="8">
        <f t="shared" si="17"/>
        <v>9.0812989657131631</v>
      </c>
      <c r="K52" s="8">
        <f t="shared" si="18"/>
        <v>9.9566175648422721</v>
      </c>
      <c r="L52" s="8">
        <f t="shared" si="19"/>
        <v>10.872202544701926</v>
      </c>
      <c r="M52" s="8">
        <f t="shared" si="20"/>
        <v>11.828053905292116</v>
      </c>
      <c r="N52" s="26">
        <f t="shared" si="21"/>
        <v>12.824171646612848</v>
      </c>
    </row>
    <row r="53" spans="2:14" x14ac:dyDescent="0.25">
      <c r="B53" s="10">
        <v>85</v>
      </c>
      <c r="C53" s="12">
        <v>15</v>
      </c>
      <c r="D53" s="25">
        <f t="shared" si="14"/>
        <v>4.7637236022298701</v>
      </c>
      <c r="E53" s="8">
        <f t="shared" si="15"/>
        <v>5.3984934663542612</v>
      </c>
      <c r="F53" s="8">
        <f t="shared" si="11"/>
        <v>6.0729521679275065</v>
      </c>
      <c r="G53" s="8">
        <f t="shared" si="12"/>
        <v>6.787099706949606</v>
      </c>
      <c r="H53" s="8">
        <f t="shared" si="13"/>
        <v>7.5409360834205597</v>
      </c>
      <c r="I53" s="8">
        <f t="shared" si="16"/>
        <v>8.3344612973403649</v>
      </c>
      <c r="J53" s="8">
        <f t="shared" si="17"/>
        <v>9.167675348709027</v>
      </c>
      <c r="K53" s="8">
        <f t="shared" si="18"/>
        <v>10.040578237526544</v>
      </c>
      <c r="L53" s="8">
        <f t="shared" si="19"/>
        <v>10.953169963792918</v>
      </c>
      <c r="M53" s="8">
        <f t="shared" si="20"/>
        <v>11.905450527508144</v>
      </c>
      <c r="N53" s="26">
        <f t="shared" si="21"/>
        <v>12.897419928672223</v>
      </c>
    </row>
    <row r="54" spans="2:14" x14ac:dyDescent="0.25">
      <c r="B54" s="10">
        <v>80</v>
      </c>
      <c r="C54" s="12">
        <v>20</v>
      </c>
      <c r="D54" s="25">
        <f t="shared" si="14"/>
        <v>4.8533002067198385</v>
      </c>
      <c r="E54" s="8">
        <f t="shared" si="15"/>
        <v>5.4890382692901145</v>
      </c>
      <c r="F54" s="8">
        <f t="shared" si="11"/>
        <v>6.1638917978702583</v>
      </c>
      <c r="G54" s="8">
        <f t="shared" si="12"/>
        <v>6.8778607924602673</v>
      </c>
      <c r="H54" s="8">
        <f t="shared" si="13"/>
        <v>7.6309452530601423</v>
      </c>
      <c r="I54" s="8">
        <f t="shared" si="16"/>
        <v>8.423145179669886</v>
      </c>
      <c r="J54" s="8">
        <f t="shared" si="17"/>
        <v>9.2544605722894939</v>
      </c>
      <c r="K54" s="8">
        <f t="shared" si="18"/>
        <v>10.124891430918971</v>
      </c>
      <c r="L54" s="8">
        <f t="shared" si="19"/>
        <v>11.034437755558313</v>
      </c>
      <c r="M54" s="8">
        <f t="shared" si="20"/>
        <v>11.983099546207523</v>
      </c>
      <c r="N54" s="26">
        <f t="shared" si="21"/>
        <v>12.970876802866597</v>
      </c>
    </row>
    <row r="55" spans="2:14" x14ac:dyDescent="0.25">
      <c r="B55" s="10">
        <v>75</v>
      </c>
      <c r="C55" s="12">
        <v>25</v>
      </c>
      <c r="D55" s="25">
        <f t="shared" si="14"/>
        <v>4.943711179749811</v>
      </c>
      <c r="E55" s="8">
        <f t="shared" si="15"/>
        <v>5.5803360898333239</v>
      </c>
      <c r="F55" s="8">
        <f t="shared" si="11"/>
        <v>6.2555072663304152</v>
      </c>
      <c r="G55" s="8">
        <f t="shared" si="12"/>
        <v>6.9692247092410797</v>
      </c>
      <c r="H55" s="8">
        <f t="shared" si="13"/>
        <v>7.7214884185653334</v>
      </c>
      <c r="I55" s="8">
        <f t="shared" si="16"/>
        <v>8.5122983943031585</v>
      </c>
      <c r="J55" s="8">
        <f t="shared" si="17"/>
        <v>9.3416546364545603</v>
      </c>
      <c r="K55" s="8">
        <f t="shared" si="18"/>
        <v>10.209557145019549</v>
      </c>
      <c r="L55" s="8">
        <f t="shared" si="19"/>
        <v>11.116005919998109</v>
      </c>
      <c r="M55" s="8">
        <f t="shared" si="20"/>
        <v>12.061000961390251</v>
      </c>
      <c r="N55" s="26">
        <f t="shared" si="21"/>
        <v>13.044542269195974</v>
      </c>
    </row>
    <row r="56" spans="2:14" x14ac:dyDescent="0.25">
      <c r="B56" s="10">
        <v>70</v>
      </c>
      <c r="C56" s="12">
        <v>30</v>
      </c>
      <c r="D56" s="25">
        <f t="shared" si="14"/>
        <v>5.0349565213197875</v>
      </c>
      <c r="E56" s="8">
        <f t="shared" si="15"/>
        <v>5.6723869279838857</v>
      </c>
      <c r="F56" s="8">
        <f t="shared" si="11"/>
        <v>6.3477985733079727</v>
      </c>
      <c r="G56" s="8">
        <f t="shared" si="12"/>
        <v>7.0611914572920504</v>
      </c>
      <c r="H56" s="8">
        <f t="shared" si="13"/>
        <v>7.8125655799361198</v>
      </c>
      <c r="I56" s="8">
        <f t="shared" si="16"/>
        <v>8.6019209412401825</v>
      </c>
      <c r="J56" s="8">
        <f t="shared" si="17"/>
        <v>9.4292575412042297</v>
      </c>
      <c r="K56" s="8">
        <f t="shared" si="18"/>
        <v>10.294575379828277</v>
      </c>
      <c r="L56" s="8">
        <f t="shared" si="19"/>
        <v>11.197874457112309</v>
      </c>
      <c r="M56" s="8">
        <f t="shared" si="20"/>
        <v>12.139154773056335</v>
      </c>
      <c r="N56" s="26">
        <f t="shared" si="21"/>
        <v>13.118416327660347</v>
      </c>
    </row>
    <row r="57" spans="2:14" x14ac:dyDescent="0.25">
      <c r="B57" s="10">
        <v>65</v>
      </c>
      <c r="C57" s="12">
        <v>35</v>
      </c>
      <c r="D57" s="25">
        <f t="shared" si="14"/>
        <v>5.1270362314297699</v>
      </c>
      <c r="E57" s="8">
        <f t="shared" si="15"/>
        <v>5.7651907837418017</v>
      </c>
      <c r="F57" s="8">
        <f t="shared" si="11"/>
        <v>6.440765718802937</v>
      </c>
      <c r="G57" s="8">
        <f t="shared" si="12"/>
        <v>7.1537610366131705</v>
      </c>
      <c r="H57" s="8">
        <f t="shared" si="13"/>
        <v>7.9041767371725147</v>
      </c>
      <c r="I57" s="8">
        <f t="shared" si="16"/>
        <v>8.6920128204809615</v>
      </c>
      <c r="J57" s="8">
        <f t="shared" si="17"/>
        <v>9.5172692865385038</v>
      </c>
      <c r="K57" s="8">
        <f t="shared" si="18"/>
        <v>10.379946135345156</v>
      </c>
      <c r="L57" s="8">
        <f t="shared" si="19"/>
        <v>11.280043366900909</v>
      </c>
      <c r="M57" s="8">
        <f t="shared" si="20"/>
        <v>12.217560981205766</v>
      </c>
      <c r="N57" s="26">
        <f t="shared" si="21"/>
        <v>13.192498978259728</v>
      </c>
    </row>
    <row r="58" spans="2:14" x14ac:dyDescent="0.25">
      <c r="B58" s="10">
        <v>60</v>
      </c>
      <c r="C58" s="12">
        <v>40</v>
      </c>
      <c r="D58" s="25">
        <f t="shared" si="14"/>
        <v>5.2199503100797582</v>
      </c>
      <c r="E58" s="8">
        <f t="shared" si="15"/>
        <v>5.8587476571070729</v>
      </c>
      <c r="F58" s="8">
        <f t="shared" si="11"/>
        <v>6.5344087028153055</v>
      </c>
      <c r="G58" s="8">
        <f t="shared" si="12"/>
        <v>7.2469334472044515</v>
      </c>
      <c r="H58" s="8">
        <f t="shared" si="13"/>
        <v>7.9963218902745128</v>
      </c>
      <c r="I58" s="8">
        <f t="shared" si="16"/>
        <v>8.7825740320254884</v>
      </c>
      <c r="J58" s="8">
        <f t="shared" si="17"/>
        <v>9.6056898724573809</v>
      </c>
      <c r="K58" s="45">
        <f t="shared" si="18"/>
        <v>10.465669411570188</v>
      </c>
      <c r="L58" s="8">
        <f t="shared" si="19"/>
        <v>11.362512649363911</v>
      </c>
      <c r="M58" s="8">
        <f t="shared" si="20"/>
        <v>12.296219585838552</v>
      </c>
      <c r="N58" s="26">
        <f t="shared" si="21"/>
        <v>13.266790220994109</v>
      </c>
    </row>
    <row r="59" spans="2:14" x14ac:dyDescent="0.25">
      <c r="B59" s="10">
        <v>55</v>
      </c>
      <c r="C59" s="12">
        <v>45</v>
      </c>
      <c r="D59" s="25">
        <f t="shared" si="14"/>
        <v>5.3136987572697514</v>
      </c>
      <c r="E59" s="8">
        <f t="shared" si="15"/>
        <v>5.9530575480796983</v>
      </c>
      <c r="F59" s="8">
        <f t="shared" si="11"/>
        <v>6.6287275253450755</v>
      </c>
      <c r="G59" s="8">
        <f t="shared" si="12"/>
        <v>7.340708689065881</v>
      </c>
      <c r="H59" s="8">
        <f t="shared" si="13"/>
        <v>8.0890010392421114</v>
      </c>
      <c r="I59" s="8">
        <f t="shared" si="16"/>
        <v>8.8736045758737685</v>
      </c>
      <c r="J59" s="8">
        <f t="shared" si="17"/>
        <v>9.6945192989608575</v>
      </c>
      <c r="K59" s="8">
        <f t="shared" si="18"/>
        <v>10.551745208503373</v>
      </c>
      <c r="L59" s="8">
        <f t="shared" si="19"/>
        <v>11.445282304501321</v>
      </c>
      <c r="M59" s="8">
        <f t="shared" si="20"/>
        <v>12.37513058695469</v>
      </c>
      <c r="N59" s="26">
        <f t="shared" si="21"/>
        <v>13.341290055863485</v>
      </c>
    </row>
    <row r="60" spans="2:14" x14ac:dyDescent="0.25">
      <c r="B60" s="10">
        <v>50</v>
      </c>
      <c r="C60" s="12">
        <v>50</v>
      </c>
      <c r="D60" s="25">
        <f t="shared" si="14"/>
        <v>5.4082815729997478</v>
      </c>
      <c r="E60" s="8">
        <f t="shared" si="15"/>
        <v>6.0481204566596789</v>
      </c>
      <c r="F60" s="8">
        <f t="shared" si="11"/>
        <v>6.7237221863922505</v>
      </c>
      <c r="G60" s="8">
        <f t="shared" si="12"/>
        <v>7.4350867621974617</v>
      </c>
      <c r="H60" s="8">
        <f t="shared" si="13"/>
        <v>8.1822141840753186</v>
      </c>
      <c r="I60" s="8">
        <f t="shared" si="16"/>
        <v>8.965104452025809</v>
      </c>
      <c r="J60" s="8">
        <f t="shared" si="17"/>
        <v>9.7837575660489353</v>
      </c>
      <c r="K60" s="8">
        <f t="shared" si="18"/>
        <v>10.638173526144714</v>
      </c>
      <c r="L60" s="8">
        <f t="shared" si="19"/>
        <v>11.528352332313125</v>
      </c>
      <c r="M60" s="8">
        <f t="shared" si="20"/>
        <v>12.454293984554177</v>
      </c>
      <c r="N60" s="26">
        <f t="shared" si="21"/>
        <v>13.415998482867868</v>
      </c>
    </row>
    <row r="61" spans="2:14" x14ac:dyDescent="0.25">
      <c r="B61" s="10">
        <v>45</v>
      </c>
      <c r="C61" s="12">
        <v>55</v>
      </c>
      <c r="D61" s="25">
        <f t="shared" si="14"/>
        <v>5.5036987572697509</v>
      </c>
      <c r="E61" s="8">
        <f t="shared" si="15"/>
        <v>6.1439363828470137</v>
      </c>
      <c r="F61" s="8">
        <f t="shared" si="11"/>
        <v>6.8193926859568306</v>
      </c>
      <c r="G61" s="8">
        <f t="shared" si="12"/>
        <v>7.5300676665992006</v>
      </c>
      <c r="H61" s="8">
        <f t="shared" si="13"/>
        <v>8.2759613247741228</v>
      </c>
      <c r="I61" s="8">
        <f t="shared" si="16"/>
        <v>9.0570736604815956</v>
      </c>
      <c r="J61" s="8">
        <f t="shared" si="17"/>
        <v>9.8734046737216197</v>
      </c>
      <c r="K61" s="8">
        <f t="shared" si="18"/>
        <v>10.7249543644942</v>
      </c>
      <c r="L61" s="8">
        <f t="shared" si="19"/>
        <v>11.611722732799333</v>
      </c>
      <c r="M61" s="8">
        <f t="shared" si="20"/>
        <v>12.533709778637018</v>
      </c>
      <c r="N61" s="26">
        <f t="shared" si="21"/>
        <v>13.490915502007255</v>
      </c>
    </row>
    <row r="62" spans="2:14" x14ac:dyDescent="0.25">
      <c r="B62" s="10">
        <v>40</v>
      </c>
      <c r="C62" s="12">
        <v>60</v>
      </c>
      <c r="D62" s="25">
        <f t="shared" si="14"/>
        <v>5.5999503100797563</v>
      </c>
      <c r="E62" s="8">
        <f t="shared" si="15"/>
        <v>6.2405053266417028</v>
      </c>
      <c r="F62" s="8">
        <f t="shared" si="11"/>
        <v>6.9157390240388157</v>
      </c>
      <c r="G62" s="8">
        <f t="shared" si="12"/>
        <v>7.6256514022710915</v>
      </c>
      <c r="H62" s="8">
        <f t="shared" si="13"/>
        <v>8.3702424613385311</v>
      </c>
      <c r="I62" s="8">
        <f t="shared" si="16"/>
        <v>9.149512201241139</v>
      </c>
      <c r="J62" s="8">
        <f t="shared" si="17"/>
        <v>9.963460621978907</v>
      </c>
      <c r="K62" s="8">
        <f t="shared" si="18"/>
        <v>10.812087723551844</v>
      </c>
      <c r="L62" s="8">
        <f t="shared" si="19"/>
        <v>11.695393505959942</v>
      </c>
      <c r="M62" s="8">
        <f t="shared" si="20"/>
        <v>12.613377969203206</v>
      </c>
      <c r="N62" s="26">
        <f t="shared" si="21"/>
        <v>13.566041113281639</v>
      </c>
    </row>
    <row r="63" spans="2:14" x14ac:dyDescent="0.25">
      <c r="B63" s="10">
        <v>35</v>
      </c>
      <c r="C63" s="12">
        <v>65</v>
      </c>
      <c r="D63" s="25">
        <f t="shared" si="14"/>
        <v>5.6970362314297702</v>
      </c>
      <c r="E63" s="8">
        <f t="shared" si="15"/>
        <v>6.3378272880437487</v>
      </c>
      <c r="F63" s="8">
        <f t="shared" si="11"/>
        <v>7.0127612006382041</v>
      </c>
      <c r="G63" s="8">
        <f t="shared" si="12"/>
        <v>7.7218379692131354</v>
      </c>
      <c r="H63" s="8">
        <f t="shared" si="13"/>
        <v>8.4650575937685435</v>
      </c>
      <c r="I63" s="8">
        <f t="shared" si="16"/>
        <v>9.2424200743044302</v>
      </c>
      <c r="J63" s="8">
        <f t="shared" si="17"/>
        <v>10.053925410820794</v>
      </c>
      <c r="K63" s="8">
        <f t="shared" si="18"/>
        <v>10.899573603317636</v>
      </c>
      <c r="L63" s="8">
        <f t="shared" si="19"/>
        <v>11.779364651794955</v>
      </c>
      <c r="M63" s="8">
        <f t="shared" si="20"/>
        <v>12.693298556252749</v>
      </c>
      <c r="N63" s="26">
        <f t="shared" si="21"/>
        <v>13.641375316691022</v>
      </c>
    </row>
    <row r="64" spans="2:14" x14ac:dyDescent="0.25">
      <c r="B64" s="10">
        <v>30</v>
      </c>
      <c r="C64" s="12">
        <v>70</v>
      </c>
      <c r="D64" s="25">
        <f t="shared" si="14"/>
        <v>5.7949565213197882</v>
      </c>
      <c r="E64" s="8">
        <f t="shared" si="15"/>
        <v>6.4359022670531472</v>
      </c>
      <c r="F64" s="8">
        <f t="shared" si="11"/>
        <v>7.1104592157549948</v>
      </c>
      <c r="G64" s="8">
        <f t="shared" si="12"/>
        <v>7.818627367425333</v>
      </c>
      <c r="H64" s="8">
        <f t="shared" si="13"/>
        <v>8.5604067220641635</v>
      </c>
      <c r="I64" s="8">
        <f t="shared" si="16"/>
        <v>9.3357972796714783</v>
      </c>
      <c r="J64" s="8">
        <f t="shared" si="17"/>
        <v>10.144799040247282</v>
      </c>
      <c r="K64" s="8">
        <f t="shared" si="18"/>
        <v>10.987412003791581</v>
      </c>
      <c r="L64" s="8">
        <f t="shared" si="19"/>
        <v>11.863636170304368</v>
      </c>
      <c r="M64" s="8">
        <f t="shared" si="20"/>
        <v>12.773471539785643</v>
      </c>
      <c r="N64" s="26">
        <f t="shared" si="21"/>
        <v>13.716918112235408</v>
      </c>
    </row>
    <row r="65" spans="2:14" x14ac:dyDescent="0.25">
      <c r="B65" s="10">
        <v>25</v>
      </c>
      <c r="C65" s="12">
        <v>75</v>
      </c>
      <c r="D65" s="25">
        <f t="shared" si="14"/>
        <v>5.8937111797498094</v>
      </c>
      <c r="E65" s="8">
        <f t="shared" si="15"/>
        <v>6.5347302636698998</v>
      </c>
      <c r="F65" s="8">
        <f t="shared" si="11"/>
        <v>7.2088330693891924</v>
      </c>
      <c r="G65" s="8">
        <f t="shared" si="12"/>
        <v>7.9160195969076845</v>
      </c>
      <c r="H65" s="8">
        <f t="shared" si="13"/>
        <v>8.6562898462253806</v>
      </c>
      <c r="I65" s="8">
        <f t="shared" si="16"/>
        <v>9.4296438173422796</v>
      </c>
      <c r="J65" s="8">
        <f t="shared" si="17"/>
        <v>10.236081510258376</v>
      </c>
      <c r="K65" s="8">
        <f t="shared" si="18"/>
        <v>11.07560292497368</v>
      </c>
      <c r="L65" s="8">
        <f t="shared" si="19"/>
        <v>11.948208061488184</v>
      </c>
      <c r="M65" s="8">
        <f t="shared" si="20"/>
        <v>12.853896919801889</v>
      </c>
      <c r="N65" s="26">
        <f t="shared" si="21"/>
        <v>13.792669499914796</v>
      </c>
    </row>
    <row r="66" spans="2:14" x14ac:dyDescent="0.25">
      <c r="B66" s="10">
        <v>20</v>
      </c>
      <c r="C66" s="12">
        <v>80</v>
      </c>
      <c r="D66" s="25">
        <f t="shared" si="14"/>
        <v>5.99330020671984</v>
      </c>
      <c r="E66" s="8">
        <f t="shared" si="15"/>
        <v>6.6343112778940077</v>
      </c>
      <c r="F66" s="8">
        <f t="shared" si="11"/>
        <v>7.3078827615407906</v>
      </c>
      <c r="G66" s="8">
        <f t="shared" si="12"/>
        <v>8.0140146576601925</v>
      </c>
      <c r="H66" s="8">
        <f t="shared" si="13"/>
        <v>8.7527069662522017</v>
      </c>
      <c r="I66" s="8">
        <f t="shared" si="16"/>
        <v>9.5239596873168306</v>
      </c>
      <c r="J66" s="8">
        <f t="shared" si="17"/>
        <v>10.327772820854072</v>
      </c>
      <c r="K66" s="8">
        <f t="shared" si="18"/>
        <v>11.164146366863932</v>
      </c>
      <c r="L66" s="8">
        <f t="shared" si="19"/>
        <v>12.0330803253464</v>
      </c>
      <c r="M66" s="8">
        <f t="shared" si="20"/>
        <v>12.934574696301487</v>
      </c>
      <c r="N66" s="26">
        <f t="shared" si="21"/>
        <v>13.868629479729188</v>
      </c>
    </row>
    <row r="67" spans="2:14" x14ac:dyDescent="0.25">
      <c r="B67" s="10">
        <v>15</v>
      </c>
      <c r="C67" s="12">
        <v>85</v>
      </c>
      <c r="D67" s="25">
        <f t="shared" si="14"/>
        <v>6.0937236022298693</v>
      </c>
      <c r="E67" s="8">
        <f t="shared" si="15"/>
        <v>6.7346453097254688</v>
      </c>
      <c r="F67" s="8">
        <f t="shared" si="11"/>
        <v>7.4076082922097966</v>
      </c>
      <c r="G67" s="8">
        <f t="shared" si="12"/>
        <v>8.1126125496828472</v>
      </c>
      <c r="H67" s="8">
        <f t="shared" si="13"/>
        <v>8.8496580821446287</v>
      </c>
      <c r="I67" s="8">
        <f t="shared" si="16"/>
        <v>9.6187448895951349</v>
      </c>
      <c r="J67" s="8">
        <f t="shared" si="17"/>
        <v>10.419872972034367</v>
      </c>
      <c r="K67" s="8">
        <f t="shared" si="18"/>
        <v>11.253042329462332</v>
      </c>
      <c r="L67" s="8">
        <f t="shared" si="19"/>
        <v>12.118252961879021</v>
      </c>
      <c r="M67" s="8">
        <f t="shared" si="20"/>
        <v>13.01550486928444</v>
      </c>
      <c r="N67" s="26">
        <f t="shared" si="21"/>
        <v>13.94479805167858</v>
      </c>
    </row>
    <row r="68" spans="2:14" x14ac:dyDescent="0.25">
      <c r="B68" s="10">
        <v>10</v>
      </c>
      <c r="C68" s="12">
        <v>90</v>
      </c>
      <c r="D68" s="25">
        <f t="shared" si="14"/>
        <v>6.1949813662799098</v>
      </c>
      <c r="E68" s="8">
        <f t="shared" si="15"/>
        <v>6.835732359164286</v>
      </c>
      <c r="F68" s="8">
        <f t="shared" si="11"/>
        <v>7.5080096613962057</v>
      </c>
      <c r="G68" s="8">
        <f t="shared" si="12"/>
        <v>8.211813272975661</v>
      </c>
      <c r="H68" s="8">
        <f t="shared" si="13"/>
        <v>8.9471431939026598</v>
      </c>
      <c r="I68" s="8">
        <f t="shared" si="16"/>
        <v>9.7139994241771959</v>
      </c>
      <c r="J68" s="8">
        <f t="shared" si="17"/>
        <v>10.512381963799267</v>
      </c>
      <c r="K68" s="8">
        <f t="shared" si="18"/>
        <v>11.342290812768885</v>
      </c>
      <c r="L68" s="8">
        <f t="shared" si="19"/>
        <v>12.203725971086044</v>
      </c>
      <c r="M68" s="8">
        <f t="shared" si="20"/>
        <v>13.096687438750736</v>
      </c>
      <c r="N68" s="26">
        <f t="shared" si="21"/>
        <v>14.021175215762968</v>
      </c>
    </row>
    <row r="69" spans="2:14" x14ac:dyDescent="0.25">
      <c r="B69" s="10">
        <v>5</v>
      </c>
      <c r="C69" s="12">
        <v>95</v>
      </c>
      <c r="D69" s="25">
        <f t="shared" si="14"/>
        <v>6.2970734988699517</v>
      </c>
      <c r="E69" s="8">
        <f t="shared" si="15"/>
        <v>6.9375724262104592</v>
      </c>
      <c r="F69" s="8">
        <f t="shared" si="11"/>
        <v>7.6090868691000164</v>
      </c>
      <c r="G69" s="8">
        <f t="shared" si="12"/>
        <v>8.3116168275386269</v>
      </c>
      <c r="H69" s="8">
        <f t="shared" si="13"/>
        <v>9.0451623015262914</v>
      </c>
      <c r="I69" s="8">
        <f t="shared" si="16"/>
        <v>9.8097232910630083</v>
      </c>
      <c r="J69" s="8">
        <f t="shared" si="17"/>
        <v>10.60529979614877</v>
      </c>
      <c r="K69" s="8">
        <f t="shared" si="18"/>
        <v>11.431891816783592</v>
      </c>
      <c r="L69" s="8">
        <f t="shared" si="19"/>
        <v>12.289499352967463</v>
      </c>
      <c r="M69" s="8">
        <f t="shared" si="20"/>
        <v>13.178122404700389</v>
      </c>
      <c r="N69" s="26">
        <f t="shared" si="21"/>
        <v>14.097760971982364</v>
      </c>
    </row>
    <row r="70" spans="2:14" ht="13.8" thickBot="1" x14ac:dyDescent="0.3">
      <c r="B70" s="13">
        <v>0</v>
      </c>
      <c r="C70" s="14">
        <v>100</v>
      </c>
      <c r="D70" s="27">
        <f t="shared" si="14"/>
        <v>6.4</v>
      </c>
      <c r="E70" s="28">
        <f t="shared" si="15"/>
        <v>7.0401655108639849</v>
      </c>
      <c r="F70" s="28">
        <f t="shared" si="11"/>
        <v>7.7108399153212339</v>
      </c>
      <c r="G70" s="28">
        <f t="shared" si="12"/>
        <v>8.4120232133717465</v>
      </c>
      <c r="H70" s="28">
        <f t="shared" si="13"/>
        <v>9.1437154050155272</v>
      </c>
      <c r="I70" s="28">
        <f t="shared" si="16"/>
        <v>9.9059164902525687</v>
      </c>
      <c r="J70" s="28">
        <f t="shared" si="17"/>
        <v>10.698626469082877</v>
      </c>
      <c r="K70" s="28">
        <f t="shared" si="18"/>
        <v>11.521845341506451</v>
      </c>
      <c r="L70" s="28">
        <f t="shared" si="19"/>
        <v>12.375573107523289</v>
      </c>
      <c r="M70" s="28">
        <f t="shared" si="20"/>
        <v>13.259809767133392</v>
      </c>
      <c r="N70" s="29">
        <f t="shared" si="21"/>
        <v>14.174555320336761</v>
      </c>
    </row>
    <row r="71" spans="2:14" ht="13.8" thickTop="1" x14ac:dyDescent="0.25">
      <c r="B71" s="18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3" spans="2:14" x14ac:dyDescent="0.25">
      <c r="B73" s="2" t="s">
        <v>62</v>
      </c>
    </row>
    <row r="74" spans="2:14" ht="13.8" thickBot="1" x14ac:dyDescent="0.3">
      <c r="B74" s="3" t="s">
        <v>54</v>
      </c>
      <c r="C74" s="4">
        <f>D17</f>
        <v>0</v>
      </c>
    </row>
    <row r="75" spans="2:14" ht="13.8" thickTop="1" x14ac:dyDescent="0.25">
      <c r="B75" s="15" t="s">
        <v>2</v>
      </c>
      <c r="C75" s="9"/>
      <c r="D75" s="130" t="s">
        <v>0</v>
      </c>
      <c r="E75" s="97"/>
      <c r="F75" s="97"/>
      <c r="G75" s="97"/>
      <c r="H75" s="97"/>
      <c r="I75" s="97"/>
      <c r="J75" s="97"/>
      <c r="K75" s="97"/>
      <c r="L75" s="97"/>
      <c r="M75" s="97"/>
      <c r="N75" s="98"/>
    </row>
    <row r="76" spans="2:14" ht="13.8" thickBot="1" x14ac:dyDescent="0.3">
      <c r="B76" s="10" t="str">
        <f>B49</f>
        <v>Quartz</v>
      </c>
      <c r="C76" s="11" t="str">
        <f>C49</f>
        <v>Mica</v>
      </c>
      <c r="D76" s="6">
        <v>0</v>
      </c>
      <c r="E76" s="6">
        <v>5</v>
      </c>
      <c r="F76" s="6">
        <v>10</v>
      </c>
      <c r="G76" s="6">
        <v>15</v>
      </c>
      <c r="H76" s="6">
        <v>20</v>
      </c>
      <c r="I76" s="6">
        <v>25</v>
      </c>
      <c r="J76" s="6">
        <v>30</v>
      </c>
      <c r="K76" s="6">
        <v>35</v>
      </c>
      <c r="L76" s="6">
        <v>40</v>
      </c>
      <c r="M76" s="6">
        <v>45</v>
      </c>
      <c r="N76" s="7">
        <v>50</v>
      </c>
    </row>
    <row r="77" spans="2:14" x14ac:dyDescent="0.25">
      <c r="B77" s="10">
        <v>100</v>
      </c>
      <c r="C77" s="12">
        <v>0</v>
      </c>
      <c r="D77" s="22">
        <f>($D$16/100*$D$22/100*($D$12)^0.5+(1-$D$16/100)*$D$22/100*($D$11)^0.5+(1-$D$22/100)*B77/100*($D$9)^0.5+(1-$D$22/100)*C77/100*($D$10)^0.5)^2</f>
        <v>4.4999999999999991</v>
      </c>
      <c r="E77" s="23">
        <f>($D$16/100*$E$22/100*($D$12)^0.5+(1-$D$16/100)*$E$22/100*($D$11)^0.5+(1-$E$22/100)*B77/100*($D$9)^0.5+(1-$E$22/100)*C77/100*($D$10)^0.5)^2</f>
        <v>6.0774788937434936</v>
      </c>
      <c r="F77" s="23">
        <f t="shared" ref="F77:F97" si="22">($D$16/100*$F$22/100*($D$12)^0.5+(1-$D$16/100)*$F$22/100*($D$11)^0.5+(1-$F$22/100)*B77/100*($D$9)^0.5+(1-$F$22/100)*C77/100*($D$10)^0.5)^2</f>
        <v>7.8915389565666194</v>
      </c>
      <c r="G77" s="23">
        <f t="shared" ref="G77:G97" si="23">($D$16/100*$G$22/100*($D$12)^0.5+(1-$D$16/100)*$G$22/100*($D$11)^0.5+(1-$G$22/100)*B77/100*($D$9)^0.5+(1-$G$22/100)*C77/100*($D$10)^0.5)^2</f>
        <v>9.9421801884693775</v>
      </c>
      <c r="H77" s="44">
        <f t="shared" ref="H77:H97" si="24">($D$16/100*$H$22/100*($D$12)^0.5+(1-$D$16/100)*$H$22/100*($D$11)^0.5+(1-$H$22/100)*B77/100*($D$9)^0.5+(1-$H$22/100)*C77/100*($D$10)^0.5)^2</f>
        <v>12.229402589451771</v>
      </c>
      <c r="I77" s="44">
        <f>($D$16/100*$I$22/100*($D$12)^0.5+(1-$D$16/100)*$I$22/100*($D$11)^0.5+(1-$I$22/100)*B77/100*($D$9)^0.5+(1-$I$22/100)*C77/100*($D$10)^0.5)^2</f>
        <v>14.753206159513793</v>
      </c>
      <c r="J77" s="44">
        <f>($D$16/100*$J$22/100*($D$12)^0.5+(1-$D$16/100)*$J$22/100*($D$11)^0.5+(1-$J$22/100)*B77/100*($D$9)^0.5+(1-$J$22/100)*C77/100*($D$10)^0.5)^2</f>
        <v>17.513590898655448</v>
      </c>
      <c r="K77" s="44">
        <f>($D$16/100*$K$22/100*($D$12)^0.5+(1-$D$16/100)*$K$22/100*($D$11)^0.5+(1-$K$22/100)*B77/100*($D$9)^0.5+(1-$K$22/100)*C77/100*($D$10)^0.5)^2</f>
        <v>20.510556806876732</v>
      </c>
      <c r="L77" s="44">
        <f>($D$16/100*$L$22/100*($D$12)^0.5+(1-$D$16/100)*$L$22/100*($D$11)^0.5+(1-$L$22/100)*B77/100*($D$9)^0.5+(1-$L$22/100)*C77/100*($D$10)^0.5)^2</f>
        <v>23.744103884177655</v>
      </c>
      <c r="M77" s="23">
        <f>($D$16/100*$M$22/100*($D$12)^0.5+(1-$D$16/100)*$M$22/100*($D$11)^0.5+(1-$M$22/100)*B77/100*($D$9)^0.5+(1-$M$22/100)*C77/100*($D$10)^0.5)^2</f>
        <v>27.214232130558209</v>
      </c>
      <c r="N77" s="24">
        <f>($D$16/100*$N$22/100*($D$12)^0.5+(1-$D$16/100)*$N$22/100*($D$11)^0.5+(1-$N$22/100)*B77/100*($D$9)^0.5+(1-$N$22/100)*C77/100*($D$10)^0.5)^2</f>
        <v>30.920941546018387</v>
      </c>
    </row>
    <row r="78" spans="2:14" x14ac:dyDescent="0.25">
      <c r="B78" s="10">
        <v>95</v>
      </c>
      <c r="C78" s="12">
        <v>5</v>
      </c>
      <c r="D78" s="25">
        <f t="shared" ref="D78:D97" si="25">($D$16/100*$D$22/100*($D$12)^0.5+(1-$D$16/100)*$D$22/100*($D$11)^0.5+(1-$D$22/100)*B78/100*($D$9)^0.5+(1-$D$22/100)*C78/100*($D$10)^0.5)^2</f>
        <v>4.58707349886995</v>
      </c>
      <c r="E78" s="8">
        <f t="shared" ref="E78:E97" si="26">($D$16/100*$E$22/100*($D$12)^0.5+(1-$D$16/100)*$E$22/100*($D$11)^0.5+(1-$E$22/100)*B78/100*($D$9)^0.5+(1-$E$22/100)*C78/100*($D$10)^0.5)^2</f>
        <v>6.1735261777642103</v>
      </c>
      <c r="F78" s="8">
        <f t="shared" si="22"/>
        <v>7.9951571352018584</v>
      </c>
      <c r="G78" s="8">
        <f t="shared" si="23"/>
        <v>10.051966371182905</v>
      </c>
      <c r="H78" s="45">
        <f t="shared" si="24"/>
        <v>12.343953885707347</v>
      </c>
      <c r="I78" s="45">
        <f t="shared" ref="I78:I97" si="27">($D$16/100*$I$22/100*($D$12)^0.5+(1-$D$16/100)*$I$22/100*($D$11)^0.5+(1-$I$22/100)*B78/100*($D$9)^0.5+(1-$I$22/100)*C78/100*($D$10)^0.5)^2</f>
        <v>14.871119678775184</v>
      </c>
      <c r="J78" s="45">
        <f t="shared" ref="J78:J97" si="28">($D$16/100*$J$22/100*($D$12)^0.5+(1-$D$16/100)*$J$22/100*($D$11)^0.5+(1-$J$22/100)*B78/100*($D$9)^0.5+(1-$J$22/100)*C78/100*($D$10)^0.5)^2</f>
        <v>17.633463750386412</v>
      </c>
      <c r="K78" s="45">
        <f t="shared" ref="K78:K97" si="29">($D$16/100*$K$22/100*($D$12)^0.5+(1-$D$16/100)*$K$22/100*($D$11)^0.5+(1-$K$22/100)*B78/100*($D$9)^0.5+(1-$K$22/100)*C78/100*($D$10)^0.5)^2</f>
        <v>20.630986100541033</v>
      </c>
      <c r="L78" s="45">
        <f t="shared" ref="L78:L97" si="30">($D$16/100*$L$22/100*($D$12)^0.5+(1-$D$16/100)*$L$22/100*($D$11)^0.5+(1-$L$22/100)*B78/100*($D$9)^0.5+(1-$L$22/100)*C78/100*($D$10)^0.5)^2</f>
        <v>23.863686729239049</v>
      </c>
      <c r="M78" s="8">
        <f t="shared" ref="M78:M97" si="31">($D$16/100*$M$22/100*($D$12)^0.5+(1-$D$16/100)*$M$22/100*($D$11)^0.5+(1-$M$22/100)*B78/100*($D$9)^0.5+(1-$M$22/100)*C78/100*($D$10)^0.5)^2</f>
        <v>27.331565636480466</v>
      </c>
      <c r="N78" s="26">
        <f t="shared" ref="N78:N97" si="32">($D$16/100*$N$22/100*($D$12)^0.5+(1-$D$16/100)*$N$22/100*($D$11)^0.5+(1-$N$22/100)*B78/100*($D$9)^0.5+(1-$N$22/100)*C78/100*($D$10)^0.5)^2</f>
        <v>31.03462282226527</v>
      </c>
    </row>
    <row r="79" spans="2:14" x14ac:dyDescent="0.25">
      <c r="B79" s="10">
        <v>90</v>
      </c>
      <c r="C79" s="12">
        <v>10</v>
      </c>
      <c r="D79" s="25">
        <f t="shared" si="25"/>
        <v>4.6749813662799076</v>
      </c>
      <c r="E79" s="8">
        <f t="shared" si="26"/>
        <v>6.2703264793922804</v>
      </c>
      <c r="F79" s="8">
        <f t="shared" si="22"/>
        <v>8.0994511523545079</v>
      </c>
      <c r="G79" s="8">
        <f t="shared" si="23"/>
        <v>10.162355385166588</v>
      </c>
      <c r="H79" s="8">
        <f t="shared" si="24"/>
        <v>12.459039177828529</v>
      </c>
      <c r="I79" s="8">
        <f t="shared" si="27"/>
        <v>14.989502530340326</v>
      </c>
      <c r="J79" s="8">
        <f t="shared" si="28"/>
        <v>17.753745442701973</v>
      </c>
      <c r="K79" s="8">
        <f t="shared" si="29"/>
        <v>20.75176791491349</v>
      </c>
      <c r="L79" s="8">
        <f t="shared" si="30"/>
        <v>23.983569946974853</v>
      </c>
      <c r="M79" s="8">
        <f t="shared" si="31"/>
        <v>27.449151538886074</v>
      </c>
      <c r="N79" s="26">
        <f t="shared" si="32"/>
        <v>31.148512690647149</v>
      </c>
    </row>
    <row r="80" spans="2:14" x14ac:dyDescent="0.25">
      <c r="B80" s="10">
        <v>85</v>
      </c>
      <c r="C80" s="12">
        <v>15</v>
      </c>
      <c r="D80" s="25">
        <f t="shared" si="25"/>
        <v>4.7637236022298701</v>
      </c>
      <c r="E80" s="8">
        <f t="shared" si="26"/>
        <v>6.3678797986277029</v>
      </c>
      <c r="F80" s="8">
        <f t="shared" si="22"/>
        <v>8.2044210080245552</v>
      </c>
      <c r="G80" s="8">
        <f t="shared" si="23"/>
        <v>10.273347230420427</v>
      </c>
      <c r="H80" s="8">
        <f t="shared" si="24"/>
        <v>12.574658465815313</v>
      </c>
      <c r="I80" s="8">
        <f t="shared" si="27"/>
        <v>15.108354714209216</v>
      </c>
      <c r="J80" s="8">
        <f t="shared" si="28"/>
        <v>17.874435975602136</v>
      </c>
      <c r="K80" s="8">
        <f t="shared" si="29"/>
        <v>20.872902249994087</v>
      </c>
      <c r="L80" s="8">
        <f t="shared" si="30"/>
        <v>24.103753537385042</v>
      </c>
      <c r="M80" s="8">
        <f t="shared" si="31"/>
        <v>27.566989837775033</v>
      </c>
      <c r="N80" s="26">
        <f t="shared" si="32"/>
        <v>31.262611151164023</v>
      </c>
    </row>
    <row r="81" spans="2:14" x14ac:dyDescent="0.25">
      <c r="B81" s="10">
        <v>80</v>
      </c>
      <c r="C81" s="12">
        <v>20</v>
      </c>
      <c r="D81" s="25">
        <f t="shared" si="25"/>
        <v>4.8533002067198385</v>
      </c>
      <c r="E81" s="8">
        <f t="shared" si="26"/>
        <v>6.4661861354704842</v>
      </c>
      <c r="F81" s="8">
        <f t="shared" si="22"/>
        <v>8.3100667022120103</v>
      </c>
      <c r="G81" s="8">
        <f t="shared" si="23"/>
        <v>10.384941906944412</v>
      </c>
      <c r="H81" s="8">
        <f t="shared" si="24"/>
        <v>12.690811749667702</v>
      </c>
      <c r="I81" s="8">
        <f t="shared" si="27"/>
        <v>15.227676230381869</v>
      </c>
      <c r="J81" s="8">
        <f t="shared" si="28"/>
        <v>17.995535349086914</v>
      </c>
      <c r="K81" s="8">
        <f t="shared" si="29"/>
        <v>20.99438910578284</v>
      </c>
      <c r="L81" s="8">
        <f t="shared" si="30"/>
        <v>24.224237500469659</v>
      </c>
      <c r="M81" s="8">
        <f t="shared" si="31"/>
        <v>27.685080533147332</v>
      </c>
      <c r="N81" s="26">
        <f t="shared" si="32"/>
        <v>31.376918203815904</v>
      </c>
    </row>
    <row r="82" spans="2:14" x14ac:dyDescent="0.25">
      <c r="B82" s="10">
        <v>75</v>
      </c>
      <c r="C82" s="12">
        <v>25</v>
      </c>
      <c r="D82" s="25">
        <f t="shared" si="25"/>
        <v>4.943711179749811</v>
      </c>
      <c r="E82" s="8">
        <f t="shared" si="26"/>
        <v>6.565245489920617</v>
      </c>
      <c r="F82" s="8">
        <f t="shared" si="22"/>
        <v>8.4163882349168677</v>
      </c>
      <c r="G82" s="8">
        <f t="shared" si="23"/>
        <v>10.497139414738555</v>
      </c>
      <c r="H82" s="8">
        <f t="shared" si="24"/>
        <v>12.807499029385694</v>
      </c>
      <c r="I82" s="8">
        <f t="shared" si="27"/>
        <v>15.347467078858269</v>
      </c>
      <c r="J82" s="8">
        <f t="shared" si="28"/>
        <v>18.117043563156283</v>
      </c>
      <c r="K82" s="8">
        <f t="shared" si="29"/>
        <v>21.116228482279752</v>
      </c>
      <c r="L82" s="8">
        <f t="shared" si="30"/>
        <v>24.34502183622865</v>
      </c>
      <c r="M82" s="8">
        <f t="shared" si="31"/>
        <v>27.803423625002996</v>
      </c>
      <c r="N82" s="26">
        <f t="shared" si="32"/>
        <v>31.491433848602792</v>
      </c>
    </row>
    <row r="83" spans="2:14" x14ac:dyDescent="0.25">
      <c r="B83" s="10">
        <v>70</v>
      </c>
      <c r="C83" s="12">
        <v>30</v>
      </c>
      <c r="D83" s="25">
        <f t="shared" si="25"/>
        <v>5.0349565213197875</v>
      </c>
      <c r="E83" s="8">
        <f t="shared" si="26"/>
        <v>6.6650578619781049</v>
      </c>
      <c r="F83" s="8">
        <f t="shared" si="22"/>
        <v>8.5233856061391311</v>
      </c>
      <c r="G83" s="8">
        <f t="shared" si="23"/>
        <v>10.609939753802852</v>
      </c>
      <c r="H83" s="8">
        <f t="shared" si="24"/>
        <v>12.924720304969288</v>
      </c>
      <c r="I83" s="8">
        <f t="shared" si="27"/>
        <v>15.467727259638423</v>
      </c>
      <c r="J83" s="8">
        <f t="shared" si="28"/>
        <v>18.23896061781026</v>
      </c>
      <c r="K83" s="8">
        <f t="shared" si="29"/>
        <v>21.238420379484804</v>
      </c>
      <c r="L83" s="8">
        <f t="shared" si="30"/>
        <v>24.466106544662065</v>
      </c>
      <c r="M83" s="8">
        <f t="shared" si="31"/>
        <v>27.92201911334201</v>
      </c>
      <c r="N83" s="26">
        <f t="shared" si="32"/>
        <v>31.606158085524676</v>
      </c>
    </row>
    <row r="84" spans="2:14" x14ac:dyDescent="0.25">
      <c r="B84" s="10">
        <v>65</v>
      </c>
      <c r="C84" s="12">
        <v>35</v>
      </c>
      <c r="D84" s="25">
        <f t="shared" si="25"/>
        <v>5.1270362314297699</v>
      </c>
      <c r="E84" s="8">
        <f t="shared" si="26"/>
        <v>6.7656232516429506</v>
      </c>
      <c r="F84" s="8">
        <f t="shared" si="22"/>
        <v>8.6310588158787951</v>
      </c>
      <c r="G84" s="8">
        <f t="shared" si="23"/>
        <v>10.723342924137306</v>
      </c>
      <c r="H84" s="8">
        <f t="shared" si="24"/>
        <v>13.042475576418486</v>
      </c>
      <c r="I84" s="8">
        <f t="shared" si="27"/>
        <v>15.588456772722333</v>
      </c>
      <c r="J84" s="8">
        <f t="shared" si="28"/>
        <v>18.361286513048839</v>
      </c>
      <c r="K84" s="8">
        <f t="shared" si="29"/>
        <v>21.360964797398022</v>
      </c>
      <c r="L84" s="8">
        <f t="shared" si="30"/>
        <v>24.587491625769868</v>
      </c>
      <c r="M84" s="8">
        <f t="shared" si="31"/>
        <v>28.040866998164375</v>
      </c>
      <c r="N84" s="26">
        <f t="shared" si="32"/>
        <v>31.721090914581545</v>
      </c>
    </row>
    <row r="85" spans="2:14" x14ac:dyDescent="0.25">
      <c r="B85" s="10">
        <v>60</v>
      </c>
      <c r="C85" s="12">
        <v>40</v>
      </c>
      <c r="D85" s="25">
        <f t="shared" si="25"/>
        <v>5.2199503100797582</v>
      </c>
      <c r="E85" s="8">
        <f t="shared" si="26"/>
        <v>6.8669416589151453</v>
      </c>
      <c r="F85" s="8">
        <f t="shared" si="22"/>
        <v>8.7394078641358632</v>
      </c>
      <c r="G85" s="8">
        <f t="shared" si="23"/>
        <v>10.83734892574191</v>
      </c>
      <c r="H85" s="8">
        <f t="shared" si="24"/>
        <v>13.160764843733284</v>
      </c>
      <c r="I85" s="8">
        <f t="shared" si="27"/>
        <v>15.70965561810999</v>
      </c>
      <c r="J85" s="8">
        <f t="shared" si="28"/>
        <v>18.484021248872022</v>
      </c>
      <c r="K85" s="45">
        <f t="shared" si="29"/>
        <v>21.483861736019382</v>
      </c>
      <c r="L85" s="8">
        <f t="shared" si="30"/>
        <v>24.709177079552074</v>
      </c>
      <c r="M85" s="8">
        <f t="shared" si="31"/>
        <v>28.159967279470091</v>
      </c>
      <c r="N85" s="26">
        <f t="shared" si="32"/>
        <v>31.836232335773435</v>
      </c>
    </row>
    <row r="86" spans="2:14" x14ac:dyDescent="0.25">
      <c r="B86" s="10">
        <v>55</v>
      </c>
      <c r="C86" s="12">
        <v>45</v>
      </c>
      <c r="D86" s="25">
        <f t="shared" si="25"/>
        <v>5.3136987572697514</v>
      </c>
      <c r="E86" s="8">
        <f t="shared" si="26"/>
        <v>6.9690130837946969</v>
      </c>
      <c r="F86" s="8">
        <f t="shared" si="22"/>
        <v>8.8484327509103373</v>
      </c>
      <c r="G86" s="8">
        <f t="shared" si="23"/>
        <v>10.95195775861667</v>
      </c>
      <c r="H86" s="8">
        <f t="shared" si="24"/>
        <v>13.279588106913687</v>
      </c>
      <c r="I86" s="8">
        <f t="shared" si="27"/>
        <v>15.831323795801397</v>
      </c>
      <c r="J86" s="8">
        <f t="shared" si="28"/>
        <v>18.607164825279799</v>
      </c>
      <c r="K86" s="8">
        <f t="shared" si="29"/>
        <v>21.607111195348899</v>
      </c>
      <c r="L86" s="8">
        <f t="shared" si="30"/>
        <v>24.831162906008682</v>
      </c>
      <c r="M86" s="8">
        <f t="shared" si="31"/>
        <v>28.279319957259158</v>
      </c>
      <c r="N86" s="26">
        <f t="shared" si="32"/>
        <v>31.951582349100324</v>
      </c>
    </row>
    <row r="87" spans="2:14" x14ac:dyDescent="0.25">
      <c r="B87" s="10">
        <v>50</v>
      </c>
      <c r="C87" s="12">
        <v>50</v>
      </c>
      <c r="D87" s="25">
        <f t="shared" si="25"/>
        <v>5.4082815729997478</v>
      </c>
      <c r="E87" s="8">
        <f t="shared" si="26"/>
        <v>7.0718375262816053</v>
      </c>
      <c r="F87" s="8">
        <f t="shared" si="22"/>
        <v>8.9581334762022173</v>
      </c>
      <c r="G87" s="8">
        <f t="shared" si="23"/>
        <v>11.067169422761575</v>
      </c>
      <c r="H87" s="8">
        <f t="shared" si="24"/>
        <v>13.398945365959699</v>
      </c>
      <c r="I87" s="8">
        <f t="shared" si="27"/>
        <v>15.953461305796569</v>
      </c>
      <c r="J87" s="8">
        <f t="shared" si="28"/>
        <v>18.730717242272188</v>
      </c>
      <c r="K87" s="8">
        <f t="shared" si="29"/>
        <v>21.730713175386565</v>
      </c>
      <c r="L87" s="8">
        <f t="shared" si="30"/>
        <v>24.953449105139693</v>
      </c>
      <c r="M87" s="8">
        <f t="shared" si="31"/>
        <v>28.398925031531579</v>
      </c>
      <c r="N87" s="26">
        <f t="shared" si="32"/>
        <v>32.067140954562213</v>
      </c>
    </row>
    <row r="88" spans="2:14" x14ac:dyDescent="0.25">
      <c r="B88" s="10">
        <v>45</v>
      </c>
      <c r="C88" s="12">
        <v>55</v>
      </c>
      <c r="D88" s="25">
        <f t="shared" si="25"/>
        <v>5.5036987572697509</v>
      </c>
      <c r="E88" s="8">
        <f t="shared" si="26"/>
        <v>7.1754149863758663</v>
      </c>
      <c r="F88" s="8">
        <f t="shared" si="22"/>
        <v>9.0685100400114997</v>
      </c>
      <c r="G88" s="8">
        <f t="shared" si="23"/>
        <v>11.182983918176642</v>
      </c>
      <c r="H88" s="8">
        <f t="shared" si="24"/>
        <v>13.518836620871308</v>
      </c>
      <c r="I88" s="8">
        <f t="shared" si="27"/>
        <v>16.07606814809548</v>
      </c>
      <c r="J88" s="8">
        <f t="shared" si="28"/>
        <v>18.854678499849168</v>
      </c>
      <c r="K88" s="8">
        <f t="shared" si="29"/>
        <v>21.854667676132387</v>
      </c>
      <c r="L88" s="8">
        <f t="shared" si="30"/>
        <v>25.076035676945114</v>
      </c>
      <c r="M88" s="8">
        <f t="shared" si="31"/>
        <v>28.518782502287348</v>
      </c>
      <c r="N88" s="26">
        <f t="shared" si="32"/>
        <v>32.182908152159108</v>
      </c>
    </row>
    <row r="89" spans="2:14" x14ac:dyDescent="0.25">
      <c r="B89" s="10">
        <v>40</v>
      </c>
      <c r="C89" s="12">
        <v>60</v>
      </c>
      <c r="D89" s="25">
        <f t="shared" si="25"/>
        <v>5.5999503100797563</v>
      </c>
      <c r="E89" s="8">
        <f t="shared" si="26"/>
        <v>7.2797454640774815</v>
      </c>
      <c r="F89" s="8">
        <f t="shared" si="22"/>
        <v>9.1795624423381863</v>
      </c>
      <c r="G89" s="8">
        <f t="shared" si="23"/>
        <v>11.299401244861862</v>
      </c>
      <c r="H89" s="8">
        <f t="shared" si="24"/>
        <v>13.63926187164852</v>
      </c>
      <c r="I89" s="8">
        <f t="shared" si="27"/>
        <v>16.19914432269816</v>
      </c>
      <c r="J89" s="8">
        <f t="shared" si="28"/>
        <v>18.97904859801076</v>
      </c>
      <c r="K89" s="8">
        <f t="shared" si="29"/>
        <v>21.978974697586356</v>
      </c>
      <c r="L89" s="8">
        <f t="shared" si="30"/>
        <v>25.198922621424931</v>
      </c>
      <c r="M89" s="8">
        <f t="shared" si="31"/>
        <v>28.638892369526474</v>
      </c>
      <c r="N89" s="26">
        <f t="shared" si="32"/>
        <v>32.298883941890992</v>
      </c>
    </row>
    <row r="90" spans="2:14" x14ac:dyDescent="0.25">
      <c r="B90" s="10">
        <v>35</v>
      </c>
      <c r="C90" s="12">
        <v>65</v>
      </c>
      <c r="D90" s="25">
        <f t="shared" si="25"/>
        <v>5.6970362314297702</v>
      </c>
      <c r="E90" s="8">
        <f t="shared" si="26"/>
        <v>7.3848289593864518</v>
      </c>
      <c r="F90" s="8">
        <f t="shared" si="22"/>
        <v>9.2912906831822735</v>
      </c>
      <c r="G90" s="8">
        <f t="shared" si="23"/>
        <v>11.416421402817233</v>
      </c>
      <c r="H90" s="8">
        <f t="shared" si="24"/>
        <v>13.760221118291341</v>
      </c>
      <c r="I90" s="8">
        <f t="shared" si="27"/>
        <v>16.322689829604581</v>
      </c>
      <c r="J90" s="8">
        <f t="shared" si="28"/>
        <v>19.103827536756956</v>
      </c>
      <c r="K90" s="8">
        <f t="shared" si="29"/>
        <v>22.103634239748484</v>
      </c>
      <c r="L90" s="8">
        <f t="shared" si="30"/>
        <v>25.322109938579146</v>
      </c>
      <c r="M90" s="8">
        <f t="shared" si="31"/>
        <v>28.759254633248936</v>
      </c>
      <c r="N90" s="26">
        <f t="shared" si="32"/>
        <v>32.415068323757886</v>
      </c>
    </row>
    <row r="91" spans="2:14" x14ac:dyDescent="0.25">
      <c r="B91" s="10">
        <v>30</v>
      </c>
      <c r="C91" s="12">
        <v>70</v>
      </c>
      <c r="D91" s="25">
        <f t="shared" si="25"/>
        <v>5.7949565213197882</v>
      </c>
      <c r="E91" s="8">
        <f t="shared" si="26"/>
        <v>7.4906654723027781</v>
      </c>
      <c r="F91" s="8">
        <f t="shared" si="22"/>
        <v>9.4036947625437683</v>
      </c>
      <c r="G91" s="8">
        <f t="shared" si="23"/>
        <v>11.534044392042762</v>
      </c>
      <c r="H91" s="8">
        <f t="shared" si="24"/>
        <v>13.881714360799759</v>
      </c>
      <c r="I91" s="8">
        <f t="shared" si="27"/>
        <v>16.44670466881476</v>
      </c>
      <c r="J91" s="8">
        <f t="shared" si="28"/>
        <v>19.229015316087754</v>
      </c>
      <c r="K91" s="8">
        <f t="shared" si="29"/>
        <v>22.228646302618756</v>
      </c>
      <c r="L91" s="8">
        <f t="shared" si="30"/>
        <v>25.445597628407764</v>
      </c>
      <c r="M91" s="8">
        <f t="shared" si="31"/>
        <v>28.879869293454764</v>
      </c>
      <c r="N91" s="26">
        <f t="shared" si="32"/>
        <v>32.531461297759783</v>
      </c>
    </row>
    <row r="92" spans="2:14" x14ac:dyDescent="0.25">
      <c r="B92" s="10">
        <v>25</v>
      </c>
      <c r="C92" s="12">
        <v>75</v>
      </c>
      <c r="D92" s="25">
        <f t="shared" si="25"/>
        <v>5.8937111797498094</v>
      </c>
      <c r="E92" s="8">
        <f t="shared" si="26"/>
        <v>7.5972550028264552</v>
      </c>
      <c r="F92" s="8">
        <f t="shared" si="22"/>
        <v>9.5167746804226674</v>
      </c>
      <c r="G92" s="8">
        <f t="shared" si="23"/>
        <v>11.652270212538438</v>
      </c>
      <c r="H92" s="8">
        <f t="shared" si="24"/>
        <v>14.003741599173781</v>
      </c>
      <c r="I92" s="8">
        <f t="shared" si="27"/>
        <v>16.571188840328688</v>
      </c>
      <c r="J92" s="8">
        <f t="shared" si="28"/>
        <v>19.354611936003153</v>
      </c>
      <c r="K92" s="8">
        <f t="shared" si="29"/>
        <v>22.354010886197191</v>
      </c>
      <c r="L92" s="8">
        <f t="shared" si="30"/>
        <v>25.569385690910782</v>
      </c>
      <c r="M92" s="8">
        <f t="shared" si="31"/>
        <v>29.000736350143939</v>
      </c>
      <c r="N92" s="26">
        <f t="shared" si="32"/>
        <v>32.648062863896683</v>
      </c>
    </row>
    <row r="93" spans="2:14" x14ac:dyDescent="0.25">
      <c r="B93" s="10">
        <v>20</v>
      </c>
      <c r="C93" s="12">
        <v>80</v>
      </c>
      <c r="D93" s="25">
        <f t="shared" si="25"/>
        <v>5.99330020671984</v>
      </c>
      <c r="E93" s="8">
        <f t="shared" si="26"/>
        <v>7.7045975509574882</v>
      </c>
      <c r="F93" s="8">
        <f t="shared" si="22"/>
        <v>9.6305304368189706</v>
      </c>
      <c r="G93" s="8">
        <f t="shared" si="23"/>
        <v>11.771098864304275</v>
      </c>
      <c r="H93" s="8">
        <f t="shared" si="24"/>
        <v>14.126302833413405</v>
      </c>
      <c r="I93" s="8">
        <f t="shared" si="27"/>
        <v>16.696142344146363</v>
      </c>
      <c r="J93" s="8">
        <f t="shared" si="28"/>
        <v>19.480617396503156</v>
      </c>
      <c r="K93" s="8">
        <f t="shared" si="29"/>
        <v>22.479727990483767</v>
      </c>
      <c r="L93" s="8">
        <f t="shared" si="30"/>
        <v>25.693474126088205</v>
      </c>
      <c r="M93" s="8">
        <f t="shared" si="31"/>
        <v>29.121855803316468</v>
      </c>
      <c r="N93" s="26">
        <f t="shared" si="32"/>
        <v>32.764873022168572</v>
      </c>
    </row>
    <row r="94" spans="2:14" x14ac:dyDescent="0.25">
      <c r="B94" s="10">
        <v>15</v>
      </c>
      <c r="C94" s="12">
        <v>85</v>
      </c>
      <c r="D94" s="25">
        <f t="shared" si="25"/>
        <v>6.0937236022298693</v>
      </c>
      <c r="E94" s="8">
        <f t="shared" si="26"/>
        <v>7.8126931166958764</v>
      </c>
      <c r="F94" s="8">
        <f t="shared" si="22"/>
        <v>9.7449620317326779</v>
      </c>
      <c r="G94" s="8">
        <f t="shared" si="23"/>
        <v>11.890530347340261</v>
      </c>
      <c r="H94" s="8">
        <f t="shared" si="24"/>
        <v>14.24939806351864</v>
      </c>
      <c r="I94" s="8">
        <f t="shared" si="27"/>
        <v>16.821565180267797</v>
      </c>
      <c r="J94" s="8">
        <f t="shared" si="28"/>
        <v>19.607031697587761</v>
      </c>
      <c r="K94" s="8">
        <f t="shared" si="29"/>
        <v>22.605797615478494</v>
      </c>
      <c r="L94" s="8">
        <f t="shared" si="30"/>
        <v>25.817862933940038</v>
      </c>
      <c r="M94" s="8">
        <f t="shared" si="31"/>
        <v>29.243227652972358</v>
      </c>
      <c r="N94" s="26">
        <f t="shared" si="32"/>
        <v>32.881891772575457</v>
      </c>
    </row>
    <row r="95" spans="2:14" x14ac:dyDescent="0.25">
      <c r="B95" s="10">
        <v>10</v>
      </c>
      <c r="C95" s="12">
        <v>90</v>
      </c>
      <c r="D95" s="25">
        <f t="shared" si="25"/>
        <v>6.1949813662799098</v>
      </c>
      <c r="E95" s="8">
        <f t="shared" si="26"/>
        <v>7.9215417000416215</v>
      </c>
      <c r="F95" s="8">
        <f t="shared" si="22"/>
        <v>9.8600694651637877</v>
      </c>
      <c r="G95" s="8">
        <f t="shared" si="23"/>
        <v>12.010564661646402</v>
      </c>
      <c r="H95" s="8">
        <f t="shared" si="24"/>
        <v>14.373027289489471</v>
      </c>
      <c r="I95" s="8">
        <f t="shared" si="27"/>
        <v>16.947457348692993</v>
      </c>
      <c r="J95" s="8">
        <f t="shared" si="28"/>
        <v>19.73385483925696</v>
      </c>
      <c r="K95" s="8">
        <f t="shared" si="29"/>
        <v>22.732219761181383</v>
      </c>
      <c r="L95" s="8">
        <f t="shared" si="30"/>
        <v>25.94255211446626</v>
      </c>
      <c r="M95" s="8">
        <f t="shared" si="31"/>
        <v>29.364851899111581</v>
      </c>
      <c r="N95" s="26">
        <f t="shared" si="32"/>
        <v>32.99911911511736</v>
      </c>
    </row>
    <row r="96" spans="2:14" x14ac:dyDescent="0.25">
      <c r="B96" s="10">
        <v>5</v>
      </c>
      <c r="C96" s="12">
        <v>95</v>
      </c>
      <c r="D96" s="25">
        <f t="shared" si="25"/>
        <v>6.2970734988699517</v>
      </c>
      <c r="E96" s="8">
        <f t="shared" si="26"/>
        <v>8.0311433009947191</v>
      </c>
      <c r="F96" s="8">
        <f t="shared" si="22"/>
        <v>9.9758527371122998</v>
      </c>
      <c r="G96" s="8">
        <f t="shared" si="23"/>
        <v>12.131201807222693</v>
      </c>
      <c r="H96" s="8">
        <f t="shared" si="24"/>
        <v>14.497190511325906</v>
      </c>
      <c r="I96" s="8">
        <f t="shared" si="27"/>
        <v>17.073818849421926</v>
      </c>
      <c r="J96" s="8">
        <f t="shared" si="28"/>
        <v>19.861086821510767</v>
      </c>
      <c r="K96" s="8">
        <f t="shared" si="29"/>
        <v>22.858994427592425</v>
      </c>
      <c r="L96" s="8">
        <f t="shared" si="30"/>
        <v>26.067541667666887</v>
      </c>
      <c r="M96" s="8">
        <f t="shared" si="31"/>
        <v>29.486728541734163</v>
      </c>
      <c r="N96" s="26">
        <f t="shared" si="32"/>
        <v>33.116555049794265</v>
      </c>
    </row>
    <row r="97" spans="2:14" ht="13.8" thickBot="1" x14ac:dyDescent="0.3">
      <c r="B97" s="13">
        <v>0</v>
      </c>
      <c r="C97" s="14">
        <v>100</v>
      </c>
      <c r="D97" s="27">
        <f t="shared" si="25"/>
        <v>6.4</v>
      </c>
      <c r="E97" s="28">
        <f t="shared" si="26"/>
        <v>8.1414979195551727</v>
      </c>
      <c r="F97" s="28">
        <f t="shared" si="22"/>
        <v>10.09231184757822</v>
      </c>
      <c r="G97" s="28">
        <f t="shared" si="23"/>
        <v>12.252441784069143</v>
      </c>
      <c r="H97" s="28">
        <f t="shared" si="24"/>
        <v>14.62188772902795</v>
      </c>
      <c r="I97" s="28">
        <f t="shared" si="27"/>
        <v>17.200649682454628</v>
      </c>
      <c r="J97" s="28">
        <f t="shared" si="28"/>
        <v>19.988727644349172</v>
      </c>
      <c r="K97" s="28">
        <f t="shared" si="29"/>
        <v>22.98612161471161</v>
      </c>
      <c r="L97" s="28">
        <f t="shared" si="30"/>
        <v>26.192831593541918</v>
      </c>
      <c r="M97" s="28">
        <f t="shared" si="31"/>
        <v>29.608857580840098</v>
      </c>
      <c r="N97" s="29">
        <f t="shared" si="32"/>
        <v>33.234199576606166</v>
      </c>
    </row>
    <row r="98" spans="2:14" ht="13.8" thickTop="1" x14ac:dyDescent="0.25"/>
  </sheetData>
  <phoneticPr fontId="4" type="noConversion"/>
  <pageMargins left="1.5" right="1.25" top="1.25" bottom="1.25" header="0" footer="0"/>
  <pageSetup scale="41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98"/>
  <sheetViews>
    <sheetView zoomScale="75" workbookViewId="0">
      <selection activeCell="B2" sqref="B2"/>
    </sheetView>
  </sheetViews>
  <sheetFormatPr defaultRowHeight="13.2" x14ac:dyDescent="0.25"/>
  <cols>
    <col min="1" max="1" width="8" customWidth="1"/>
    <col min="2" max="2" width="18.109375" customWidth="1"/>
    <col min="3" max="3" width="17" customWidth="1"/>
    <col min="4" max="4" width="10" customWidth="1"/>
    <col min="5" max="5" width="9.6640625" customWidth="1"/>
    <col min="11" max="11" width="8.44140625" customWidth="1"/>
  </cols>
  <sheetData>
    <row r="2" spans="1:7" ht="17.399999999999999" x14ac:dyDescent="0.3">
      <c r="B2" s="158" t="s">
        <v>110</v>
      </c>
    </row>
    <row r="3" spans="1:7" ht="15.6" x14ac:dyDescent="0.3">
      <c r="A3" s="2"/>
      <c r="B3" s="77" t="s">
        <v>104</v>
      </c>
    </row>
    <row r="4" spans="1:7" ht="15.6" x14ac:dyDescent="0.3">
      <c r="A4" s="2"/>
      <c r="B4" s="185" t="s">
        <v>111</v>
      </c>
    </row>
    <row r="5" spans="1:7" ht="15.6" x14ac:dyDescent="0.3">
      <c r="A5" s="1"/>
      <c r="B5" s="185" t="s">
        <v>105</v>
      </c>
    </row>
    <row r="6" spans="1:7" ht="15.6" x14ac:dyDescent="0.3">
      <c r="A6" s="2"/>
      <c r="B6" s="185" t="s">
        <v>106</v>
      </c>
    </row>
    <row r="7" spans="1:7" ht="13.8" thickBot="1" x14ac:dyDescent="0.3">
      <c r="A7" s="2"/>
    </row>
    <row r="8" spans="1:7" ht="14.4" thickTop="1" thickBot="1" x14ac:dyDescent="0.3">
      <c r="B8" s="31" t="s">
        <v>1</v>
      </c>
      <c r="C8" s="32"/>
      <c r="D8" s="33"/>
      <c r="F8" s="2"/>
    </row>
    <row r="9" spans="1:7" x14ac:dyDescent="0.25">
      <c r="B9" s="34" t="s">
        <v>90</v>
      </c>
      <c r="C9" s="84" t="s">
        <v>9</v>
      </c>
      <c r="D9" s="85">
        <v>8.5</v>
      </c>
      <c r="E9" s="184" t="s">
        <v>75</v>
      </c>
      <c r="F9" s="5"/>
    </row>
    <row r="10" spans="1:7" x14ac:dyDescent="0.25">
      <c r="B10" s="20" t="s">
        <v>91</v>
      </c>
      <c r="C10" s="86" t="s">
        <v>3</v>
      </c>
      <c r="D10" s="87">
        <v>4.4000000000000004</v>
      </c>
      <c r="E10" s="184" t="s">
        <v>76</v>
      </c>
      <c r="F10" s="5"/>
    </row>
    <row r="11" spans="1:7" x14ac:dyDescent="0.25">
      <c r="B11" s="21" t="s">
        <v>95</v>
      </c>
      <c r="C11" s="86" t="s">
        <v>6</v>
      </c>
      <c r="D11" s="87">
        <v>81</v>
      </c>
      <c r="E11" s="184" t="s">
        <v>77</v>
      </c>
      <c r="F11" s="5"/>
      <c r="G11" s="4"/>
    </row>
    <row r="12" spans="1:7" ht="13.8" thickBot="1" x14ac:dyDescent="0.3">
      <c r="B12" s="34" t="s">
        <v>96</v>
      </c>
      <c r="C12" s="88" t="s">
        <v>5</v>
      </c>
      <c r="D12" s="89">
        <v>1</v>
      </c>
      <c r="E12" s="184" t="s">
        <v>78</v>
      </c>
      <c r="F12" s="5"/>
      <c r="G12" s="4"/>
    </row>
    <row r="13" spans="1:7" ht="14.4" thickTop="1" thickBot="1" x14ac:dyDescent="0.3">
      <c r="B13" s="17" t="s">
        <v>71</v>
      </c>
      <c r="C13" s="35"/>
      <c r="D13" s="36"/>
      <c r="E13" s="184"/>
      <c r="F13" s="2"/>
      <c r="G13" s="4"/>
    </row>
    <row r="14" spans="1:7" x14ac:dyDescent="0.25">
      <c r="B14" s="93" t="s">
        <v>92</v>
      </c>
      <c r="C14" s="30"/>
      <c r="D14" s="94">
        <v>100</v>
      </c>
      <c r="E14" s="184" t="s">
        <v>97</v>
      </c>
      <c r="F14" s="90"/>
    </row>
    <row r="15" spans="1:7" x14ac:dyDescent="0.25">
      <c r="B15" s="91" t="s">
        <v>93</v>
      </c>
      <c r="C15" s="129"/>
      <c r="D15" s="95">
        <v>100</v>
      </c>
      <c r="E15" s="184" t="s">
        <v>97</v>
      </c>
      <c r="F15" s="90"/>
    </row>
    <row r="16" spans="1:7" ht="13.8" thickBot="1" x14ac:dyDescent="0.3">
      <c r="B16" s="92" t="s">
        <v>94</v>
      </c>
      <c r="C16" s="37"/>
      <c r="D16" s="74">
        <v>0</v>
      </c>
      <c r="E16" s="184" t="s">
        <v>97</v>
      </c>
    </row>
    <row r="17" spans="1:16" ht="13.8" thickTop="1" x14ac:dyDescent="0.25">
      <c r="D17" s="16"/>
    </row>
    <row r="18" spans="1:16" x14ac:dyDescent="0.25">
      <c r="D18" s="16"/>
    </row>
    <row r="19" spans="1:16" x14ac:dyDescent="0.25">
      <c r="A19" s="3"/>
      <c r="B19" s="2" t="s">
        <v>60</v>
      </c>
    </row>
    <row r="20" spans="1:16" ht="13.8" thickBot="1" x14ac:dyDescent="0.3">
      <c r="A20" s="3"/>
      <c r="B20" s="96"/>
      <c r="C20" s="4"/>
      <c r="D20" s="2" t="s">
        <v>63</v>
      </c>
    </row>
    <row r="21" spans="1:16" ht="13.8" thickTop="1" x14ac:dyDescent="0.25">
      <c r="B21" s="108" t="s">
        <v>72</v>
      </c>
      <c r="C21" s="112"/>
      <c r="D21" s="97" t="s">
        <v>0</v>
      </c>
      <c r="E21" s="97"/>
      <c r="F21" s="97"/>
      <c r="G21" s="97"/>
      <c r="H21" s="97"/>
      <c r="I21" s="97"/>
      <c r="J21" s="97"/>
      <c r="K21" s="97"/>
      <c r="L21" s="97"/>
      <c r="M21" s="97"/>
      <c r="N21" s="98"/>
    </row>
    <row r="22" spans="1:16" ht="13.8" thickBot="1" x14ac:dyDescent="0.3">
      <c r="B22" s="105" t="str">
        <f>C12</f>
        <v>Air</v>
      </c>
      <c r="C22" s="113" t="str">
        <f>C11</f>
        <v>Water</v>
      </c>
      <c r="D22" s="109">
        <v>0</v>
      </c>
      <c r="E22" s="106">
        <v>5</v>
      </c>
      <c r="F22" s="106">
        <v>10</v>
      </c>
      <c r="G22" s="106">
        <v>15</v>
      </c>
      <c r="H22" s="106">
        <v>20</v>
      </c>
      <c r="I22" s="106">
        <v>25</v>
      </c>
      <c r="J22" s="106">
        <v>30</v>
      </c>
      <c r="K22" s="106">
        <v>35</v>
      </c>
      <c r="L22" s="106">
        <v>40</v>
      </c>
      <c r="M22" s="106">
        <v>45</v>
      </c>
      <c r="N22" s="107">
        <v>50</v>
      </c>
      <c r="P22" s="18"/>
    </row>
    <row r="23" spans="1:16" x14ac:dyDescent="0.25">
      <c r="B23" s="20">
        <v>0</v>
      </c>
      <c r="C23" s="114">
        <v>100</v>
      </c>
      <c r="D23" s="8">
        <f t="shared" ref="D23:D39" si="0">((1-$D$14/100)*(1-D$22/100)*($D$9)^0.5+($D$14/100)*(1-D$22/100)*($D$10)^0.5+(D$22/100)*$C23/100*($D$11)^0.5+(D$22/100)*$B23/100*($D$12)^0.5)^2</f>
        <v>4.4000000000000004</v>
      </c>
      <c r="E23" s="103">
        <f t="shared" ref="E23:N38" si="1">((1-$D$14/100)*(1-E$22/100)*($D$9)^0.5+($D$14/100)*(1-E$22/100)*($D$10)^0.5+(E$22/100)*$C23/100*($D$11)^0.5+(E$22/100)*$B23/100*($D$12)^0.5)^2</f>
        <v>5.96696313037096</v>
      </c>
      <c r="F23" s="103">
        <f t="shared" si="1"/>
        <v>7.7721406680712928</v>
      </c>
      <c r="G23" s="103">
        <f t="shared" si="1"/>
        <v>9.815532613100995</v>
      </c>
      <c r="H23" s="103">
        <f t="shared" si="1"/>
        <v>12.097138965460076</v>
      </c>
      <c r="I23" s="103">
        <f t="shared" si="1"/>
        <v>14.616959725148522</v>
      </c>
      <c r="J23" s="103">
        <f t="shared" si="1"/>
        <v>17.374994892166342</v>
      </c>
      <c r="K23" s="103">
        <f t="shared" si="1"/>
        <v>20.371244466513541</v>
      </c>
      <c r="L23" s="103">
        <f t="shared" si="1"/>
        <v>23.605708448190114</v>
      </c>
      <c r="M23" s="103">
        <f t="shared" si="1"/>
        <v>27.078386837196049</v>
      </c>
      <c r="N23" s="104">
        <f t="shared" si="1"/>
        <v>30.789279633531368</v>
      </c>
      <c r="P23" s="18"/>
    </row>
    <row r="24" spans="1:16" x14ac:dyDescent="0.25">
      <c r="B24" s="10">
        <v>5</v>
      </c>
      <c r="C24" s="115">
        <v>95</v>
      </c>
      <c r="D24" s="110">
        <f t="shared" si="0"/>
        <v>4.4000000000000004</v>
      </c>
      <c r="E24" s="99">
        <f t="shared" si="1"/>
        <v>5.8696536579100265</v>
      </c>
      <c r="F24" s="99">
        <f t="shared" si="1"/>
        <v>7.5507121939347899</v>
      </c>
      <c r="G24" s="99">
        <f t="shared" si="1"/>
        <v>9.4431756080742826</v>
      </c>
      <c r="H24" s="99">
        <f t="shared" si="1"/>
        <v>11.547043900328516</v>
      </c>
      <c r="I24" s="99">
        <f t="shared" si="1"/>
        <v>13.862317070697479</v>
      </c>
      <c r="J24" s="99">
        <f t="shared" si="1"/>
        <v>16.388995119181171</v>
      </c>
      <c r="K24" s="99">
        <f t="shared" si="1"/>
        <v>19.127078045779609</v>
      </c>
      <c r="L24" s="99">
        <f t="shared" si="1"/>
        <v>22.076565850492766</v>
      </c>
      <c r="M24" s="99">
        <f t="shared" si="1"/>
        <v>25.237458533320673</v>
      </c>
      <c r="N24" s="100">
        <f t="shared" si="1"/>
        <v>28.609756094263297</v>
      </c>
      <c r="P24" s="18"/>
    </row>
    <row r="25" spans="1:16" x14ac:dyDescent="0.25">
      <c r="B25" s="10">
        <v>10</v>
      </c>
      <c r="C25" s="115">
        <v>90</v>
      </c>
      <c r="D25" s="110">
        <f t="shared" si="0"/>
        <v>4.4000000000000004</v>
      </c>
      <c r="E25" s="99">
        <f t="shared" si="1"/>
        <v>5.7731441854490946</v>
      </c>
      <c r="F25" s="99">
        <f t="shared" si="1"/>
        <v>7.3324837197982857</v>
      </c>
      <c r="G25" s="99">
        <f t="shared" si="1"/>
        <v>9.0780186030475747</v>
      </c>
      <c r="H25" s="99">
        <f t="shared" si="1"/>
        <v>11.009748835196957</v>
      </c>
      <c r="I25" s="99">
        <f t="shared" si="1"/>
        <v>13.127674416246434</v>
      </c>
      <c r="J25" s="99">
        <f t="shared" si="1"/>
        <v>15.431795346196001</v>
      </c>
      <c r="K25" s="99">
        <f t="shared" si="1"/>
        <v>17.92211162504567</v>
      </c>
      <c r="L25" s="99">
        <f t="shared" si="1"/>
        <v>20.598623252795434</v>
      </c>
      <c r="M25" s="99">
        <f t="shared" si="1"/>
        <v>23.461330229445295</v>
      </c>
      <c r="N25" s="100">
        <f t="shared" si="1"/>
        <v>26.510232554995234</v>
      </c>
      <c r="P25" s="18"/>
    </row>
    <row r="26" spans="1:16" x14ac:dyDescent="0.25">
      <c r="B26" s="10">
        <v>15</v>
      </c>
      <c r="C26" s="115">
        <v>85</v>
      </c>
      <c r="D26" s="110">
        <f t="shared" si="0"/>
        <v>4.4000000000000004</v>
      </c>
      <c r="E26" s="99">
        <f t="shared" si="1"/>
        <v>5.6774347129881635</v>
      </c>
      <c r="F26" s="99">
        <f t="shared" si="1"/>
        <v>7.1174552456617866</v>
      </c>
      <c r="G26" s="99">
        <f t="shared" si="1"/>
        <v>8.7200615980208642</v>
      </c>
      <c r="H26" s="99">
        <f t="shared" si="1"/>
        <v>10.485253770065396</v>
      </c>
      <c r="I26" s="99">
        <f t="shared" si="1"/>
        <v>12.413031761795388</v>
      </c>
      <c r="J26" s="99">
        <f t="shared" si="1"/>
        <v>14.503395573210833</v>
      </c>
      <c r="K26" s="99">
        <f t="shared" si="1"/>
        <v>16.756345204311735</v>
      </c>
      <c r="L26" s="99">
        <f t="shared" si="1"/>
        <v>19.171880655098096</v>
      </c>
      <c r="M26" s="99">
        <f t="shared" si="1"/>
        <v>21.750001925569912</v>
      </c>
      <c r="N26" s="100">
        <f t="shared" si="1"/>
        <v>24.49070901572718</v>
      </c>
      <c r="P26" s="18"/>
    </row>
    <row r="27" spans="1:16" x14ac:dyDescent="0.25">
      <c r="B27" s="10">
        <v>20</v>
      </c>
      <c r="C27" s="115">
        <v>80</v>
      </c>
      <c r="D27" s="110">
        <f t="shared" si="0"/>
        <v>4.4000000000000004</v>
      </c>
      <c r="E27" s="99">
        <f t="shared" si="1"/>
        <v>5.5825252405272314</v>
      </c>
      <c r="F27" s="99">
        <f t="shared" si="1"/>
        <v>6.9056267715252844</v>
      </c>
      <c r="G27" s="99">
        <f t="shared" si="1"/>
        <v>8.369304592994153</v>
      </c>
      <c r="H27" s="99">
        <f t="shared" si="1"/>
        <v>9.9735587049338381</v>
      </c>
      <c r="I27" s="99">
        <f t="shared" si="1"/>
        <v>11.718389107344342</v>
      </c>
      <c r="J27" s="99">
        <f t="shared" si="1"/>
        <v>13.603795800225665</v>
      </c>
      <c r="K27" s="99">
        <f t="shared" si="1"/>
        <v>15.629778783577803</v>
      </c>
      <c r="L27" s="99">
        <f t="shared" si="1"/>
        <v>17.796338057400757</v>
      </c>
      <c r="M27" s="99">
        <f t="shared" si="1"/>
        <v>20.103473621694526</v>
      </c>
      <c r="N27" s="100">
        <f t="shared" si="1"/>
        <v>22.551185476459121</v>
      </c>
      <c r="P27" s="18"/>
    </row>
    <row r="28" spans="1:16" x14ac:dyDescent="0.25">
      <c r="B28" s="10">
        <v>25</v>
      </c>
      <c r="C28" s="115">
        <v>75</v>
      </c>
      <c r="D28" s="110">
        <f t="shared" si="0"/>
        <v>4.4000000000000004</v>
      </c>
      <c r="E28" s="99">
        <f>((1-$D$14/100)*(1-E$22/100)*($D$9)^0.5+($D$14/100)*(1-E$22/100)*($D$10)^0.5+(E$22/100)*$C28/100*($D$11)^0.5+(E$22/100)*$B28/100*($D$12)^0.5)^2</f>
        <v>5.4884157680663019</v>
      </c>
      <c r="F28" s="99">
        <f t="shared" si="1"/>
        <v>6.6969982973887818</v>
      </c>
      <c r="G28" s="99">
        <f t="shared" si="1"/>
        <v>8.0257475879674445</v>
      </c>
      <c r="H28" s="99">
        <f t="shared" si="1"/>
        <v>9.4746636398022783</v>
      </c>
      <c r="I28" s="99">
        <f t="shared" si="1"/>
        <v>11.043746452893295</v>
      </c>
      <c r="J28" s="99">
        <f t="shared" si="1"/>
        <v>12.732996027240491</v>
      </c>
      <c r="K28" s="99">
        <f t="shared" si="1"/>
        <v>14.542412362843868</v>
      </c>
      <c r="L28" s="99">
        <f t="shared" si="1"/>
        <v>16.471995459703415</v>
      </c>
      <c r="M28" s="99">
        <f t="shared" si="1"/>
        <v>18.521745317819157</v>
      </c>
      <c r="N28" s="100">
        <f t="shared" si="1"/>
        <v>20.691661937191064</v>
      </c>
      <c r="P28" s="18"/>
    </row>
    <row r="29" spans="1:16" x14ac:dyDescent="0.25">
      <c r="B29" s="10">
        <v>30</v>
      </c>
      <c r="C29" s="115">
        <v>70</v>
      </c>
      <c r="D29" s="110">
        <f t="shared" si="0"/>
        <v>4.4000000000000004</v>
      </c>
      <c r="E29" s="99">
        <f t="shared" si="1"/>
        <v>5.3951062956053706</v>
      </c>
      <c r="F29" s="99">
        <f t="shared" si="1"/>
        <v>6.4915698232522798</v>
      </c>
      <c r="G29" s="99">
        <f t="shared" si="1"/>
        <v>7.6893905829407299</v>
      </c>
      <c r="H29" s="99">
        <f t="shared" si="1"/>
        <v>8.9885685746707225</v>
      </c>
      <c r="I29" s="99">
        <f t="shared" si="1"/>
        <v>10.389103798442251</v>
      </c>
      <c r="J29" s="99">
        <f t="shared" si="1"/>
        <v>11.890996254255318</v>
      </c>
      <c r="K29" s="99">
        <f t="shared" si="1"/>
        <v>13.494245942109931</v>
      </c>
      <c r="L29" s="99">
        <f t="shared" si="1"/>
        <v>15.198852862006085</v>
      </c>
      <c r="M29" s="99">
        <f t="shared" si="1"/>
        <v>17.004817013943772</v>
      </c>
      <c r="N29" s="100">
        <f t="shared" si="1"/>
        <v>18.912138397923002</v>
      </c>
      <c r="P29" s="18"/>
    </row>
    <row r="30" spans="1:16" x14ac:dyDescent="0.25">
      <c r="B30" s="10">
        <v>35</v>
      </c>
      <c r="C30" s="115">
        <v>65</v>
      </c>
      <c r="D30" s="110">
        <f t="shared" si="0"/>
        <v>4.4000000000000004</v>
      </c>
      <c r="E30" s="99">
        <f t="shared" si="1"/>
        <v>5.3025968231444391</v>
      </c>
      <c r="F30" s="99">
        <f t="shared" si="1"/>
        <v>6.2893413491157784</v>
      </c>
      <c r="G30" s="99">
        <f t="shared" si="1"/>
        <v>7.3602335779140207</v>
      </c>
      <c r="H30" s="99">
        <f t="shared" si="1"/>
        <v>8.5152735095391634</v>
      </c>
      <c r="I30" s="99">
        <f t="shared" si="1"/>
        <v>9.7544611439912057</v>
      </c>
      <c r="J30" s="99">
        <f t="shared" si="1"/>
        <v>11.07779648127015</v>
      </c>
      <c r="K30" s="99">
        <f t="shared" si="1"/>
        <v>12.485279521375995</v>
      </c>
      <c r="L30" s="99">
        <f t="shared" si="1"/>
        <v>13.976910264308742</v>
      </c>
      <c r="M30" s="99">
        <f t="shared" si="1"/>
        <v>15.552688710068391</v>
      </c>
      <c r="N30" s="100">
        <f t="shared" si="1"/>
        <v>17.212614858654941</v>
      </c>
      <c r="P30" s="18"/>
    </row>
    <row r="31" spans="1:16" x14ac:dyDescent="0.25">
      <c r="B31" s="10">
        <v>40</v>
      </c>
      <c r="C31" s="115">
        <v>60</v>
      </c>
      <c r="D31" s="110">
        <f t="shared" si="0"/>
        <v>4.4000000000000004</v>
      </c>
      <c r="E31" s="99">
        <f t="shared" si="1"/>
        <v>5.2108873506835076</v>
      </c>
      <c r="F31" s="99">
        <f t="shared" si="1"/>
        <v>6.0903128749792765</v>
      </c>
      <c r="G31" s="99">
        <f t="shared" si="1"/>
        <v>7.0382765728873098</v>
      </c>
      <c r="H31" s="99">
        <f t="shared" si="1"/>
        <v>8.0547784444076065</v>
      </c>
      <c r="I31" s="99">
        <f t="shared" si="1"/>
        <v>9.1398184895401595</v>
      </c>
      <c r="J31" s="99">
        <f t="shared" si="1"/>
        <v>10.293396708284979</v>
      </c>
      <c r="K31" s="99">
        <f t="shared" si="1"/>
        <v>11.515513100642062</v>
      </c>
      <c r="L31" s="99">
        <f t="shared" si="1"/>
        <v>12.806167666611405</v>
      </c>
      <c r="M31" s="99">
        <f t="shared" si="1"/>
        <v>14.165360406193015</v>
      </c>
      <c r="N31" s="100">
        <f t="shared" si="1"/>
        <v>15.593091319386879</v>
      </c>
      <c r="P31" s="18"/>
    </row>
    <row r="32" spans="1:16" x14ac:dyDescent="0.25">
      <c r="B32" s="10">
        <v>45</v>
      </c>
      <c r="C32" s="115">
        <v>55</v>
      </c>
      <c r="D32" s="110">
        <f t="shared" si="0"/>
        <v>4.4000000000000004</v>
      </c>
      <c r="E32" s="99">
        <f t="shared" si="1"/>
        <v>5.119977878222576</v>
      </c>
      <c r="F32" s="99">
        <f t="shared" si="1"/>
        <v>5.8944844008427744</v>
      </c>
      <c r="G32" s="99">
        <f t="shared" si="1"/>
        <v>6.723519567860599</v>
      </c>
      <c r="H32" s="99">
        <f t="shared" si="1"/>
        <v>7.6070833792760446</v>
      </c>
      <c r="I32" s="99">
        <f t="shared" si="1"/>
        <v>8.5451758350891129</v>
      </c>
      <c r="J32" s="99">
        <f t="shared" si="1"/>
        <v>9.5377969352998093</v>
      </c>
      <c r="K32" s="99">
        <f t="shared" si="1"/>
        <v>10.584946679908127</v>
      </c>
      <c r="L32" s="99">
        <f t="shared" si="1"/>
        <v>11.686625068914068</v>
      </c>
      <c r="M32" s="99">
        <f t="shared" si="1"/>
        <v>12.842832102317633</v>
      </c>
      <c r="N32" s="100">
        <f t="shared" si="1"/>
        <v>14.05356778011882</v>
      </c>
      <c r="P32" s="18"/>
    </row>
    <row r="33" spans="2:16" x14ac:dyDescent="0.25">
      <c r="B33" s="10">
        <v>50</v>
      </c>
      <c r="C33" s="115">
        <v>50</v>
      </c>
      <c r="D33" s="110">
        <f t="shared" si="0"/>
        <v>4.4000000000000004</v>
      </c>
      <c r="E33" s="99">
        <f t="shared" si="1"/>
        <v>5.0298684057616443</v>
      </c>
      <c r="F33" s="99">
        <f t="shared" si="1"/>
        <v>5.7018559267062718</v>
      </c>
      <c r="G33" s="99">
        <f t="shared" si="1"/>
        <v>6.4159625628338874</v>
      </c>
      <c r="H33" s="99">
        <f t="shared" si="1"/>
        <v>7.1721883141444875</v>
      </c>
      <c r="I33" s="99">
        <f t="shared" si="1"/>
        <v>7.9705331806380677</v>
      </c>
      <c r="J33" s="99">
        <f t="shared" si="1"/>
        <v>8.810997162314635</v>
      </c>
      <c r="K33" s="99">
        <f t="shared" si="1"/>
        <v>9.6935802591741869</v>
      </c>
      <c r="L33" s="99">
        <f t="shared" si="1"/>
        <v>10.61828247121673</v>
      </c>
      <c r="M33" s="99">
        <f t="shared" si="1"/>
        <v>11.585103798442251</v>
      </c>
      <c r="N33" s="100">
        <f t="shared" si="1"/>
        <v>12.594044240850758</v>
      </c>
      <c r="P33" s="18"/>
    </row>
    <row r="34" spans="2:16" x14ac:dyDescent="0.25">
      <c r="B34" s="10">
        <v>55</v>
      </c>
      <c r="C34" s="115">
        <v>45</v>
      </c>
      <c r="D34" s="110">
        <f t="shared" si="0"/>
        <v>4.4000000000000004</v>
      </c>
      <c r="E34" s="99">
        <f t="shared" si="1"/>
        <v>4.9405589333007125</v>
      </c>
      <c r="F34" s="99">
        <f t="shared" si="1"/>
        <v>5.5124274525697725</v>
      </c>
      <c r="G34" s="99">
        <f t="shared" si="1"/>
        <v>6.115605557807176</v>
      </c>
      <c r="H34" s="99">
        <f t="shared" si="1"/>
        <v>6.7500932490129264</v>
      </c>
      <c r="I34" s="99">
        <f t="shared" si="1"/>
        <v>7.4158905261870238</v>
      </c>
      <c r="J34" s="99">
        <f t="shared" si="1"/>
        <v>8.1129973893294665</v>
      </c>
      <c r="K34" s="99">
        <f t="shared" si="1"/>
        <v>8.8414138384402534</v>
      </c>
      <c r="L34" s="99">
        <f t="shared" si="1"/>
        <v>9.60113987351939</v>
      </c>
      <c r="M34" s="99">
        <f t="shared" si="1"/>
        <v>10.392175494566873</v>
      </c>
      <c r="N34" s="100">
        <f t="shared" si="1"/>
        <v>11.214520701582696</v>
      </c>
      <c r="P34" s="18"/>
    </row>
    <row r="35" spans="2:16" x14ac:dyDescent="0.25">
      <c r="B35" s="10">
        <v>60</v>
      </c>
      <c r="C35" s="115">
        <v>40</v>
      </c>
      <c r="D35" s="110">
        <f t="shared" si="0"/>
        <v>4.4000000000000004</v>
      </c>
      <c r="E35" s="99">
        <f t="shared" si="1"/>
        <v>4.8520494608397806</v>
      </c>
      <c r="F35" s="99">
        <f t="shared" si="1"/>
        <v>5.3261989784332702</v>
      </c>
      <c r="G35" s="99">
        <f t="shared" si="1"/>
        <v>5.8224485527804646</v>
      </c>
      <c r="H35" s="99">
        <f t="shared" si="1"/>
        <v>6.3407981838813692</v>
      </c>
      <c r="I35" s="99">
        <f t="shared" si="1"/>
        <v>6.8812478717359786</v>
      </c>
      <c r="J35" s="99">
        <f t="shared" si="1"/>
        <v>7.4437976163442974</v>
      </c>
      <c r="K35" s="99">
        <f t="shared" si="1"/>
        <v>8.028447417706321</v>
      </c>
      <c r="L35" s="99">
        <f t="shared" si="1"/>
        <v>8.6351972758220548</v>
      </c>
      <c r="M35" s="99">
        <f t="shared" si="1"/>
        <v>9.2640471906914925</v>
      </c>
      <c r="N35" s="100">
        <f t="shared" si="1"/>
        <v>9.9149971623146378</v>
      </c>
      <c r="P35" s="18"/>
    </row>
    <row r="36" spans="2:16" x14ac:dyDescent="0.25">
      <c r="B36" s="10">
        <v>65</v>
      </c>
      <c r="C36" s="115">
        <v>35</v>
      </c>
      <c r="D36" s="110">
        <f t="shared" si="0"/>
        <v>4.4000000000000004</v>
      </c>
      <c r="E36" s="99">
        <f t="shared" si="1"/>
        <v>4.7643399883788513</v>
      </c>
      <c r="F36" s="99">
        <f t="shared" si="1"/>
        <v>5.1431705042967684</v>
      </c>
      <c r="G36" s="99">
        <f t="shared" si="1"/>
        <v>5.536491547753756</v>
      </c>
      <c r="H36" s="99">
        <f t="shared" si="1"/>
        <v>5.9443031187498097</v>
      </c>
      <c r="I36" s="99">
        <f t="shared" si="1"/>
        <v>6.3666052172849321</v>
      </c>
      <c r="J36" s="99">
        <f t="shared" si="1"/>
        <v>6.8033978433591233</v>
      </c>
      <c r="K36" s="99">
        <f t="shared" si="1"/>
        <v>7.2546809969723851</v>
      </c>
      <c r="L36" s="99">
        <f t="shared" si="1"/>
        <v>7.7204546781247148</v>
      </c>
      <c r="M36" s="99">
        <f t="shared" si="1"/>
        <v>8.2007188868161105</v>
      </c>
      <c r="N36" s="100">
        <f t="shared" si="1"/>
        <v>8.6954736230465759</v>
      </c>
      <c r="P36" s="18"/>
    </row>
    <row r="37" spans="2:16" x14ac:dyDescent="0.25">
      <c r="B37" s="10">
        <v>70</v>
      </c>
      <c r="C37" s="115">
        <v>30</v>
      </c>
      <c r="D37" s="110">
        <f t="shared" si="0"/>
        <v>4.4000000000000004</v>
      </c>
      <c r="E37" s="99">
        <f t="shared" si="1"/>
        <v>4.6774305159179193</v>
      </c>
      <c r="F37" s="99">
        <f t="shared" si="1"/>
        <v>4.9633420301602662</v>
      </c>
      <c r="G37" s="99">
        <f t="shared" si="1"/>
        <v>5.257734542727043</v>
      </c>
      <c r="H37" s="99">
        <f t="shared" si="1"/>
        <v>5.5606080536182532</v>
      </c>
      <c r="I37" s="99">
        <f t="shared" si="1"/>
        <v>5.8719625628338861</v>
      </c>
      <c r="J37" s="99">
        <f t="shared" si="1"/>
        <v>6.1917980703739515</v>
      </c>
      <c r="K37" s="99">
        <f t="shared" si="1"/>
        <v>6.5201145762384494</v>
      </c>
      <c r="L37" s="99">
        <f t="shared" si="1"/>
        <v>6.8569120804273762</v>
      </c>
      <c r="M37" s="99">
        <f t="shared" si="1"/>
        <v>7.2021905829407302</v>
      </c>
      <c r="N37" s="100">
        <f t="shared" si="1"/>
        <v>7.5559500837785167</v>
      </c>
      <c r="P37" s="18"/>
    </row>
    <row r="38" spans="2:16" x14ac:dyDescent="0.25">
      <c r="B38" s="10">
        <v>75</v>
      </c>
      <c r="C38" s="115">
        <v>25</v>
      </c>
      <c r="D38" s="110">
        <f t="shared" si="0"/>
        <v>4.4000000000000004</v>
      </c>
      <c r="E38" s="99">
        <f t="shared" si="1"/>
        <v>4.5913210434569862</v>
      </c>
      <c r="F38" s="99">
        <f t="shared" si="1"/>
        <v>4.7867135560237646</v>
      </c>
      <c r="G38" s="99">
        <f t="shared" si="1"/>
        <v>4.9861775377003319</v>
      </c>
      <c r="H38" s="99">
        <f t="shared" si="1"/>
        <v>5.1897129884866917</v>
      </c>
      <c r="I38" s="99">
        <f t="shared" si="1"/>
        <v>5.3973199083828405</v>
      </c>
      <c r="J38" s="99">
        <f t="shared" si="1"/>
        <v>5.6089982973887826</v>
      </c>
      <c r="K38" s="99">
        <f t="shared" si="1"/>
        <v>5.8247481555045155</v>
      </c>
      <c r="L38" s="99">
        <f t="shared" si="1"/>
        <v>6.0445694827300374</v>
      </c>
      <c r="M38" s="99">
        <f t="shared" si="1"/>
        <v>6.2684622790653517</v>
      </c>
      <c r="N38" s="100">
        <f t="shared" si="1"/>
        <v>6.496426544510455</v>
      </c>
      <c r="P38" s="18"/>
    </row>
    <row r="39" spans="2:16" x14ac:dyDescent="0.25">
      <c r="B39" s="10">
        <v>80</v>
      </c>
      <c r="C39" s="115">
        <v>20</v>
      </c>
      <c r="D39" s="110">
        <f t="shared" si="0"/>
        <v>4.4000000000000004</v>
      </c>
      <c r="E39" s="99">
        <f t="shared" ref="E39:N39" si="2">((1-$D$14/100)*(1-E$22/100)*($D$9)^0.5+($D$14/100)*(1-E$22/100)*($D$10)^0.5+(E$22/100)*$C39/100*($D$11)^0.5+(E$22/100)*$B39/100*($D$12)^0.5)^2</f>
        <v>4.5060115709960549</v>
      </c>
      <c r="F39" s="99">
        <f t="shared" si="2"/>
        <v>4.6132850818872626</v>
      </c>
      <c r="G39" s="99">
        <f t="shared" si="2"/>
        <v>4.7218205326736227</v>
      </c>
      <c r="H39" s="99">
        <f t="shared" si="2"/>
        <v>4.8316179233551342</v>
      </c>
      <c r="I39" s="99">
        <f t="shared" si="2"/>
        <v>4.9426772539317962</v>
      </c>
      <c r="J39" s="99">
        <f t="shared" si="2"/>
        <v>5.0549985244036133</v>
      </c>
      <c r="K39" s="99">
        <f t="shared" si="2"/>
        <v>5.1685817347705791</v>
      </c>
      <c r="L39" s="99">
        <f t="shared" si="2"/>
        <v>5.2834268850326982</v>
      </c>
      <c r="M39" s="99">
        <f t="shared" si="2"/>
        <v>5.3995339751899705</v>
      </c>
      <c r="N39" s="100">
        <f t="shared" si="2"/>
        <v>5.5169030052423933</v>
      </c>
      <c r="P39" s="18"/>
    </row>
    <row r="40" spans="2:16" x14ac:dyDescent="0.25">
      <c r="B40" s="10">
        <v>85</v>
      </c>
      <c r="C40" s="115">
        <v>15</v>
      </c>
      <c r="D40" s="110">
        <f t="shared" ref="D40:N43" si="3">((1-$D$14/100)*(1-D$22/100)*($D$9)^0.5+($D$14/100)*(1-D$22/100)*($D$10)^0.5+(D$22/100)*$C40/100*($D$11)^0.5+(D$22/100)*$B40/100*($D$12)^0.5)^2</f>
        <v>4.4000000000000004</v>
      </c>
      <c r="E40" s="99">
        <f t="shared" si="3"/>
        <v>4.4215020985351225</v>
      </c>
      <c r="F40" s="99">
        <f t="shared" si="3"/>
        <v>4.4430566077507603</v>
      </c>
      <c r="G40" s="99">
        <f t="shared" si="3"/>
        <v>4.4646635276469109</v>
      </c>
      <c r="H40" s="99">
        <f t="shared" si="3"/>
        <v>4.4863228582235752</v>
      </c>
      <c r="I40" s="99">
        <f t="shared" si="3"/>
        <v>4.5080345994807507</v>
      </c>
      <c r="J40" s="99">
        <f t="shared" si="3"/>
        <v>4.5297987514184399</v>
      </c>
      <c r="K40" s="99">
        <f t="shared" si="3"/>
        <v>4.5516153140366438</v>
      </c>
      <c r="L40" s="99">
        <f t="shared" si="3"/>
        <v>4.5734842873353614</v>
      </c>
      <c r="M40" s="99">
        <f t="shared" si="3"/>
        <v>4.5954056713145901</v>
      </c>
      <c r="N40" s="100">
        <f t="shared" si="3"/>
        <v>4.6173794659743326</v>
      </c>
      <c r="P40" s="18"/>
    </row>
    <row r="41" spans="2:16" x14ac:dyDescent="0.25">
      <c r="B41" s="10">
        <v>90</v>
      </c>
      <c r="C41" s="115">
        <v>10</v>
      </c>
      <c r="D41" s="110">
        <f t="shared" si="3"/>
        <v>4.4000000000000004</v>
      </c>
      <c r="E41" s="99">
        <f t="shared" si="3"/>
        <v>4.337792626074191</v>
      </c>
      <c r="F41" s="99">
        <f t="shared" si="3"/>
        <v>4.2760281336142585</v>
      </c>
      <c r="G41" s="99">
        <f t="shared" si="3"/>
        <v>4.2147065226202001</v>
      </c>
      <c r="H41" s="99">
        <f t="shared" si="3"/>
        <v>4.1538277930920158</v>
      </c>
      <c r="I41" s="99">
        <f t="shared" si="3"/>
        <v>4.0933919450297047</v>
      </c>
      <c r="J41" s="99">
        <f t="shared" si="3"/>
        <v>4.0333989784332704</v>
      </c>
      <c r="K41" s="99">
        <f t="shared" si="3"/>
        <v>3.9738488933027081</v>
      </c>
      <c r="L41" s="99">
        <f t="shared" si="3"/>
        <v>3.9147416896380225</v>
      </c>
      <c r="M41" s="99">
        <f t="shared" si="3"/>
        <v>3.856077367439211</v>
      </c>
      <c r="N41" s="100">
        <f t="shared" si="3"/>
        <v>3.7978559267062728</v>
      </c>
      <c r="P41" s="18"/>
    </row>
    <row r="42" spans="2:16" x14ac:dyDescent="0.25">
      <c r="B42" s="10">
        <v>95</v>
      </c>
      <c r="C42" s="115">
        <v>5</v>
      </c>
      <c r="D42" s="110">
        <f t="shared" si="3"/>
        <v>4.4000000000000004</v>
      </c>
      <c r="E42" s="99">
        <f t="shared" si="3"/>
        <v>4.2548831536132594</v>
      </c>
      <c r="F42" s="99">
        <f t="shared" si="3"/>
        <v>4.1121996594777563</v>
      </c>
      <c r="G42" s="99">
        <f t="shared" si="3"/>
        <v>3.9719495175934889</v>
      </c>
      <c r="H42" s="99">
        <f t="shared" si="3"/>
        <v>3.8341327279604571</v>
      </c>
      <c r="I42" s="99">
        <f t="shared" si="3"/>
        <v>3.6987492905786601</v>
      </c>
      <c r="J42" s="99">
        <f t="shared" si="3"/>
        <v>3.5657992054480978</v>
      </c>
      <c r="K42" s="99">
        <f t="shared" si="3"/>
        <v>3.4352824725687734</v>
      </c>
      <c r="L42" s="99">
        <f t="shared" si="3"/>
        <v>3.3071990919406837</v>
      </c>
      <c r="M42" s="99">
        <f t="shared" si="3"/>
        <v>3.1815490635638306</v>
      </c>
      <c r="N42" s="100">
        <f t="shared" si="3"/>
        <v>3.0583323874382131</v>
      </c>
      <c r="P42" s="18"/>
    </row>
    <row r="43" spans="2:16" ht="13.8" thickBot="1" x14ac:dyDescent="0.3">
      <c r="B43" s="13">
        <v>100</v>
      </c>
      <c r="C43" s="116">
        <v>0</v>
      </c>
      <c r="D43" s="111">
        <f t="shared" si="3"/>
        <v>4.4000000000000004</v>
      </c>
      <c r="E43" s="101">
        <f t="shared" si="3"/>
        <v>4.1727736811523286</v>
      </c>
      <c r="F43" s="101">
        <f t="shared" si="3"/>
        <v>3.9515711853412552</v>
      </c>
      <c r="G43" s="101">
        <f t="shared" si="3"/>
        <v>3.7363925125667778</v>
      </c>
      <c r="H43" s="101">
        <f t="shared" si="3"/>
        <v>3.5272376628288979</v>
      </c>
      <c r="I43" s="101">
        <f t="shared" si="3"/>
        <v>3.3241066361276141</v>
      </c>
      <c r="J43" s="101">
        <f t="shared" si="3"/>
        <v>3.1269994324629273</v>
      </c>
      <c r="K43" s="101">
        <f t="shared" si="3"/>
        <v>2.9359160518348384</v>
      </c>
      <c r="L43" s="101">
        <f t="shared" si="3"/>
        <v>2.7508564942433464</v>
      </c>
      <c r="M43" s="101">
        <f t="shared" si="3"/>
        <v>2.5718207596884506</v>
      </c>
      <c r="N43" s="102">
        <f t="shared" si="3"/>
        <v>2.3988088481701517</v>
      </c>
      <c r="P43" s="16"/>
    </row>
    <row r="44" spans="2:16" ht="13.8" thickTop="1" x14ac:dyDescent="0.25">
      <c r="B44" s="18"/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P44" s="16"/>
    </row>
    <row r="45" spans="2:16" x14ac:dyDescent="0.25"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2:16" x14ac:dyDescent="0.25">
      <c r="B46" s="2" t="s">
        <v>61</v>
      </c>
    </row>
    <row r="47" spans="2:16" ht="13.8" thickBot="1" x14ac:dyDescent="0.3">
      <c r="B47" s="96"/>
      <c r="C47" s="4"/>
      <c r="D47" s="2" t="s">
        <v>63</v>
      </c>
    </row>
    <row r="48" spans="2:16" ht="13.8" thickTop="1" x14ac:dyDescent="0.25">
      <c r="B48" s="108" t="s">
        <v>72</v>
      </c>
      <c r="C48" s="112"/>
      <c r="D48" s="97" t="s">
        <v>0</v>
      </c>
      <c r="E48" s="97"/>
      <c r="F48" s="97"/>
      <c r="G48" s="97"/>
      <c r="H48" s="97"/>
      <c r="I48" s="97"/>
      <c r="J48" s="97"/>
      <c r="K48" s="97"/>
      <c r="L48" s="97"/>
      <c r="M48" s="97"/>
      <c r="N48" s="98"/>
    </row>
    <row r="49" spans="2:14" ht="13.8" thickBot="1" x14ac:dyDescent="0.3">
      <c r="B49" s="105" t="str">
        <f>C12</f>
        <v>Air</v>
      </c>
      <c r="C49" s="113" t="str">
        <f>C11</f>
        <v>Water</v>
      </c>
      <c r="D49" s="109">
        <v>0</v>
      </c>
      <c r="E49" s="106">
        <v>5</v>
      </c>
      <c r="F49" s="106">
        <v>10</v>
      </c>
      <c r="G49" s="106">
        <v>15</v>
      </c>
      <c r="H49" s="106">
        <v>20</v>
      </c>
      <c r="I49" s="106">
        <v>25</v>
      </c>
      <c r="J49" s="106">
        <v>30</v>
      </c>
      <c r="K49" s="106">
        <v>35</v>
      </c>
      <c r="L49" s="106">
        <v>40</v>
      </c>
      <c r="M49" s="106">
        <v>45</v>
      </c>
      <c r="N49" s="107">
        <v>50</v>
      </c>
    </row>
    <row r="50" spans="2:14" x14ac:dyDescent="0.25">
      <c r="B50" s="20">
        <v>0</v>
      </c>
      <c r="C50" s="114">
        <v>100</v>
      </c>
      <c r="D50" s="8">
        <f t="shared" ref="D50:N59" si="4">((1-$D$15/100)*(1-D$49/100)*($D$9)^0.5+($D$15/100)*(1-D$49/100)*($D$10)^0.5+(D$49/100)*$C50/100*($D$11)^0.5+(D$49/100)*$B50/100*($D$12)^0.5)^2</f>
        <v>4.4000000000000004</v>
      </c>
      <c r="E50" s="103">
        <f t="shared" si="4"/>
        <v>5.96696313037096</v>
      </c>
      <c r="F50" s="103">
        <f t="shared" si="4"/>
        <v>7.7721406680712928</v>
      </c>
      <c r="G50" s="103">
        <f t="shared" si="4"/>
        <v>9.815532613100995</v>
      </c>
      <c r="H50" s="103">
        <f t="shared" si="4"/>
        <v>12.097138965460076</v>
      </c>
      <c r="I50" s="103">
        <f t="shared" si="4"/>
        <v>14.616959725148522</v>
      </c>
      <c r="J50" s="103">
        <f t="shared" si="4"/>
        <v>17.374994892166342</v>
      </c>
      <c r="K50" s="103">
        <f t="shared" si="4"/>
        <v>20.371244466513541</v>
      </c>
      <c r="L50" s="103">
        <f t="shared" si="4"/>
        <v>23.605708448190114</v>
      </c>
      <c r="M50" s="103">
        <f t="shared" si="4"/>
        <v>27.078386837196049</v>
      </c>
      <c r="N50" s="104">
        <f t="shared" si="4"/>
        <v>30.789279633531368</v>
      </c>
    </row>
    <row r="51" spans="2:14" x14ac:dyDescent="0.25">
      <c r="B51" s="10">
        <v>5</v>
      </c>
      <c r="C51" s="115">
        <v>95</v>
      </c>
      <c r="D51" s="110">
        <f t="shared" si="4"/>
        <v>4.4000000000000004</v>
      </c>
      <c r="E51" s="99">
        <f t="shared" si="4"/>
        <v>5.8696536579100265</v>
      </c>
      <c r="F51" s="99">
        <f t="shared" si="4"/>
        <v>7.5507121939347899</v>
      </c>
      <c r="G51" s="99">
        <f t="shared" si="4"/>
        <v>9.4431756080742826</v>
      </c>
      <c r="H51" s="99">
        <f t="shared" si="4"/>
        <v>11.547043900328516</v>
      </c>
      <c r="I51" s="99">
        <f t="shared" si="4"/>
        <v>13.862317070697479</v>
      </c>
      <c r="J51" s="99">
        <f t="shared" si="4"/>
        <v>16.388995119181171</v>
      </c>
      <c r="K51" s="99">
        <f t="shared" si="4"/>
        <v>19.127078045779609</v>
      </c>
      <c r="L51" s="99">
        <f t="shared" si="4"/>
        <v>22.076565850492766</v>
      </c>
      <c r="M51" s="99">
        <f t="shared" si="4"/>
        <v>25.237458533320673</v>
      </c>
      <c r="N51" s="100">
        <f t="shared" si="4"/>
        <v>28.609756094263297</v>
      </c>
    </row>
    <row r="52" spans="2:14" x14ac:dyDescent="0.25">
      <c r="B52" s="10">
        <v>10</v>
      </c>
      <c r="C52" s="115">
        <v>90</v>
      </c>
      <c r="D52" s="110">
        <f t="shared" si="4"/>
        <v>4.4000000000000004</v>
      </c>
      <c r="E52" s="99">
        <f t="shared" si="4"/>
        <v>5.7731441854490946</v>
      </c>
      <c r="F52" s="99">
        <f t="shared" si="4"/>
        <v>7.3324837197982857</v>
      </c>
      <c r="G52" s="99">
        <f t="shared" si="4"/>
        <v>9.0780186030475747</v>
      </c>
      <c r="H52" s="99">
        <f t="shared" si="4"/>
        <v>11.009748835196957</v>
      </c>
      <c r="I52" s="99">
        <f t="shared" si="4"/>
        <v>13.127674416246434</v>
      </c>
      <c r="J52" s="99">
        <f t="shared" si="4"/>
        <v>15.431795346196001</v>
      </c>
      <c r="K52" s="99">
        <f t="shared" si="4"/>
        <v>17.92211162504567</v>
      </c>
      <c r="L52" s="99">
        <f t="shared" si="4"/>
        <v>20.598623252795434</v>
      </c>
      <c r="M52" s="99">
        <f t="shared" si="4"/>
        <v>23.461330229445295</v>
      </c>
      <c r="N52" s="100">
        <f t="shared" si="4"/>
        <v>26.510232554995234</v>
      </c>
    </row>
    <row r="53" spans="2:14" x14ac:dyDescent="0.25">
      <c r="B53" s="10">
        <v>15</v>
      </c>
      <c r="C53" s="115">
        <v>85</v>
      </c>
      <c r="D53" s="110">
        <f t="shared" si="4"/>
        <v>4.4000000000000004</v>
      </c>
      <c r="E53" s="99">
        <f t="shared" si="4"/>
        <v>5.6774347129881635</v>
      </c>
      <c r="F53" s="99">
        <f t="shared" si="4"/>
        <v>7.1174552456617866</v>
      </c>
      <c r="G53" s="99">
        <f t="shared" si="4"/>
        <v>8.7200615980208642</v>
      </c>
      <c r="H53" s="99">
        <f t="shared" si="4"/>
        <v>10.485253770065396</v>
      </c>
      <c r="I53" s="99">
        <f t="shared" si="4"/>
        <v>12.413031761795388</v>
      </c>
      <c r="J53" s="99">
        <f t="shared" si="4"/>
        <v>14.503395573210833</v>
      </c>
      <c r="K53" s="99">
        <f t="shared" si="4"/>
        <v>16.756345204311735</v>
      </c>
      <c r="L53" s="99">
        <f t="shared" si="4"/>
        <v>19.171880655098096</v>
      </c>
      <c r="M53" s="99">
        <f t="shared" si="4"/>
        <v>21.750001925569912</v>
      </c>
      <c r="N53" s="100">
        <f t="shared" si="4"/>
        <v>24.49070901572718</v>
      </c>
    </row>
    <row r="54" spans="2:14" x14ac:dyDescent="0.25">
      <c r="B54" s="10">
        <v>20</v>
      </c>
      <c r="C54" s="115">
        <v>80</v>
      </c>
      <c r="D54" s="110">
        <f t="shared" si="4"/>
        <v>4.4000000000000004</v>
      </c>
      <c r="E54" s="99">
        <f t="shared" si="4"/>
        <v>5.5825252405272314</v>
      </c>
      <c r="F54" s="99">
        <f t="shared" si="4"/>
        <v>6.9056267715252844</v>
      </c>
      <c r="G54" s="99">
        <f t="shared" si="4"/>
        <v>8.369304592994153</v>
      </c>
      <c r="H54" s="99">
        <f t="shared" si="4"/>
        <v>9.9735587049338381</v>
      </c>
      <c r="I54" s="99">
        <f t="shared" si="4"/>
        <v>11.718389107344342</v>
      </c>
      <c r="J54" s="99">
        <f t="shared" si="4"/>
        <v>13.603795800225665</v>
      </c>
      <c r="K54" s="99">
        <f t="shared" si="4"/>
        <v>15.629778783577803</v>
      </c>
      <c r="L54" s="99">
        <f t="shared" si="4"/>
        <v>17.796338057400757</v>
      </c>
      <c r="M54" s="99">
        <f t="shared" si="4"/>
        <v>20.103473621694526</v>
      </c>
      <c r="N54" s="100">
        <f t="shared" si="4"/>
        <v>22.551185476459121</v>
      </c>
    </row>
    <row r="55" spans="2:14" x14ac:dyDescent="0.25">
      <c r="B55" s="10">
        <v>25</v>
      </c>
      <c r="C55" s="115">
        <v>75</v>
      </c>
      <c r="D55" s="110">
        <f t="shared" si="4"/>
        <v>4.4000000000000004</v>
      </c>
      <c r="E55" s="99">
        <f t="shared" si="4"/>
        <v>5.4884157680663019</v>
      </c>
      <c r="F55" s="99">
        <f t="shared" si="4"/>
        <v>6.6969982973887818</v>
      </c>
      <c r="G55" s="99">
        <f t="shared" si="4"/>
        <v>8.0257475879674445</v>
      </c>
      <c r="H55" s="99">
        <f t="shared" si="4"/>
        <v>9.4746636398022783</v>
      </c>
      <c r="I55" s="99">
        <f t="shared" si="4"/>
        <v>11.043746452893295</v>
      </c>
      <c r="J55" s="99">
        <f t="shared" si="4"/>
        <v>12.732996027240491</v>
      </c>
      <c r="K55" s="99">
        <f t="shared" si="4"/>
        <v>14.542412362843868</v>
      </c>
      <c r="L55" s="99">
        <f t="shared" si="4"/>
        <v>16.471995459703415</v>
      </c>
      <c r="M55" s="99">
        <f t="shared" si="4"/>
        <v>18.521745317819157</v>
      </c>
      <c r="N55" s="100">
        <f t="shared" si="4"/>
        <v>20.691661937191064</v>
      </c>
    </row>
    <row r="56" spans="2:14" x14ac:dyDescent="0.25">
      <c r="B56" s="10">
        <v>30</v>
      </c>
      <c r="C56" s="115">
        <v>70</v>
      </c>
      <c r="D56" s="110">
        <f t="shared" si="4"/>
        <v>4.4000000000000004</v>
      </c>
      <c r="E56" s="99">
        <f t="shared" si="4"/>
        <v>5.3951062956053706</v>
      </c>
      <c r="F56" s="99">
        <f t="shared" si="4"/>
        <v>6.4915698232522798</v>
      </c>
      <c r="G56" s="99">
        <f t="shared" si="4"/>
        <v>7.6893905829407299</v>
      </c>
      <c r="H56" s="99">
        <f t="shared" si="4"/>
        <v>8.9885685746707225</v>
      </c>
      <c r="I56" s="99">
        <f t="shared" si="4"/>
        <v>10.389103798442251</v>
      </c>
      <c r="J56" s="99">
        <f t="shared" si="4"/>
        <v>11.890996254255318</v>
      </c>
      <c r="K56" s="99">
        <f t="shared" si="4"/>
        <v>13.494245942109931</v>
      </c>
      <c r="L56" s="99">
        <f t="shared" si="4"/>
        <v>15.198852862006085</v>
      </c>
      <c r="M56" s="99">
        <f t="shared" si="4"/>
        <v>17.004817013943772</v>
      </c>
      <c r="N56" s="100">
        <f t="shared" si="4"/>
        <v>18.912138397923002</v>
      </c>
    </row>
    <row r="57" spans="2:14" x14ac:dyDescent="0.25">
      <c r="B57" s="10">
        <v>35</v>
      </c>
      <c r="C57" s="115">
        <v>65</v>
      </c>
      <c r="D57" s="110">
        <f t="shared" si="4"/>
        <v>4.4000000000000004</v>
      </c>
      <c r="E57" s="99">
        <f t="shared" si="4"/>
        <v>5.3025968231444391</v>
      </c>
      <c r="F57" s="99">
        <f t="shared" si="4"/>
        <v>6.2893413491157784</v>
      </c>
      <c r="G57" s="99">
        <f t="shared" si="4"/>
        <v>7.3602335779140207</v>
      </c>
      <c r="H57" s="99">
        <f t="shared" si="4"/>
        <v>8.5152735095391634</v>
      </c>
      <c r="I57" s="99">
        <f t="shared" si="4"/>
        <v>9.7544611439912057</v>
      </c>
      <c r="J57" s="99">
        <f t="shared" si="4"/>
        <v>11.07779648127015</v>
      </c>
      <c r="K57" s="99">
        <f t="shared" si="4"/>
        <v>12.485279521375995</v>
      </c>
      <c r="L57" s="99">
        <f t="shared" si="4"/>
        <v>13.976910264308742</v>
      </c>
      <c r="M57" s="99">
        <f t="shared" si="4"/>
        <v>15.552688710068391</v>
      </c>
      <c r="N57" s="100">
        <f t="shared" si="4"/>
        <v>17.212614858654941</v>
      </c>
    </row>
    <row r="58" spans="2:14" x14ac:dyDescent="0.25">
      <c r="B58" s="10">
        <v>40</v>
      </c>
      <c r="C58" s="115">
        <v>60</v>
      </c>
      <c r="D58" s="110">
        <f t="shared" si="4"/>
        <v>4.4000000000000004</v>
      </c>
      <c r="E58" s="99">
        <f t="shared" si="4"/>
        <v>5.2108873506835076</v>
      </c>
      <c r="F58" s="99">
        <f t="shared" si="4"/>
        <v>6.0903128749792765</v>
      </c>
      <c r="G58" s="99">
        <f t="shared" si="4"/>
        <v>7.0382765728873098</v>
      </c>
      <c r="H58" s="99">
        <f t="shared" si="4"/>
        <v>8.0547784444076065</v>
      </c>
      <c r="I58" s="99">
        <f t="shared" si="4"/>
        <v>9.1398184895401595</v>
      </c>
      <c r="J58" s="99">
        <f t="shared" si="4"/>
        <v>10.293396708284979</v>
      </c>
      <c r="K58" s="99">
        <f t="shared" si="4"/>
        <v>11.515513100642062</v>
      </c>
      <c r="L58" s="99">
        <f t="shared" si="4"/>
        <v>12.806167666611405</v>
      </c>
      <c r="M58" s="99">
        <f t="shared" si="4"/>
        <v>14.165360406193015</v>
      </c>
      <c r="N58" s="100">
        <f t="shared" si="4"/>
        <v>15.593091319386879</v>
      </c>
    </row>
    <row r="59" spans="2:14" x14ac:dyDescent="0.25">
      <c r="B59" s="10">
        <v>45</v>
      </c>
      <c r="C59" s="115">
        <v>55</v>
      </c>
      <c r="D59" s="110">
        <f t="shared" si="4"/>
        <v>4.4000000000000004</v>
      </c>
      <c r="E59" s="99">
        <f t="shared" si="4"/>
        <v>5.119977878222576</v>
      </c>
      <c r="F59" s="99">
        <f t="shared" si="4"/>
        <v>5.8944844008427744</v>
      </c>
      <c r="G59" s="99">
        <f t="shared" si="4"/>
        <v>6.723519567860599</v>
      </c>
      <c r="H59" s="99">
        <f t="shared" si="4"/>
        <v>7.6070833792760446</v>
      </c>
      <c r="I59" s="99">
        <f t="shared" si="4"/>
        <v>8.5451758350891129</v>
      </c>
      <c r="J59" s="99">
        <f t="shared" si="4"/>
        <v>9.5377969352998093</v>
      </c>
      <c r="K59" s="99">
        <f t="shared" si="4"/>
        <v>10.584946679908127</v>
      </c>
      <c r="L59" s="99">
        <f t="shared" si="4"/>
        <v>11.686625068914068</v>
      </c>
      <c r="M59" s="99">
        <f t="shared" si="4"/>
        <v>12.842832102317633</v>
      </c>
      <c r="N59" s="100">
        <f t="shared" si="4"/>
        <v>14.05356778011882</v>
      </c>
    </row>
    <row r="60" spans="2:14" x14ac:dyDescent="0.25">
      <c r="B60" s="10">
        <v>50</v>
      </c>
      <c r="C60" s="115">
        <v>50</v>
      </c>
      <c r="D60" s="110">
        <f t="shared" ref="D60:N70" si="5">((1-$D$15/100)*(1-D$49/100)*($D$9)^0.5+($D$15/100)*(1-D$49/100)*($D$10)^0.5+(D$49/100)*$C60/100*($D$11)^0.5+(D$49/100)*$B60/100*($D$12)^0.5)^2</f>
        <v>4.4000000000000004</v>
      </c>
      <c r="E60" s="99">
        <f t="shared" si="5"/>
        <v>5.0298684057616443</v>
      </c>
      <c r="F60" s="99">
        <f t="shared" si="5"/>
        <v>5.7018559267062718</v>
      </c>
      <c r="G60" s="99">
        <f t="shared" si="5"/>
        <v>6.4159625628338874</v>
      </c>
      <c r="H60" s="99">
        <f t="shared" si="5"/>
        <v>7.1721883141444875</v>
      </c>
      <c r="I60" s="99">
        <f t="shared" si="5"/>
        <v>7.9705331806380677</v>
      </c>
      <c r="J60" s="99">
        <f t="shared" si="5"/>
        <v>8.810997162314635</v>
      </c>
      <c r="K60" s="99">
        <f t="shared" si="5"/>
        <v>9.6935802591741869</v>
      </c>
      <c r="L60" s="99">
        <f t="shared" si="5"/>
        <v>10.61828247121673</v>
      </c>
      <c r="M60" s="99">
        <f t="shared" si="5"/>
        <v>11.585103798442251</v>
      </c>
      <c r="N60" s="100">
        <f t="shared" si="5"/>
        <v>12.594044240850758</v>
      </c>
    </row>
    <row r="61" spans="2:14" x14ac:dyDescent="0.25">
      <c r="B61" s="10">
        <v>55</v>
      </c>
      <c r="C61" s="115">
        <v>45</v>
      </c>
      <c r="D61" s="110">
        <f t="shared" si="5"/>
        <v>4.4000000000000004</v>
      </c>
      <c r="E61" s="99">
        <f t="shared" si="5"/>
        <v>4.9405589333007125</v>
      </c>
      <c r="F61" s="99">
        <f t="shared" si="5"/>
        <v>5.5124274525697725</v>
      </c>
      <c r="G61" s="99">
        <f t="shared" si="5"/>
        <v>6.115605557807176</v>
      </c>
      <c r="H61" s="99">
        <f t="shared" si="5"/>
        <v>6.7500932490129264</v>
      </c>
      <c r="I61" s="99">
        <f t="shared" si="5"/>
        <v>7.4158905261870238</v>
      </c>
      <c r="J61" s="99">
        <f t="shared" si="5"/>
        <v>8.1129973893294665</v>
      </c>
      <c r="K61" s="99">
        <f t="shared" si="5"/>
        <v>8.8414138384402534</v>
      </c>
      <c r="L61" s="99">
        <f t="shared" si="5"/>
        <v>9.60113987351939</v>
      </c>
      <c r="M61" s="99">
        <f t="shared" si="5"/>
        <v>10.392175494566873</v>
      </c>
      <c r="N61" s="100">
        <f t="shared" si="5"/>
        <v>11.214520701582696</v>
      </c>
    </row>
    <row r="62" spans="2:14" x14ac:dyDescent="0.25">
      <c r="B62" s="10">
        <v>60</v>
      </c>
      <c r="C62" s="115">
        <v>40</v>
      </c>
      <c r="D62" s="110">
        <f t="shared" si="5"/>
        <v>4.4000000000000004</v>
      </c>
      <c r="E62" s="99">
        <f t="shared" si="5"/>
        <v>4.8520494608397806</v>
      </c>
      <c r="F62" s="99">
        <f t="shared" si="5"/>
        <v>5.3261989784332702</v>
      </c>
      <c r="G62" s="99">
        <f t="shared" si="5"/>
        <v>5.8224485527804646</v>
      </c>
      <c r="H62" s="99">
        <f t="shared" si="5"/>
        <v>6.3407981838813692</v>
      </c>
      <c r="I62" s="99">
        <f t="shared" si="5"/>
        <v>6.8812478717359786</v>
      </c>
      <c r="J62" s="99">
        <f t="shared" si="5"/>
        <v>7.4437976163442974</v>
      </c>
      <c r="K62" s="99">
        <f t="shared" si="5"/>
        <v>8.028447417706321</v>
      </c>
      <c r="L62" s="99">
        <f t="shared" si="5"/>
        <v>8.6351972758220548</v>
      </c>
      <c r="M62" s="99">
        <f t="shared" si="5"/>
        <v>9.2640471906914925</v>
      </c>
      <c r="N62" s="100">
        <f t="shared" si="5"/>
        <v>9.9149971623146378</v>
      </c>
    </row>
    <row r="63" spans="2:14" x14ac:dyDescent="0.25">
      <c r="B63" s="10">
        <v>65</v>
      </c>
      <c r="C63" s="115">
        <v>35</v>
      </c>
      <c r="D63" s="110">
        <f t="shared" si="5"/>
        <v>4.4000000000000004</v>
      </c>
      <c r="E63" s="99">
        <f t="shared" si="5"/>
        <v>4.7643399883788513</v>
      </c>
      <c r="F63" s="99">
        <f t="shared" si="5"/>
        <v>5.1431705042967684</v>
      </c>
      <c r="G63" s="99">
        <f t="shared" si="5"/>
        <v>5.536491547753756</v>
      </c>
      <c r="H63" s="99">
        <f t="shared" si="5"/>
        <v>5.9443031187498097</v>
      </c>
      <c r="I63" s="99">
        <f t="shared" si="5"/>
        <v>6.3666052172849321</v>
      </c>
      <c r="J63" s="99">
        <f t="shared" si="5"/>
        <v>6.8033978433591233</v>
      </c>
      <c r="K63" s="99">
        <f t="shared" si="5"/>
        <v>7.2546809969723851</v>
      </c>
      <c r="L63" s="99">
        <f t="shared" si="5"/>
        <v>7.7204546781247148</v>
      </c>
      <c r="M63" s="99">
        <f t="shared" si="5"/>
        <v>8.2007188868161105</v>
      </c>
      <c r="N63" s="100">
        <f t="shared" si="5"/>
        <v>8.6954736230465759</v>
      </c>
    </row>
    <row r="64" spans="2:14" x14ac:dyDescent="0.25">
      <c r="B64" s="10">
        <v>70</v>
      </c>
      <c r="C64" s="115">
        <v>30</v>
      </c>
      <c r="D64" s="110">
        <f t="shared" si="5"/>
        <v>4.4000000000000004</v>
      </c>
      <c r="E64" s="99">
        <f t="shared" si="5"/>
        <v>4.6774305159179193</v>
      </c>
      <c r="F64" s="99">
        <f t="shared" si="5"/>
        <v>4.9633420301602662</v>
      </c>
      <c r="G64" s="99">
        <f t="shared" si="5"/>
        <v>5.257734542727043</v>
      </c>
      <c r="H64" s="99">
        <f t="shared" si="5"/>
        <v>5.5606080536182532</v>
      </c>
      <c r="I64" s="99">
        <f t="shared" si="5"/>
        <v>5.8719625628338861</v>
      </c>
      <c r="J64" s="99">
        <f t="shared" si="5"/>
        <v>6.1917980703739515</v>
      </c>
      <c r="K64" s="99">
        <f t="shared" si="5"/>
        <v>6.5201145762384494</v>
      </c>
      <c r="L64" s="99">
        <f t="shared" si="5"/>
        <v>6.8569120804273762</v>
      </c>
      <c r="M64" s="99">
        <f t="shared" si="5"/>
        <v>7.2021905829407302</v>
      </c>
      <c r="N64" s="100">
        <f t="shared" si="5"/>
        <v>7.5559500837785167</v>
      </c>
    </row>
    <row r="65" spans="2:14" x14ac:dyDescent="0.25">
      <c r="B65" s="10">
        <v>75</v>
      </c>
      <c r="C65" s="115">
        <v>25</v>
      </c>
      <c r="D65" s="110">
        <f t="shared" si="5"/>
        <v>4.4000000000000004</v>
      </c>
      <c r="E65" s="99">
        <f t="shared" si="5"/>
        <v>4.5913210434569862</v>
      </c>
      <c r="F65" s="99">
        <f t="shared" si="5"/>
        <v>4.7867135560237646</v>
      </c>
      <c r="G65" s="99">
        <f t="shared" si="5"/>
        <v>4.9861775377003319</v>
      </c>
      <c r="H65" s="99">
        <f t="shared" si="5"/>
        <v>5.1897129884866917</v>
      </c>
      <c r="I65" s="99">
        <f t="shared" si="5"/>
        <v>5.3973199083828405</v>
      </c>
      <c r="J65" s="99">
        <f t="shared" si="5"/>
        <v>5.6089982973887826</v>
      </c>
      <c r="K65" s="99">
        <f t="shared" si="5"/>
        <v>5.8247481555045155</v>
      </c>
      <c r="L65" s="99">
        <f t="shared" si="5"/>
        <v>6.0445694827300374</v>
      </c>
      <c r="M65" s="99">
        <f t="shared" si="5"/>
        <v>6.2684622790653517</v>
      </c>
      <c r="N65" s="100">
        <f t="shared" si="5"/>
        <v>6.496426544510455</v>
      </c>
    </row>
    <row r="66" spans="2:14" x14ac:dyDescent="0.25">
      <c r="B66" s="10">
        <v>80</v>
      </c>
      <c r="C66" s="115">
        <v>20</v>
      </c>
      <c r="D66" s="110">
        <f t="shared" si="5"/>
        <v>4.4000000000000004</v>
      </c>
      <c r="E66" s="99">
        <f t="shared" si="5"/>
        <v>4.5060115709960549</v>
      </c>
      <c r="F66" s="99">
        <f t="shared" si="5"/>
        <v>4.6132850818872626</v>
      </c>
      <c r="G66" s="99">
        <f t="shared" si="5"/>
        <v>4.7218205326736227</v>
      </c>
      <c r="H66" s="99">
        <f t="shared" si="5"/>
        <v>4.8316179233551342</v>
      </c>
      <c r="I66" s="99">
        <f t="shared" si="5"/>
        <v>4.9426772539317962</v>
      </c>
      <c r="J66" s="99">
        <f t="shared" si="5"/>
        <v>5.0549985244036133</v>
      </c>
      <c r="K66" s="99">
        <f t="shared" si="5"/>
        <v>5.1685817347705791</v>
      </c>
      <c r="L66" s="99">
        <f t="shared" si="5"/>
        <v>5.2834268850326982</v>
      </c>
      <c r="M66" s="99">
        <f t="shared" si="5"/>
        <v>5.3995339751899705</v>
      </c>
      <c r="N66" s="100">
        <f t="shared" si="5"/>
        <v>5.5169030052423933</v>
      </c>
    </row>
    <row r="67" spans="2:14" x14ac:dyDescent="0.25">
      <c r="B67" s="10">
        <v>85</v>
      </c>
      <c r="C67" s="115">
        <v>15</v>
      </c>
      <c r="D67" s="110">
        <f t="shared" si="5"/>
        <v>4.4000000000000004</v>
      </c>
      <c r="E67" s="99">
        <f t="shared" si="5"/>
        <v>4.4215020985351225</v>
      </c>
      <c r="F67" s="99">
        <f t="shared" si="5"/>
        <v>4.4430566077507603</v>
      </c>
      <c r="G67" s="99">
        <f t="shared" si="5"/>
        <v>4.4646635276469109</v>
      </c>
      <c r="H67" s="99">
        <f t="shared" si="5"/>
        <v>4.4863228582235752</v>
      </c>
      <c r="I67" s="99">
        <f t="shared" si="5"/>
        <v>4.5080345994807507</v>
      </c>
      <c r="J67" s="99">
        <f t="shared" si="5"/>
        <v>4.5297987514184399</v>
      </c>
      <c r="K67" s="99">
        <f t="shared" si="5"/>
        <v>4.5516153140366438</v>
      </c>
      <c r="L67" s="99">
        <f t="shared" si="5"/>
        <v>4.5734842873353614</v>
      </c>
      <c r="M67" s="99">
        <f t="shared" si="5"/>
        <v>4.5954056713145901</v>
      </c>
      <c r="N67" s="100">
        <f t="shared" si="5"/>
        <v>4.6173794659743326</v>
      </c>
    </row>
    <row r="68" spans="2:14" x14ac:dyDescent="0.25">
      <c r="B68" s="10">
        <v>90</v>
      </c>
      <c r="C68" s="115">
        <v>10</v>
      </c>
      <c r="D68" s="110">
        <f t="shared" si="5"/>
        <v>4.4000000000000004</v>
      </c>
      <c r="E68" s="99">
        <f t="shared" si="5"/>
        <v>4.337792626074191</v>
      </c>
      <c r="F68" s="99">
        <f t="shared" si="5"/>
        <v>4.2760281336142585</v>
      </c>
      <c r="G68" s="99">
        <f t="shared" si="5"/>
        <v>4.2147065226202001</v>
      </c>
      <c r="H68" s="99">
        <f t="shared" si="5"/>
        <v>4.1538277930920158</v>
      </c>
      <c r="I68" s="99">
        <f t="shared" si="5"/>
        <v>4.0933919450297047</v>
      </c>
      <c r="J68" s="99">
        <f t="shared" si="5"/>
        <v>4.0333989784332704</v>
      </c>
      <c r="K68" s="99">
        <f t="shared" si="5"/>
        <v>3.9738488933027081</v>
      </c>
      <c r="L68" s="99">
        <f t="shared" si="5"/>
        <v>3.9147416896380225</v>
      </c>
      <c r="M68" s="99">
        <f t="shared" si="5"/>
        <v>3.856077367439211</v>
      </c>
      <c r="N68" s="100">
        <f t="shared" si="5"/>
        <v>3.7978559267062728</v>
      </c>
    </row>
    <row r="69" spans="2:14" x14ac:dyDescent="0.25">
      <c r="B69" s="10">
        <v>95</v>
      </c>
      <c r="C69" s="115">
        <v>5</v>
      </c>
      <c r="D69" s="110">
        <f t="shared" si="5"/>
        <v>4.4000000000000004</v>
      </c>
      <c r="E69" s="99">
        <f t="shared" si="5"/>
        <v>4.2548831536132594</v>
      </c>
      <c r="F69" s="99">
        <f t="shared" si="5"/>
        <v>4.1121996594777563</v>
      </c>
      <c r="G69" s="99">
        <f t="shared" si="5"/>
        <v>3.9719495175934889</v>
      </c>
      <c r="H69" s="99">
        <f t="shared" si="5"/>
        <v>3.8341327279604571</v>
      </c>
      <c r="I69" s="99">
        <f t="shared" si="5"/>
        <v>3.6987492905786601</v>
      </c>
      <c r="J69" s="99">
        <f t="shared" si="5"/>
        <v>3.5657992054480978</v>
      </c>
      <c r="K69" s="99">
        <f t="shared" si="5"/>
        <v>3.4352824725687734</v>
      </c>
      <c r="L69" s="99">
        <f t="shared" si="5"/>
        <v>3.3071990919406837</v>
      </c>
      <c r="M69" s="99">
        <f t="shared" si="5"/>
        <v>3.1815490635638306</v>
      </c>
      <c r="N69" s="100">
        <f t="shared" si="5"/>
        <v>3.0583323874382131</v>
      </c>
    </row>
    <row r="70" spans="2:14" ht="13.8" thickBot="1" x14ac:dyDescent="0.3">
      <c r="B70" s="13">
        <v>100</v>
      </c>
      <c r="C70" s="116">
        <v>0</v>
      </c>
      <c r="D70" s="111">
        <f t="shared" si="5"/>
        <v>4.4000000000000004</v>
      </c>
      <c r="E70" s="101">
        <f t="shared" si="5"/>
        <v>4.1727736811523286</v>
      </c>
      <c r="F70" s="101">
        <f t="shared" si="5"/>
        <v>3.9515711853412552</v>
      </c>
      <c r="G70" s="101">
        <f t="shared" si="5"/>
        <v>3.7363925125667778</v>
      </c>
      <c r="H70" s="101">
        <f t="shared" si="5"/>
        <v>3.5272376628288979</v>
      </c>
      <c r="I70" s="101">
        <f t="shared" si="5"/>
        <v>3.3241066361276141</v>
      </c>
      <c r="J70" s="101">
        <f t="shared" si="5"/>
        <v>3.1269994324629273</v>
      </c>
      <c r="K70" s="101">
        <f t="shared" si="5"/>
        <v>2.9359160518348384</v>
      </c>
      <c r="L70" s="101">
        <f t="shared" si="5"/>
        <v>2.7508564942433464</v>
      </c>
      <c r="M70" s="101">
        <f t="shared" si="5"/>
        <v>2.5718207596884506</v>
      </c>
      <c r="N70" s="102">
        <f t="shared" si="5"/>
        <v>2.3988088481701517</v>
      </c>
    </row>
    <row r="71" spans="2:14" ht="13.8" thickTop="1" x14ac:dyDescent="0.25">
      <c r="B71" s="18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3" spans="2:14" x14ac:dyDescent="0.25">
      <c r="B73" s="2" t="s">
        <v>62</v>
      </c>
    </row>
    <row r="74" spans="2:14" ht="13.8" thickBot="1" x14ac:dyDescent="0.3">
      <c r="B74" s="96"/>
      <c r="C74" s="4"/>
      <c r="D74" s="2" t="s">
        <v>63</v>
      </c>
    </row>
    <row r="75" spans="2:14" ht="13.8" thickTop="1" x14ac:dyDescent="0.25">
      <c r="B75" s="108" t="s">
        <v>72</v>
      </c>
      <c r="C75" s="112"/>
      <c r="D75" s="97" t="s">
        <v>0</v>
      </c>
      <c r="E75" s="97"/>
      <c r="F75" s="97"/>
      <c r="G75" s="97"/>
      <c r="H75" s="97"/>
      <c r="I75" s="97"/>
      <c r="J75" s="97"/>
      <c r="K75" s="97"/>
      <c r="L75" s="97"/>
      <c r="M75" s="97"/>
      <c r="N75" s="98"/>
    </row>
    <row r="76" spans="2:14" ht="13.8" thickBot="1" x14ac:dyDescent="0.3">
      <c r="B76" s="105" t="str">
        <f>C12</f>
        <v>Air</v>
      </c>
      <c r="C76" s="113" t="str">
        <f>C11</f>
        <v>Water</v>
      </c>
      <c r="D76" s="109">
        <v>0</v>
      </c>
      <c r="E76" s="106">
        <v>5</v>
      </c>
      <c r="F76" s="106">
        <v>10</v>
      </c>
      <c r="G76" s="106">
        <v>15</v>
      </c>
      <c r="H76" s="106">
        <v>20</v>
      </c>
      <c r="I76" s="106">
        <v>25</v>
      </c>
      <c r="J76" s="106">
        <v>30</v>
      </c>
      <c r="K76" s="106">
        <v>35</v>
      </c>
      <c r="L76" s="106">
        <v>40</v>
      </c>
      <c r="M76" s="106">
        <v>45</v>
      </c>
      <c r="N76" s="107">
        <v>50</v>
      </c>
    </row>
    <row r="77" spans="2:14" x14ac:dyDescent="0.25">
      <c r="B77" s="20">
        <v>0</v>
      </c>
      <c r="C77" s="114">
        <v>100</v>
      </c>
      <c r="D77" s="8">
        <f t="shared" ref="D77:N86" si="6">((1-$D$16/100)*(1-D$76/100)*($D$9)^0.5+($D$16/100)*(1-D$76/100)*($D$10)^0.5+(D$76/100)*$C77/100*($D$11)^0.5+(D$76/100)*$B77/100*($D$12)^0.5)^2</f>
        <v>8.5</v>
      </c>
      <c r="E77" s="103">
        <f t="shared" si="6"/>
        <v>10.366481935046366</v>
      </c>
      <c r="F77" s="103">
        <f t="shared" si="6"/>
        <v>12.418071034824695</v>
      </c>
      <c r="G77" s="103">
        <f t="shared" si="6"/>
        <v>14.65476729933498</v>
      </c>
      <c r="H77" s="103">
        <f t="shared" si="6"/>
        <v>17.076570728577238</v>
      </c>
      <c r="I77" s="103">
        <f t="shared" si="6"/>
        <v>19.683481322551447</v>
      </c>
      <c r="J77" s="103">
        <f t="shared" si="6"/>
        <v>22.47549908125762</v>
      </c>
      <c r="K77" s="103">
        <f t="shared" si="6"/>
        <v>25.452624004695753</v>
      </c>
      <c r="L77" s="103">
        <f t="shared" si="6"/>
        <v>28.61485609286585</v>
      </c>
      <c r="M77" s="103">
        <f t="shared" si="6"/>
        <v>31.962195345767903</v>
      </c>
      <c r="N77" s="104">
        <f t="shared" si="6"/>
        <v>35.494641763401923</v>
      </c>
    </row>
    <row r="78" spans="2:14" x14ac:dyDescent="0.25">
      <c r="B78" s="10">
        <v>5</v>
      </c>
      <c r="C78" s="115">
        <v>95</v>
      </c>
      <c r="D78" s="110">
        <f t="shared" si="6"/>
        <v>8.5</v>
      </c>
      <c r="E78" s="99">
        <f t="shared" si="6"/>
        <v>10.238093849044304</v>
      </c>
      <c r="F78" s="99">
        <f t="shared" si="6"/>
        <v>12.137756766610265</v>
      </c>
      <c r="G78" s="99">
        <f t="shared" si="6"/>
        <v>14.19898875269787</v>
      </c>
      <c r="H78" s="99">
        <f t="shared" si="6"/>
        <v>16.421789807307135</v>
      </c>
      <c r="I78" s="99">
        <f t="shared" si="6"/>
        <v>18.806159930438053</v>
      </c>
      <c r="J78" s="99">
        <f t="shared" si="6"/>
        <v>21.352099122090614</v>
      </c>
      <c r="K78" s="99">
        <f t="shared" si="6"/>
        <v>24.059607382264833</v>
      </c>
      <c r="L78" s="99">
        <f t="shared" si="6"/>
        <v>26.928684710960699</v>
      </c>
      <c r="M78" s="99">
        <f t="shared" si="6"/>
        <v>29.959331108178223</v>
      </c>
      <c r="N78" s="100">
        <f t="shared" si="6"/>
        <v>33.1515465739174</v>
      </c>
    </row>
    <row r="79" spans="2:14" x14ac:dyDescent="0.25">
      <c r="B79" s="10">
        <v>10</v>
      </c>
      <c r="C79" s="115">
        <v>90</v>
      </c>
      <c r="D79" s="110">
        <f t="shared" si="6"/>
        <v>8.5</v>
      </c>
      <c r="E79" s="99">
        <f t="shared" si="6"/>
        <v>10.110505763042241</v>
      </c>
      <c r="F79" s="99">
        <f t="shared" si="6"/>
        <v>11.860642498395833</v>
      </c>
      <c r="G79" s="99">
        <f t="shared" si="6"/>
        <v>13.750410206060762</v>
      </c>
      <c r="H79" s="99">
        <f t="shared" si="6"/>
        <v>15.779808886037033</v>
      </c>
      <c r="I79" s="99">
        <f t="shared" si="6"/>
        <v>17.948838538324651</v>
      </c>
      <c r="J79" s="99">
        <f t="shared" si="6"/>
        <v>20.257499162923615</v>
      </c>
      <c r="K79" s="99">
        <f t="shared" si="6"/>
        <v>22.705790759833906</v>
      </c>
      <c r="L79" s="99">
        <f t="shared" si="6"/>
        <v>25.293713329055546</v>
      </c>
      <c r="M79" s="99">
        <f t="shared" si="6"/>
        <v>28.021266870588541</v>
      </c>
      <c r="N79" s="100">
        <f t="shared" si="6"/>
        <v>30.888451384432869</v>
      </c>
    </row>
    <row r="80" spans="2:14" x14ac:dyDescent="0.25">
      <c r="B80" s="10">
        <v>15</v>
      </c>
      <c r="C80" s="115">
        <v>85</v>
      </c>
      <c r="D80" s="110">
        <f t="shared" si="6"/>
        <v>8.5</v>
      </c>
      <c r="E80" s="99">
        <f t="shared" si="6"/>
        <v>9.9837176770401808</v>
      </c>
      <c r="F80" s="99">
        <f t="shared" si="6"/>
        <v>11.586728230181405</v>
      </c>
      <c r="G80" s="99">
        <f t="shared" si="6"/>
        <v>13.309031659423651</v>
      </c>
      <c r="H80" s="99">
        <f t="shared" si="6"/>
        <v>15.150627964766933</v>
      </c>
      <c r="I80" s="99">
        <f t="shared" si="6"/>
        <v>17.111517146211249</v>
      </c>
      <c r="J80" s="99">
        <f t="shared" si="6"/>
        <v>19.191699203756603</v>
      </c>
      <c r="K80" s="99">
        <f t="shared" si="6"/>
        <v>21.391174137402988</v>
      </c>
      <c r="L80" s="99">
        <f t="shared" si="6"/>
        <v>23.709941947150398</v>
      </c>
      <c r="M80" s="99">
        <f t="shared" si="6"/>
        <v>26.14800263299885</v>
      </c>
      <c r="N80" s="100">
        <f t="shared" si="6"/>
        <v>28.705356194948337</v>
      </c>
    </row>
    <row r="81" spans="2:14" x14ac:dyDescent="0.25">
      <c r="B81" s="10">
        <v>20</v>
      </c>
      <c r="C81" s="115">
        <v>80</v>
      </c>
      <c r="D81" s="110">
        <f t="shared" si="6"/>
        <v>8.5</v>
      </c>
      <c r="E81" s="99">
        <f t="shared" si="6"/>
        <v>9.8577295910381206</v>
      </c>
      <c r="F81" s="99">
        <f t="shared" si="6"/>
        <v>11.316013961966972</v>
      </c>
      <c r="G81" s="99">
        <f t="shared" si="6"/>
        <v>12.874853112786541</v>
      </c>
      <c r="H81" s="99">
        <f t="shared" si="6"/>
        <v>14.534247043496837</v>
      </c>
      <c r="I81" s="99">
        <f t="shared" si="6"/>
        <v>16.294195754097853</v>
      </c>
      <c r="J81" s="99">
        <f t="shared" si="6"/>
        <v>18.154699244589594</v>
      </c>
      <c r="K81" s="99">
        <f t="shared" si="6"/>
        <v>20.115757514972067</v>
      </c>
      <c r="L81" s="99">
        <f t="shared" si="6"/>
        <v>22.177370565245255</v>
      </c>
      <c r="M81" s="99">
        <f t="shared" si="6"/>
        <v>24.339538395409168</v>
      </c>
      <c r="N81" s="100">
        <f t="shared" si="6"/>
        <v>26.602261005463802</v>
      </c>
    </row>
    <row r="82" spans="2:14" x14ac:dyDescent="0.25">
      <c r="B82" s="10">
        <v>25</v>
      </c>
      <c r="C82" s="115">
        <v>75</v>
      </c>
      <c r="D82" s="110">
        <f t="shared" si="6"/>
        <v>8.5</v>
      </c>
      <c r="E82" s="99">
        <f t="shared" si="6"/>
        <v>9.7325415050360622</v>
      </c>
      <c r="F82" s="99">
        <f t="shared" si="6"/>
        <v>11.048499693752539</v>
      </c>
      <c r="G82" s="99">
        <f t="shared" si="6"/>
        <v>12.447874566149434</v>
      </c>
      <c r="H82" s="99">
        <f t="shared" si="6"/>
        <v>13.930666122226738</v>
      </c>
      <c r="I82" s="99">
        <f t="shared" si="6"/>
        <v>15.49687436198446</v>
      </c>
      <c r="J82" s="99">
        <f t="shared" si="6"/>
        <v>17.146499285422589</v>
      </c>
      <c r="K82" s="99">
        <f t="shared" si="6"/>
        <v>18.879540892541147</v>
      </c>
      <c r="L82" s="99">
        <f t="shared" si="6"/>
        <v>20.695999183340099</v>
      </c>
      <c r="M82" s="99">
        <f t="shared" si="6"/>
        <v>22.595874157819487</v>
      </c>
      <c r="N82" s="100">
        <f t="shared" si="6"/>
        <v>24.579165815979273</v>
      </c>
    </row>
    <row r="83" spans="2:14" x14ac:dyDescent="0.25">
      <c r="B83" s="10">
        <v>30</v>
      </c>
      <c r="C83" s="115">
        <v>70</v>
      </c>
      <c r="D83" s="110">
        <f t="shared" si="6"/>
        <v>8.5</v>
      </c>
      <c r="E83" s="99">
        <f t="shared" si="6"/>
        <v>9.6081534190340019</v>
      </c>
      <c r="F83" s="99">
        <f t="shared" si="6"/>
        <v>10.784185425538109</v>
      </c>
      <c r="G83" s="99">
        <f t="shared" si="6"/>
        <v>12.028096019512319</v>
      </c>
      <c r="H83" s="99">
        <f t="shared" si="6"/>
        <v>13.33988520095664</v>
      </c>
      <c r="I83" s="99">
        <f t="shared" si="6"/>
        <v>14.719552969871065</v>
      </c>
      <c r="J83" s="99">
        <f t="shared" si="6"/>
        <v>16.167099326255581</v>
      </c>
      <c r="K83" s="99">
        <f t="shared" si="6"/>
        <v>17.682524270110228</v>
      </c>
      <c r="L83" s="99">
        <f t="shared" si="6"/>
        <v>19.265827801434963</v>
      </c>
      <c r="M83" s="99">
        <f t="shared" si="6"/>
        <v>20.917009920229795</v>
      </c>
      <c r="N83" s="100">
        <f t="shared" si="6"/>
        <v>22.63607062649475</v>
      </c>
    </row>
    <row r="84" spans="2:14" x14ac:dyDescent="0.25">
      <c r="B84" s="10">
        <v>35</v>
      </c>
      <c r="C84" s="115">
        <v>65</v>
      </c>
      <c r="D84" s="110">
        <f t="shared" si="6"/>
        <v>8.5</v>
      </c>
      <c r="E84" s="99">
        <f t="shared" si="6"/>
        <v>9.4845653330319397</v>
      </c>
      <c r="F84" s="99">
        <f t="shared" si="6"/>
        <v>10.523071157323681</v>
      </c>
      <c r="G84" s="99">
        <f t="shared" si="6"/>
        <v>11.615517472875212</v>
      </c>
      <c r="H84" s="99">
        <f t="shared" si="6"/>
        <v>12.761904279686538</v>
      </c>
      <c r="I84" s="99">
        <f t="shared" si="6"/>
        <v>13.962231577757667</v>
      </c>
      <c r="J84" s="99">
        <f t="shared" si="6"/>
        <v>15.216499367088581</v>
      </c>
      <c r="K84" s="99">
        <f t="shared" si="6"/>
        <v>16.524707647679293</v>
      </c>
      <c r="L84" s="99">
        <f t="shared" si="6"/>
        <v>17.886856419529806</v>
      </c>
      <c r="M84" s="99">
        <f t="shared" si="6"/>
        <v>19.302945682640114</v>
      </c>
      <c r="N84" s="100">
        <f t="shared" si="6"/>
        <v>20.772975437010217</v>
      </c>
    </row>
    <row r="85" spans="2:14" x14ac:dyDescent="0.25">
      <c r="B85" s="10">
        <v>40</v>
      </c>
      <c r="C85" s="115">
        <v>60</v>
      </c>
      <c r="D85" s="110">
        <f t="shared" si="6"/>
        <v>8.5</v>
      </c>
      <c r="E85" s="99">
        <f t="shared" si="6"/>
        <v>9.3617772470298792</v>
      </c>
      <c r="F85" s="99">
        <f t="shared" si="6"/>
        <v>10.26515688910925</v>
      </c>
      <c r="G85" s="99">
        <f t="shared" si="6"/>
        <v>11.2101389262381</v>
      </c>
      <c r="H85" s="99">
        <f t="shared" si="6"/>
        <v>12.196723358416442</v>
      </c>
      <c r="I85" s="99">
        <f t="shared" si="6"/>
        <v>13.224910185644264</v>
      </c>
      <c r="J85" s="99">
        <f t="shared" si="6"/>
        <v>14.294699407921577</v>
      </c>
      <c r="K85" s="99">
        <f t="shared" si="6"/>
        <v>15.406091025248378</v>
      </c>
      <c r="L85" s="99">
        <f t="shared" si="6"/>
        <v>16.559085037624662</v>
      </c>
      <c r="M85" s="99">
        <f t="shared" si="6"/>
        <v>17.753681445050432</v>
      </c>
      <c r="N85" s="100">
        <f t="shared" si="6"/>
        <v>18.989880247525686</v>
      </c>
    </row>
    <row r="86" spans="2:14" x14ac:dyDescent="0.25">
      <c r="B86" s="10">
        <v>45</v>
      </c>
      <c r="C86" s="115">
        <v>55</v>
      </c>
      <c r="D86" s="110">
        <f t="shared" si="6"/>
        <v>8.5</v>
      </c>
      <c r="E86" s="99">
        <f t="shared" si="6"/>
        <v>9.2397891610278187</v>
      </c>
      <c r="F86" s="99">
        <f t="shared" si="6"/>
        <v>10.010442620894819</v>
      </c>
      <c r="G86" s="99">
        <f t="shared" si="6"/>
        <v>10.81196037960099</v>
      </c>
      <c r="H86" s="99">
        <f t="shared" si="6"/>
        <v>11.644342437146339</v>
      </c>
      <c r="I86" s="99">
        <f t="shared" si="6"/>
        <v>12.507588793530866</v>
      </c>
      <c r="J86" s="99">
        <f t="shared" si="6"/>
        <v>13.401699448754572</v>
      </c>
      <c r="K86" s="99">
        <f t="shared" si="6"/>
        <v>14.326674402817453</v>
      </c>
      <c r="L86" s="99">
        <f t="shared" si="6"/>
        <v>15.282513655719509</v>
      </c>
      <c r="M86" s="99">
        <f t="shared" si="6"/>
        <v>16.269217207460741</v>
      </c>
      <c r="N86" s="100">
        <f t="shared" si="6"/>
        <v>17.286785058041154</v>
      </c>
    </row>
    <row r="87" spans="2:14" x14ac:dyDescent="0.25">
      <c r="B87" s="10">
        <v>50</v>
      </c>
      <c r="C87" s="115">
        <v>50</v>
      </c>
      <c r="D87" s="110">
        <f t="shared" ref="D87:N97" si="7">((1-$D$16/100)*(1-D$76/100)*($D$9)^0.5+($D$16/100)*(1-D$76/100)*($D$10)^0.5+(D$76/100)*$C87/100*($D$11)^0.5+(D$76/100)*$B87/100*($D$12)^0.5)^2</f>
        <v>8.5</v>
      </c>
      <c r="E87" s="99">
        <f t="shared" si="7"/>
        <v>9.118601075025758</v>
      </c>
      <c r="F87" s="99">
        <f t="shared" si="7"/>
        <v>9.7589283526803872</v>
      </c>
      <c r="G87" s="99">
        <f t="shared" si="7"/>
        <v>10.42098183296388</v>
      </c>
      <c r="H87" s="99">
        <f t="shared" si="7"/>
        <v>11.104761515876241</v>
      </c>
      <c r="I87" s="99">
        <f t="shared" si="7"/>
        <v>11.810267401417471</v>
      </c>
      <c r="J87" s="99">
        <f t="shared" si="7"/>
        <v>12.537499489587562</v>
      </c>
      <c r="K87" s="99">
        <f t="shared" si="7"/>
        <v>13.286457780386527</v>
      </c>
      <c r="L87" s="99">
        <f t="shared" si="7"/>
        <v>14.057142273814362</v>
      </c>
      <c r="M87" s="99">
        <f t="shared" si="7"/>
        <v>14.849552969871063</v>
      </c>
      <c r="N87" s="100">
        <f t="shared" si="7"/>
        <v>15.663689868556625</v>
      </c>
    </row>
    <row r="88" spans="2:14" x14ac:dyDescent="0.25">
      <c r="B88" s="10">
        <v>55</v>
      </c>
      <c r="C88" s="115">
        <v>45</v>
      </c>
      <c r="D88" s="110">
        <f t="shared" si="7"/>
        <v>8.5</v>
      </c>
      <c r="E88" s="99">
        <f t="shared" si="7"/>
        <v>8.9982129890236973</v>
      </c>
      <c r="F88" s="99">
        <f t="shared" si="7"/>
        <v>9.5106140844659564</v>
      </c>
      <c r="G88" s="99">
        <f t="shared" si="7"/>
        <v>10.037203286326768</v>
      </c>
      <c r="H88" s="99">
        <f t="shared" si="7"/>
        <v>10.577980594606142</v>
      </c>
      <c r="I88" s="99">
        <f t="shared" si="7"/>
        <v>11.132946009304076</v>
      </c>
      <c r="J88" s="99">
        <f t="shared" si="7"/>
        <v>11.70209953042056</v>
      </c>
      <c r="K88" s="99">
        <f t="shared" si="7"/>
        <v>12.285441157955606</v>
      </c>
      <c r="L88" s="99">
        <f t="shared" si="7"/>
        <v>12.882970891909213</v>
      </c>
      <c r="M88" s="99">
        <f t="shared" si="7"/>
        <v>13.494688732281379</v>
      </c>
      <c r="N88" s="100">
        <f t="shared" si="7"/>
        <v>14.120594679072095</v>
      </c>
    </row>
    <row r="89" spans="2:14" x14ac:dyDescent="0.25">
      <c r="B89" s="10">
        <v>60</v>
      </c>
      <c r="C89" s="115">
        <v>40</v>
      </c>
      <c r="D89" s="110">
        <f t="shared" si="7"/>
        <v>8.5</v>
      </c>
      <c r="E89" s="99">
        <f t="shared" si="7"/>
        <v>8.8786249030216364</v>
      </c>
      <c r="F89" s="99">
        <f t="shared" si="7"/>
        <v>9.2654998162515252</v>
      </c>
      <c r="G89" s="99">
        <f t="shared" si="7"/>
        <v>9.6606247396896574</v>
      </c>
      <c r="H89" s="99">
        <f t="shared" si="7"/>
        <v>10.063999673336046</v>
      </c>
      <c r="I89" s="99">
        <f t="shared" si="7"/>
        <v>10.475624617190675</v>
      </c>
      <c r="J89" s="99">
        <f t="shared" si="7"/>
        <v>10.895499571253557</v>
      </c>
      <c r="K89" s="99">
        <f t="shared" si="7"/>
        <v>11.323624535524687</v>
      </c>
      <c r="L89" s="99">
        <f t="shared" si="7"/>
        <v>11.759999510004063</v>
      </c>
      <c r="M89" s="99">
        <f t="shared" si="7"/>
        <v>12.204624494691691</v>
      </c>
      <c r="N89" s="100">
        <f t="shared" si="7"/>
        <v>12.657499489587567</v>
      </c>
    </row>
    <row r="90" spans="2:14" x14ac:dyDescent="0.25">
      <c r="B90" s="10">
        <v>65</v>
      </c>
      <c r="C90" s="115">
        <v>35</v>
      </c>
      <c r="D90" s="110">
        <f t="shared" si="7"/>
        <v>8.5</v>
      </c>
      <c r="E90" s="99">
        <f t="shared" si="7"/>
        <v>8.7598368170195773</v>
      </c>
      <c r="F90" s="99">
        <f t="shared" si="7"/>
        <v>9.0235855480370937</v>
      </c>
      <c r="G90" s="99">
        <f t="shared" si="7"/>
        <v>9.291246193052551</v>
      </c>
      <c r="H90" s="99">
        <f t="shared" si="7"/>
        <v>9.5628187520659456</v>
      </c>
      <c r="I90" s="99">
        <f t="shared" si="7"/>
        <v>9.8383032250772793</v>
      </c>
      <c r="J90" s="99">
        <f t="shared" si="7"/>
        <v>10.117699612086549</v>
      </c>
      <c r="K90" s="99">
        <f t="shared" si="7"/>
        <v>10.401007913093764</v>
      </c>
      <c r="L90" s="99">
        <f t="shared" si="7"/>
        <v>10.688228128098913</v>
      </c>
      <c r="M90" s="99">
        <f t="shared" si="7"/>
        <v>10.979360257102007</v>
      </c>
      <c r="N90" s="100">
        <f t="shared" si="7"/>
        <v>11.274404300103035</v>
      </c>
    </row>
    <row r="91" spans="2:14" x14ac:dyDescent="0.25">
      <c r="B91" s="10">
        <v>70</v>
      </c>
      <c r="C91" s="115">
        <v>30</v>
      </c>
      <c r="D91" s="110">
        <f t="shared" si="7"/>
        <v>8.5</v>
      </c>
      <c r="E91" s="99">
        <f t="shared" si="7"/>
        <v>8.6418487310175145</v>
      </c>
      <c r="F91" s="99">
        <f t="shared" si="7"/>
        <v>8.7848712798226636</v>
      </c>
      <c r="G91" s="99">
        <f t="shared" si="7"/>
        <v>8.9290676464154366</v>
      </c>
      <c r="H91" s="99">
        <f t="shared" si="7"/>
        <v>9.074437830795846</v>
      </c>
      <c r="I91" s="99">
        <f t="shared" si="7"/>
        <v>9.2209818329638793</v>
      </c>
      <c r="J91" s="99">
        <f t="shared" si="7"/>
        <v>9.3686996529195454</v>
      </c>
      <c r="K91" s="99">
        <f t="shared" si="7"/>
        <v>9.5175912906628408</v>
      </c>
      <c r="L91" s="99">
        <f t="shared" si="7"/>
        <v>9.667656746193769</v>
      </c>
      <c r="M91" s="99">
        <f t="shared" si="7"/>
        <v>9.8188960195123212</v>
      </c>
      <c r="N91" s="100">
        <f t="shared" si="7"/>
        <v>9.9713091106185061</v>
      </c>
    </row>
    <row r="92" spans="2:14" x14ac:dyDescent="0.25">
      <c r="B92" s="10">
        <v>75</v>
      </c>
      <c r="C92" s="115">
        <v>25</v>
      </c>
      <c r="D92" s="110">
        <f t="shared" si="7"/>
        <v>8.5</v>
      </c>
      <c r="E92" s="99">
        <f t="shared" si="7"/>
        <v>8.5246606450154534</v>
      </c>
      <c r="F92" s="99">
        <f t="shared" si="7"/>
        <v>8.5493570116082349</v>
      </c>
      <c r="G92" s="99">
        <f t="shared" si="7"/>
        <v>8.5740890997783268</v>
      </c>
      <c r="H92" s="99">
        <f t="shared" si="7"/>
        <v>8.5988569095257468</v>
      </c>
      <c r="I92" s="99">
        <f t="shared" si="7"/>
        <v>8.6236604408504842</v>
      </c>
      <c r="J92" s="99">
        <f t="shared" si="7"/>
        <v>8.6484996937525391</v>
      </c>
      <c r="K92" s="99">
        <f t="shared" si="7"/>
        <v>8.6733746682319204</v>
      </c>
      <c r="L92" s="99">
        <f t="shared" si="7"/>
        <v>8.6982853642886155</v>
      </c>
      <c r="M92" s="99">
        <f t="shared" si="7"/>
        <v>8.7232317819226353</v>
      </c>
      <c r="N92" s="100">
        <f t="shared" si="7"/>
        <v>8.748213921133976</v>
      </c>
    </row>
    <row r="93" spans="2:14" x14ac:dyDescent="0.25">
      <c r="B93" s="10">
        <v>80</v>
      </c>
      <c r="C93" s="115">
        <v>20</v>
      </c>
      <c r="D93" s="110">
        <f t="shared" si="7"/>
        <v>8.5</v>
      </c>
      <c r="E93" s="99">
        <f t="shared" si="7"/>
        <v>8.4082725590133922</v>
      </c>
      <c r="F93" s="99">
        <f t="shared" si="7"/>
        <v>8.3170427433938041</v>
      </c>
      <c r="G93" s="99">
        <f t="shared" si="7"/>
        <v>8.226310553141218</v>
      </c>
      <c r="H93" s="99">
        <f t="shared" si="7"/>
        <v>8.1360759882556462</v>
      </c>
      <c r="I93" s="99">
        <f t="shared" si="7"/>
        <v>8.0463390487370887</v>
      </c>
      <c r="J93" s="99">
        <f t="shared" si="7"/>
        <v>7.9570997345855359</v>
      </c>
      <c r="K93" s="99">
        <f t="shared" si="7"/>
        <v>7.8683580458009992</v>
      </c>
      <c r="L93" s="99">
        <f t="shared" si="7"/>
        <v>7.7801139823834671</v>
      </c>
      <c r="M93" s="99">
        <f t="shared" si="7"/>
        <v>7.6923675443329502</v>
      </c>
      <c r="N93" s="100">
        <f t="shared" si="7"/>
        <v>7.6051187316494451</v>
      </c>
    </row>
    <row r="94" spans="2:14" x14ac:dyDescent="0.25">
      <c r="B94" s="10">
        <v>85</v>
      </c>
      <c r="C94" s="115">
        <v>15</v>
      </c>
      <c r="D94" s="110">
        <f t="shared" si="7"/>
        <v>8.5</v>
      </c>
      <c r="E94" s="99">
        <f t="shared" si="7"/>
        <v>8.2926844730113327</v>
      </c>
      <c r="F94" s="99">
        <f t="shared" si="7"/>
        <v>8.0879284751793694</v>
      </c>
      <c r="G94" s="99">
        <f t="shared" si="7"/>
        <v>7.8857320065041074</v>
      </c>
      <c r="H94" s="99">
        <f t="shared" si="7"/>
        <v>7.6860950669855468</v>
      </c>
      <c r="I94" s="99">
        <f t="shared" si="7"/>
        <v>7.4890176566236875</v>
      </c>
      <c r="J94" s="99">
        <f t="shared" si="7"/>
        <v>7.2944997754185268</v>
      </c>
      <c r="K94" s="99">
        <f t="shared" si="7"/>
        <v>7.1025414233700737</v>
      </c>
      <c r="L94" s="99">
        <f t="shared" si="7"/>
        <v>6.9131426004783192</v>
      </c>
      <c r="M94" s="99">
        <f t="shared" si="7"/>
        <v>6.7263033067432669</v>
      </c>
      <c r="N94" s="100">
        <f t="shared" si="7"/>
        <v>6.5420235421649142</v>
      </c>
    </row>
    <row r="95" spans="2:14" x14ac:dyDescent="0.25">
      <c r="B95" s="10">
        <v>90</v>
      </c>
      <c r="C95" s="115">
        <v>10</v>
      </c>
      <c r="D95" s="110">
        <f t="shared" si="7"/>
        <v>8.5</v>
      </c>
      <c r="E95" s="99">
        <f t="shared" si="7"/>
        <v>8.1778963870092714</v>
      </c>
      <c r="F95" s="99">
        <f t="shared" si="7"/>
        <v>7.8620142069649397</v>
      </c>
      <c r="G95" s="99">
        <f t="shared" si="7"/>
        <v>7.5523534598669944</v>
      </c>
      <c r="H95" s="99">
        <f t="shared" si="7"/>
        <v>7.2489141457154496</v>
      </c>
      <c r="I95" s="99">
        <f t="shared" si="7"/>
        <v>6.951696264510292</v>
      </c>
      <c r="J95" s="99">
        <f t="shared" si="7"/>
        <v>6.6606998162515234</v>
      </c>
      <c r="K95" s="99">
        <f t="shared" si="7"/>
        <v>6.3759248009391509</v>
      </c>
      <c r="L95" s="99">
        <f t="shared" si="7"/>
        <v>6.0973712185731701</v>
      </c>
      <c r="M95" s="99">
        <f t="shared" si="7"/>
        <v>5.8250390691535836</v>
      </c>
      <c r="N95" s="100">
        <f t="shared" si="7"/>
        <v>5.5589283526803852</v>
      </c>
    </row>
    <row r="96" spans="2:14" x14ac:dyDescent="0.25">
      <c r="B96" s="10">
        <v>95</v>
      </c>
      <c r="C96" s="115">
        <v>5</v>
      </c>
      <c r="D96" s="110">
        <f t="shared" si="7"/>
        <v>8.5</v>
      </c>
      <c r="E96" s="99">
        <f t="shared" si="7"/>
        <v>8.0639083010072099</v>
      </c>
      <c r="F96" s="99">
        <f t="shared" si="7"/>
        <v>7.6392999387505105</v>
      </c>
      <c r="G96" s="99">
        <f t="shared" si="7"/>
        <v>7.2261749132298867</v>
      </c>
      <c r="H96" s="99">
        <f t="shared" si="7"/>
        <v>6.8245332244453474</v>
      </c>
      <c r="I96" s="99">
        <f t="shared" si="7"/>
        <v>6.4343748723968917</v>
      </c>
      <c r="J96" s="99">
        <f t="shared" si="7"/>
        <v>6.0556998570845177</v>
      </c>
      <c r="K96" s="99">
        <f t="shared" si="7"/>
        <v>5.6885081785082301</v>
      </c>
      <c r="L96" s="99">
        <f t="shared" si="7"/>
        <v>5.3327998366680207</v>
      </c>
      <c r="M96" s="99">
        <f t="shared" si="7"/>
        <v>4.9885748315638958</v>
      </c>
      <c r="N96" s="100">
        <f t="shared" si="7"/>
        <v>4.6558331631958563</v>
      </c>
    </row>
    <row r="97" spans="2:14" ht="13.8" thickBot="1" x14ac:dyDescent="0.3">
      <c r="B97" s="13">
        <v>100</v>
      </c>
      <c r="C97" s="116">
        <v>0</v>
      </c>
      <c r="D97" s="111">
        <f t="shared" si="7"/>
        <v>8.5</v>
      </c>
      <c r="E97" s="101">
        <f t="shared" si="7"/>
        <v>7.9507202150051501</v>
      </c>
      <c r="F97" s="101">
        <f t="shared" si="7"/>
        <v>7.4197856705360801</v>
      </c>
      <c r="G97" s="101">
        <f t="shared" si="7"/>
        <v>6.9071963665927756</v>
      </c>
      <c r="H97" s="101">
        <f t="shared" si="7"/>
        <v>6.41295230317525</v>
      </c>
      <c r="I97" s="101">
        <f t="shared" si="7"/>
        <v>5.9370534802834953</v>
      </c>
      <c r="J97" s="101">
        <f t="shared" si="7"/>
        <v>5.4794998979175125</v>
      </c>
      <c r="K97" s="101">
        <f t="shared" si="7"/>
        <v>5.0402915560773067</v>
      </c>
      <c r="L97" s="101">
        <f t="shared" si="7"/>
        <v>4.6194284547628728</v>
      </c>
      <c r="M97" s="101">
        <f t="shared" si="7"/>
        <v>4.2169105939742124</v>
      </c>
      <c r="N97" s="102">
        <f t="shared" si="7"/>
        <v>3.8327379737113252</v>
      </c>
    </row>
    <row r="98" spans="2:14" ht="13.8" thickTop="1" x14ac:dyDescent="0.25"/>
  </sheetData>
  <phoneticPr fontId="4" type="noConversion"/>
  <pageMargins left="1.5" right="1.25" top="1.25" bottom="1.25" header="0" footer="0"/>
  <pageSetup scale="41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3"/>
  <sheetViews>
    <sheetView workbookViewId="0">
      <selection activeCell="B2" sqref="B2"/>
    </sheetView>
  </sheetViews>
  <sheetFormatPr defaultColWidth="9.109375" defaultRowHeight="13.2" x14ac:dyDescent="0.25"/>
  <cols>
    <col min="1" max="1" width="2.44140625" style="127" customWidth="1"/>
    <col min="2" max="2" width="9.109375" style="127"/>
    <col min="3" max="4" width="8.6640625" style="127" customWidth="1"/>
    <col min="5" max="5" width="10.5546875" style="127" bestFit="1" customWidth="1"/>
    <col min="6" max="8" width="9.109375" style="127"/>
    <col min="9" max="9" width="10.5546875" style="127" bestFit="1" customWidth="1"/>
    <col min="10" max="10" width="4.6640625" style="127" customWidth="1"/>
    <col min="11" max="13" width="9.109375" style="127"/>
    <col min="14" max="14" width="10.5546875" style="127" bestFit="1" customWidth="1"/>
    <col min="15" max="16" width="9.109375" style="127"/>
    <col min="17" max="17" width="7.6640625" style="127" bestFit="1" customWidth="1"/>
    <col min="18" max="18" width="10.5546875" style="127" bestFit="1" customWidth="1"/>
    <col min="19" max="16384" width="9.109375" style="127"/>
  </cols>
  <sheetData>
    <row r="2" spans="2:22" ht="15.6" x14ac:dyDescent="0.3">
      <c r="B2" s="77" t="s">
        <v>107</v>
      </c>
      <c r="K2" s="77" t="s">
        <v>108</v>
      </c>
      <c r="T2" s="77" t="s">
        <v>98</v>
      </c>
    </row>
    <row r="3" spans="2:22" x14ac:dyDescent="0.25">
      <c r="B3" s="127" t="s">
        <v>89</v>
      </c>
      <c r="K3" s="127" t="s">
        <v>88</v>
      </c>
      <c r="T3" s="127" t="s">
        <v>103</v>
      </c>
    </row>
    <row r="4" spans="2:22" x14ac:dyDescent="0.25">
      <c r="B4" s="127" t="s">
        <v>127</v>
      </c>
      <c r="K4" s="127" t="s">
        <v>126</v>
      </c>
    </row>
    <row r="5" spans="2:22" ht="16.2" thickBot="1" x14ac:dyDescent="0.35">
      <c r="B5" s="77"/>
    </row>
    <row r="6" spans="2:22" ht="14.4" thickTop="1" thickBot="1" x14ac:dyDescent="0.3">
      <c r="B6" s="186"/>
      <c r="C6" s="211" t="s">
        <v>87</v>
      </c>
      <c r="D6" s="211"/>
      <c r="E6" s="188" t="s">
        <v>86</v>
      </c>
      <c r="F6" s="199"/>
      <c r="G6" s="211" t="s">
        <v>128</v>
      </c>
      <c r="H6" s="211"/>
      <c r="I6" s="188" t="s">
        <v>86</v>
      </c>
      <c r="K6" s="210"/>
      <c r="L6" s="211" t="s">
        <v>87</v>
      </c>
      <c r="M6" s="211"/>
      <c r="N6" s="187" t="s">
        <v>86</v>
      </c>
      <c r="O6" s="187"/>
      <c r="P6" s="211" t="s">
        <v>128</v>
      </c>
      <c r="Q6" s="211"/>
      <c r="R6" s="188" t="s">
        <v>86</v>
      </c>
    </row>
    <row r="7" spans="2:22" ht="13.8" thickTop="1" x14ac:dyDescent="0.25">
      <c r="B7" s="138" t="s">
        <v>49</v>
      </c>
      <c r="C7" s="212" t="s">
        <v>63</v>
      </c>
      <c r="D7" s="212"/>
      <c r="E7" s="141" t="s">
        <v>16</v>
      </c>
      <c r="F7" s="68" t="s">
        <v>49</v>
      </c>
      <c r="G7" s="212" t="s">
        <v>63</v>
      </c>
      <c r="H7" s="212"/>
      <c r="I7" s="141" t="s">
        <v>16</v>
      </c>
      <c r="K7" s="138" t="s">
        <v>7</v>
      </c>
      <c r="L7" s="212" t="s">
        <v>63</v>
      </c>
      <c r="M7" s="212"/>
      <c r="N7" s="140" t="s">
        <v>16</v>
      </c>
      <c r="O7" s="140" t="s">
        <v>7</v>
      </c>
      <c r="P7" s="212" t="s">
        <v>63</v>
      </c>
      <c r="Q7" s="212"/>
      <c r="R7" s="141" t="s">
        <v>16</v>
      </c>
      <c r="T7" s="203" t="s">
        <v>16</v>
      </c>
      <c r="U7" s="204" t="s">
        <v>99</v>
      </c>
      <c r="V7" s="127" t="s">
        <v>101</v>
      </c>
    </row>
    <row r="8" spans="2:22" ht="13.8" thickBot="1" x14ac:dyDescent="0.3">
      <c r="B8" s="154" t="s">
        <v>50</v>
      </c>
      <c r="C8" s="155" t="s">
        <v>84</v>
      </c>
      <c r="D8" s="155" t="s">
        <v>85</v>
      </c>
      <c r="E8" s="157" t="s">
        <v>17</v>
      </c>
      <c r="F8" s="200" t="s">
        <v>50</v>
      </c>
      <c r="G8" s="155" t="s">
        <v>84</v>
      </c>
      <c r="H8" s="155" t="s">
        <v>85</v>
      </c>
      <c r="I8" s="157" t="s">
        <v>17</v>
      </c>
      <c r="K8" s="154" t="s">
        <v>50</v>
      </c>
      <c r="L8" s="155" t="s">
        <v>84</v>
      </c>
      <c r="M8" s="155" t="s">
        <v>85</v>
      </c>
      <c r="N8" s="155" t="s">
        <v>17</v>
      </c>
      <c r="O8" s="155" t="s">
        <v>50</v>
      </c>
      <c r="P8" s="155" t="s">
        <v>84</v>
      </c>
      <c r="Q8" s="155" t="s">
        <v>85</v>
      </c>
      <c r="R8" s="157" t="s">
        <v>17</v>
      </c>
      <c r="T8" s="208" t="s">
        <v>17</v>
      </c>
      <c r="U8" s="209" t="s">
        <v>100</v>
      </c>
      <c r="V8" s="127" t="s">
        <v>102</v>
      </c>
    </row>
    <row r="9" spans="2:22" x14ac:dyDescent="0.25">
      <c r="B9" s="160">
        <v>0</v>
      </c>
      <c r="C9" s="189">
        <v>4.5</v>
      </c>
      <c r="D9" s="189">
        <v>4.5</v>
      </c>
      <c r="E9" s="193">
        <f>ABS((C9)^0.5-(D9)^0.5)/((C9)^0.5+(D9)^0.5)</f>
        <v>0</v>
      </c>
      <c r="F9" s="201">
        <v>0</v>
      </c>
      <c r="G9" s="189">
        <v>4.5</v>
      </c>
      <c r="H9" s="215">
        <v>4.5</v>
      </c>
      <c r="I9" s="193">
        <f>ABS((G9)^0.5-(H9)^0.5)/((G9)^0.5+(H9)^0.5)</f>
        <v>0</v>
      </c>
      <c r="K9" s="160">
        <v>100</v>
      </c>
      <c r="L9" s="189">
        <v>3.5988225099390854</v>
      </c>
      <c r="M9" s="189">
        <v>3.5988225099390854</v>
      </c>
      <c r="N9" s="191">
        <f t="shared" ref="N9:N19" si="0">ABS((L9)^0.5-(M9)^0.5)/((L9)^0.5+(M9)^0.5)</f>
        <v>0</v>
      </c>
      <c r="O9" s="192">
        <v>100</v>
      </c>
      <c r="P9" s="189">
        <v>12.229402589451771</v>
      </c>
      <c r="Q9" s="189">
        <v>12.229402589451771</v>
      </c>
      <c r="R9" s="193">
        <f>ABS((P9)^0.5-(Q9)^0.5)/((P9)^0.5+(Q9)^0.5)</f>
        <v>0</v>
      </c>
      <c r="T9" s="205">
        <v>0.1</v>
      </c>
      <c r="U9" s="206">
        <f>(0.1/T9)^2</f>
        <v>1</v>
      </c>
    </row>
    <row r="10" spans="2:22" x14ac:dyDescent="0.25">
      <c r="B10" s="160">
        <v>5</v>
      </c>
      <c r="C10" s="190">
        <f>C$9</f>
        <v>4.5</v>
      </c>
      <c r="D10" s="189">
        <v>4.2652754326381634</v>
      </c>
      <c r="E10" s="193">
        <f t="shared" ref="E10:E19" si="1">ABS((C10)^0.5-(D10)^0.5)/((C10)^0.5+(D10)^0.5)</f>
        <v>1.3391858881802438E-2</v>
      </c>
      <c r="F10" s="201">
        <v>5</v>
      </c>
      <c r="G10" s="190">
        <f>G$9</f>
        <v>4.5</v>
      </c>
      <c r="H10" s="215">
        <v>6.0774788937434936</v>
      </c>
      <c r="I10" s="193">
        <f t="shared" ref="I10:I19" si="2">ABS((G10)^0.5-(H10)^0.5)/((G10)^0.5+(H10)^0.5)</f>
        <v>7.4987110768310966E-2</v>
      </c>
      <c r="K10" s="160">
        <v>90</v>
      </c>
      <c r="L10" s="190">
        <f>L$9</f>
        <v>3.5988225099390854</v>
      </c>
      <c r="M10" s="189">
        <v>3.8439081413694329</v>
      </c>
      <c r="N10" s="191">
        <f t="shared" si="0"/>
        <v>1.6469231446103866E-2</v>
      </c>
      <c r="O10" s="192">
        <v>90</v>
      </c>
      <c r="P10" s="190">
        <f>P$9</f>
        <v>12.229402589451771</v>
      </c>
      <c r="Q10" s="189">
        <v>12.67779205547105</v>
      </c>
      <c r="R10" s="193">
        <f t="shared" ref="R10:R19" si="3">ABS((P10)^0.5-(Q10)^0.5)/((P10)^0.5+(Q10)^0.5)</f>
        <v>9.0019331274107106E-3</v>
      </c>
      <c r="T10" s="205">
        <v>0.08</v>
      </c>
      <c r="U10" s="206">
        <f t="shared" ref="U10:U16" si="4">(0.1/T10)^2</f>
        <v>1.5625</v>
      </c>
    </row>
    <row r="11" spans="2:22" x14ac:dyDescent="0.25">
      <c r="B11" s="160">
        <v>10</v>
      </c>
      <c r="C11" s="190">
        <f t="shared" ref="C11:C19" si="5">C$9</f>
        <v>4.5</v>
      </c>
      <c r="D11" s="189">
        <v>4.0368376618407353</v>
      </c>
      <c r="E11" s="193">
        <f t="shared" si="1"/>
        <v>2.7147270174811906E-2</v>
      </c>
      <c r="F11" s="201">
        <v>10</v>
      </c>
      <c r="G11" s="190">
        <f t="shared" ref="G11:G18" si="6">G$9</f>
        <v>4.5</v>
      </c>
      <c r="H11" s="215">
        <v>7.8915389565666194</v>
      </c>
      <c r="I11" s="193">
        <f t="shared" si="2"/>
        <v>0.13951257650841312</v>
      </c>
      <c r="K11" s="160">
        <v>80</v>
      </c>
      <c r="L11" s="190">
        <f t="shared" ref="L11:L18" si="7">L$9</f>
        <v>3.5988225099390854</v>
      </c>
      <c r="M11" s="189">
        <v>4.0970665167760618</v>
      </c>
      <c r="N11" s="191">
        <f t="shared" si="0"/>
        <v>3.240478105308417E-2</v>
      </c>
      <c r="O11" s="192">
        <v>80</v>
      </c>
      <c r="P11" s="190">
        <f t="shared" ref="P11:P18" si="8">P$9</f>
        <v>12.229402589451771</v>
      </c>
      <c r="Q11" s="189">
        <v>13.134254265466607</v>
      </c>
      <c r="R11" s="193">
        <f t="shared" si="3"/>
        <v>1.7843242578354779E-2</v>
      </c>
      <c r="T11" s="205">
        <v>0.06</v>
      </c>
      <c r="U11" s="206">
        <f t="shared" si="4"/>
        <v>2.7777777777777781</v>
      </c>
    </row>
    <row r="12" spans="2:22" x14ac:dyDescent="0.25">
      <c r="B12" s="160">
        <v>15</v>
      </c>
      <c r="C12" s="190">
        <f t="shared" si="5"/>
        <v>4.5</v>
      </c>
      <c r="D12" s="189">
        <v>3.8146866876077077</v>
      </c>
      <c r="E12" s="193">
        <f t="shared" si="1"/>
        <v>4.128124177401335E-2</v>
      </c>
      <c r="F12" s="201">
        <v>15</v>
      </c>
      <c r="G12" s="190">
        <f t="shared" si="6"/>
        <v>4.5</v>
      </c>
      <c r="H12" s="215">
        <v>9.9421801884693775</v>
      </c>
      <c r="I12" s="193">
        <f t="shared" si="2"/>
        <v>0.19562293492486679</v>
      </c>
      <c r="K12" s="160">
        <v>70</v>
      </c>
      <c r="L12" s="190">
        <f t="shared" si="7"/>
        <v>3.5988225099390854</v>
      </c>
      <c r="M12" s="189">
        <v>4.3582976361589747</v>
      </c>
      <c r="N12" s="191">
        <f t="shared" si="0"/>
        <v>4.7832175984589748E-2</v>
      </c>
      <c r="O12" s="192">
        <v>70</v>
      </c>
      <c r="P12" s="190">
        <f t="shared" si="8"/>
        <v>12.229402589451771</v>
      </c>
      <c r="Q12" s="189">
        <v>13.59878921943845</v>
      </c>
      <c r="R12" s="193">
        <f t="shared" si="3"/>
        <v>2.6528189408145192E-2</v>
      </c>
      <c r="T12" s="205">
        <v>0.05</v>
      </c>
      <c r="U12" s="206">
        <f t="shared" si="4"/>
        <v>4</v>
      </c>
    </row>
    <row r="13" spans="2:22" x14ac:dyDescent="0.25">
      <c r="B13" s="160">
        <v>20</v>
      </c>
      <c r="C13" s="190">
        <f t="shared" si="5"/>
        <v>4.5</v>
      </c>
      <c r="D13" s="189">
        <v>3.5988225099390854</v>
      </c>
      <c r="E13" s="193">
        <f t="shared" si="1"/>
        <v>5.5809619159294534E-2</v>
      </c>
      <c r="F13" s="201">
        <v>20</v>
      </c>
      <c r="G13" s="190">
        <f t="shared" si="6"/>
        <v>4.5</v>
      </c>
      <c r="H13" s="215">
        <v>12.229402589451771</v>
      </c>
      <c r="I13" s="193">
        <f t="shared" si="2"/>
        <v>0.24486360113004529</v>
      </c>
      <c r="K13" s="160">
        <v>60</v>
      </c>
      <c r="L13" s="190">
        <f t="shared" si="7"/>
        <v>3.5988225099390854</v>
      </c>
      <c r="M13" s="189">
        <v>4.6276014995181676</v>
      </c>
      <c r="N13" s="191">
        <f t="shared" si="0"/>
        <v>6.2775340927868156E-2</v>
      </c>
      <c r="O13" s="192">
        <v>60</v>
      </c>
      <c r="P13" s="190">
        <f t="shared" si="8"/>
        <v>12.229402589451771</v>
      </c>
      <c r="Q13" s="189">
        <v>14.071396917386572</v>
      </c>
      <c r="R13" s="193">
        <f t="shared" si="3"/>
        <v>3.5060885275723028E-2</v>
      </c>
      <c r="T13" s="205">
        <v>0.02</v>
      </c>
      <c r="U13" s="206">
        <f t="shared" si="4"/>
        <v>25</v>
      </c>
    </row>
    <row r="14" spans="2:22" x14ac:dyDescent="0.25">
      <c r="B14" s="160">
        <v>25</v>
      </c>
      <c r="C14" s="190">
        <f t="shared" si="5"/>
        <v>4.5</v>
      </c>
      <c r="D14" s="189">
        <v>3.3892451288348657</v>
      </c>
      <c r="E14" s="193">
        <f t="shared" si="1"/>
        <v>7.0749144653862645E-2</v>
      </c>
      <c r="F14" s="201">
        <v>25</v>
      </c>
      <c r="G14" s="190">
        <f t="shared" si="6"/>
        <v>4.5</v>
      </c>
      <c r="H14" s="215">
        <v>14.753206159513793</v>
      </c>
      <c r="I14" s="193">
        <f t="shared" si="2"/>
        <v>0.28842340312755749</v>
      </c>
      <c r="K14" s="160">
        <v>50</v>
      </c>
      <c r="L14" s="190">
        <f t="shared" si="7"/>
        <v>3.5988225099390854</v>
      </c>
      <c r="M14" s="189">
        <v>4.9049781068536449</v>
      </c>
      <c r="N14" s="191">
        <f t="shared" si="0"/>
        <v>7.7256721895840069E-2</v>
      </c>
      <c r="O14" s="192">
        <v>50</v>
      </c>
      <c r="P14" s="190">
        <f t="shared" si="8"/>
        <v>12.229402589451771</v>
      </c>
      <c r="Q14" s="189">
        <v>14.552077359310978</v>
      </c>
      <c r="R14" s="193">
        <f t="shared" si="3"/>
        <v>4.3445298934228146E-2</v>
      </c>
      <c r="T14" s="205">
        <v>0.01</v>
      </c>
      <c r="U14" s="206">
        <f t="shared" si="4"/>
        <v>100</v>
      </c>
    </row>
    <row r="15" spans="2:22" x14ac:dyDescent="0.25">
      <c r="B15" s="160">
        <v>30</v>
      </c>
      <c r="C15" s="190">
        <f t="shared" si="5"/>
        <v>4.5</v>
      </c>
      <c r="D15" s="189">
        <v>3.1859545442950492</v>
      </c>
      <c r="E15" s="193">
        <f t="shared" si="1"/>
        <v>8.6117521785847043E-2</v>
      </c>
      <c r="F15" s="201">
        <v>30</v>
      </c>
      <c r="G15" s="190">
        <f t="shared" si="6"/>
        <v>4.5</v>
      </c>
      <c r="H15" s="215">
        <v>17.513590898655448</v>
      </c>
      <c r="I15" s="193">
        <f t="shared" si="2"/>
        <v>0.32723182068627649</v>
      </c>
      <c r="K15" s="160">
        <v>40</v>
      </c>
      <c r="L15" s="190">
        <f t="shared" si="7"/>
        <v>3.5988225099390854</v>
      </c>
      <c r="M15" s="189">
        <v>5.1904274581654013</v>
      </c>
      <c r="N15" s="191">
        <f t="shared" si="0"/>
        <v>9.1297398726364762E-2</v>
      </c>
      <c r="O15" s="192">
        <v>40</v>
      </c>
      <c r="P15" s="190">
        <f t="shared" si="8"/>
        <v>12.229402589451771</v>
      </c>
      <c r="Q15" s="189">
        <v>15.040830545211668</v>
      </c>
      <c r="R15" s="193">
        <f t="shared" si="3"/>
        <v>5.1685262386102181E-2</v>
      </c>
      <c r="T15" s="205">
        <v>5.0000000000000001E-3</v>
      </c>
      <c r="U15" s="206">
        <f t="shared" si="4"/>
        <v>400</v>
      </c>
    </row>
    <row r="16" spans="2:22" ht="13.8" thickBot="1" x14ac:dyDescent="0.3">
      <c r="B16" s="160">
        <v>35</v>
      </c>
      <c r="C16" s="190">
        <f t="shared" si="5"/>
        <v>4.5</v>
      </c>
      <c r="D16" s="189">
        <v>2.9889507563196376</v>
      </c>
      <c r="E16" s="193">
        <f t="shared" si="1"/>
        <v>0.10193348527327627</v>
      </c>
      <c r="F16" s="201">
        <v>35</v>
      </c>
      <c r="G16" s="190">
        <f t="shared" si="6"/>
        <v>4.5</v>
      </c>
      <c r="H16" s="215">
        <v>20.510556806876732</v>
      </c>
      <c r="I16" s="193">
        <f t="shared" si="2"/>
        <v>0.36202605020966105</v>
      </c>
      <c r="K16" s="160">
        <v>30</v>
      </c>
      <c r="L16" s="190">
        <f t="shared" si="7"/>
        <v>3.5988225099390854</v>
      </c>
      <c r="M16" s="189">
        <v>5.4839495534534395</v>
      </c>
      <c r="N16" s="191">
        <f t="shared" si="0"/>
        <v>0.10491718746455875</v>
      </c>
      <c r="O16" s="192">
        <v>30</v>
      </c>
      <c r="P16" s="190">
        <f t="shared" si="8"/>
        <v>12.229402589451771</v>
      </c>
      <c r="Q16" s="189">
        <v>15.537656475088639</v>
      </c>
      <c r="R16" s="193">
        <f t="shared" si="3"/>
        <v>5.9784476722780464E-2</v>
      </c>
      <c r="T16" s="148">
        <v>1E-3</v>
      </c>
      <c r="U16" s="207">
        <f t="shared" si="4"/>
        <v>10000</v>
      </c>
    </row>
    <row r="17" spans="2:18" ht="13.8" thickTop="1" x14ac:dyDescent="0.25">
      <c r="B17" s="160">
        <v>40</v>
      </c>
      <c r="C17" s="190">
        <f t="shared" si="5"/>
        <v>4.5</v>
      </c>
      <c r="D17" s="189">
        <v>2.7982337649086286</v>
      </c>
      <c r="E17" s="193">
        <f t="shared" si="1"/>
        <v>0.11821687721410962</v>
      </c>
      <c r="F17" s="201">
        <v>40</v>
      </c>
      <c r="G17" s="190">
        <f t="shared" si="6"/>
        <v>4.5</v>
      </c>
      <c r="H17" s="215">
        <v>23.744103884177655</v>
      </c>
      <c r="I17" s="193">
        <f t="shared" si="2"/>
        <v>0.39339828220178713</v>
      </c>
      <c r="K17" s="160">
        <v>20</v>
      </c>
      <c r="L17" s="190">
        <f t="shared" si="7"/>
        <v>3.5988225099390854</v>
      </c>
      <c r="M17" s="189">
        <v>5.7855443927177621</v>
      </c>
      <c r="N17" s="191">
        <f t="shared" si="0"/>
        <v>0.11813473367393242</v>
      </c>
      <c r="O17" s="192">
        <v>20</v>
      </c>
      <c r="P17" s="190">
        <f t="shared" si="8"/>
        <v>12.229402589451771</v>
      </c>
      <c r="Q17" s="189">
        <v>16.042555148941883</v>
      </c>
      <c r="R17" s="193">
        <f t="shared" si="3"/>
        <v>6.774651766767012E-2</v>
      </c>
    </row>
    <row r="18" spans="2:18" x14ac:dyDescent="0.25">
      <c r="B18" s="160">
        <v>45</v>
      </c>
      <c r="C18" s="190">
        <f t="shared" si="5"/>
        <v>4.5</v>
      </c>
      <c r="D18" s="213">
        <v>2.61</v>
      </c>
      <c r="E18" s="193">
        <f t="shared" si="1"/>
        <v>0.13534614006480555</v>
      </c>
      <c r="F18" s="201">
        <v>45</v>
      </c>
      <c r="G18" s="190">
        <f t="shared" si="6"/>
        <v>4.5</v>
      </c>
      <c r="H18" s="215">
        <v>27.214232130558209</v>
      </c>
      <c r="I18" s="193">
        <f t="shared" si="2"/>
        <v>0.42182968337436094</v>
      </c>
      <c r="K18" s="160">
        <v>10</v>
      </c>
      <c r="L18" s="190">
        <f t="shared" si="7"/>
        <v>3.5988225099390854</v>
      </c>
      <c r="M18" s="189">
        <v>6.0952119759583638</v>
      </c>
      <c r="N18" s="191">
        <f t="shared" si="0"/>
        <v>0.13096759760036963</v>
      </c>
      <c r="O18" s="192">
        <v>10</v>
      </c>
      <c r="P18" s="190">
        <f t="shared" si="8"/>
        <v>12.229402589451771</v>
      </c>
      <c r="Q18" s="189">
        <v>16.55552656677142</v>
      </c>
      <c r="R18" s="193">
        <f t="shared" si="3"/>
        <v>7.5574840839855356E-2</v>
      </c>
    </row>
    <row r="19" spans="2:18" ht="13.8" thickBot="1" x14ac:dyDescent="0.3">
      <c r="B19" s="194">
        <v>50</v>
      </c>
      <c r="C19" s="195">
        <f t="shared" si="5"/>
        <v>4.5</v>
      </c>
      <c r="D19" s="214">
        <v>2.44</v>
      </c>
      <c r="E19" s="198">
        <f t="shared" si="1"/>
        <v>0.15183659693574925</v>
      </c>
      <c r="F19" s="202">
        <v>50</v>
      </c>
      <c r="G19" s="195">
        <f>G$9</f>
        <v>4.5</v>
      </c>
      <c r="H19" s="216">
        <v>30.920941546018387</v>
      </c>
      <c r="I19" s="198">
        <f t="shared" si="2"/>
        <v>0.44771525016920666</v>
      </c>
      <c r="K19" s="194">
        <v>0</v>
      </c>
      <c r="L19" s="195">
        <f>L$9</f>
        <v>3.5988225099390854</v>
      </c>
      <c r="M19" s="217">
        <v>6.41295230317525</v>
      </c>
      <c r="N19" s="197">
        <f t="shared" si="0"/>
        <v>0.14343233200694758</v>
      </c>
      <c r="O19" s="196">
        <v>0</v>
      </c>
      <c r="P19" s="195">
        <f>P$9</f>
        <v>12.229402589451771</v>
      </c>
      <c r="Q19" s="217">
        <v>17.076570728577238</v>
      </c>
      <c r="R19" s="198">
        <f t="shared" si="3"/>
        <v>8.3272786754807565E-2</v>
      </c>
    </row>
    <row r="20" spans="2:18" ht="13.8" thickTop="1" x14ac:dyDescent="0.25"/>
    <row r="23" spans="2:18" x14ac:dyDescent="0.25">
      <c r="J23" s="128"/>
    </row>
    <row r="24" spans="2:18" x14ac:dyDescent="0.25">
      <c r="J24" s="128"/>
    </row>
    <row r="25" spans="2:18" x14ac:dyDescent="0.25">
      <c r="J25" s="128"/>
    </row>
    <row r="26" spans="2:18" x14ac:dyDescent="0.25">
      <c r="J26" s="128"/>
    </row>
    <row r="27" spans="2:18" x14ac:dyDescent="0.25">
      <c r="J27" s="128"/>
    </row>
    <row r="28" spans="2:18" x14ac:dyDescent="0.25">
      <c r="J28" s="128"/>
    </row>
    <row r="29" spans="2:18" x14ac:dyDescent="0.25">
      <c r="J29" s="128"/>
    </row>
    <row r="30" spans="2:18" x14ac:dyDescent="0.25">
      <c r="J30" s="128"/>
    </row>
    <row r="31" spans="2:18" x14ac:dyDescent="0.25">
      <c r="J31" s="128"/>
    </row>
    <row r="32" spans="2:18" x14ac:dyDescent="0.25">
      <c r="J32" s="128"/>
    </row>
    <row r="33" spans="10:10" x14ac:dyDescent="0.25">
      <c r="J33" s="128"/>
    </row>
  </sheetData>
  <phoneticPr fontId="4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zoomScale="75" workbookViewId="0">
      <selection activeCell="B2" sqref="B2"/>
    </sheetView>
  </sheetViews>
  <sheetFormatPr defaultRowHeight="13.2" x14ac:dyDescent="0.25"/>
  <cols>
    <col min="5" max="5" width="8.88671875" customWidth="1"/>
    <col min="6" max="6" width="9.33203125" customWidth="1"/>
    <col min="7" max="8" width="9.44140625" bestFit="1" customWidth="1"/>
    <col min="10" max="11" width="9.6640625" bestFit="1" customWidth="1"/>
    <col min="12" max="13" width="11.109375" bestFit="1" customWidth="1"/>
  </cols>
  <sheetData>
    <row r="1" spans="2:17" x14ac:dyDescent="0.25">
      <c r="C1" s="90"/>
    </row>
    <row r="2" spans="2:17" ht="17.399999999999999" x14ac:dyDescent="0.3">
      <c r="B2" s="158" t="s">
        <v>113</v>
      </c>
      <c r="C2" s="90"/>
    </row>
    <row r="3" spans="2:17" ht="15.6" x14ac:dyDescent="0.3">
      <c r="C3" s="131" t="s">
        <v>82</v>
      </c>
      <c r="F3" s="77" t="s">
        <v>121</v>
      </c>
    </row>
    <row r="4" spans="2:17" ht="16.2" thickBot="1" x14ac:dyDescent="0.35">
      <c r="C4" s="185" t="s">
        <v>122</v>
      </c>
      <c r="F4" s="175"/>
      <c r="G4" s="176"/>
      <c r="H4" s="176"/>
      <c r="I4" s="176"/>
      <c r="J4" s="176"/>
      <c r="K4" s="176"/>
      <c r="L4" s="176"/>
      <c r="O4" s="2" t="s">
        <v>119</v>
      </c>
    </row>
    <row r="5" spans="2:17" ht="16.8" thickTop="1" thickBot="1" x14ac:dyDescent="0.35">
      <c r="C5" s="131"/>
      <c r="F5" s="77"/>
      <c r="O5" s="132"/>
      <c r="P5" s="133" t="s">
        <v>120</v>
      </c>
      <c r="Q5" s="134" t="s">
        <v>37</v>
      </c>
    </row>
    <row r="6" spans="2:17" ht="14.4" thickTop="1" thickBot="1" x14ac:dyDescent="0.3">
      <c r="B6" s="132"/>
      <c r="C6" s="133"/>
      <c r="D6" s="133"/>
      <c r="E6" s="133"/>
      <c r="F6" s="133"/>
      <c r="G6" s="173" t="s">
        <v>83</v>
      </c>
      <c r="H6" s="173"/>
      <c r="I6" s="173" t="s">
        <v>115</v>
      </c>
      <c r="J6" s="174"/>
      <c r="K6" s="133"/>
      <c r="L6" s="133"/>
      <c r="M6" s="134"/>
      <c r="O6" s="163"/>
      <c r="P6" s="164"/>
      <c r="Q6" s="165" t="s">
        <v>38</v>
      </c>
    </row>
    <row r="7" spans="2:17" x14ac:dyDescent="0.25">
      <c r="B7" s="135"/>
      <c r="C7" s="136"/>
      <c r="D7" s="136"/>
      <c r="E7" s="136"/>
      <c r="F7" s="136"/>
      <c r="G7" s="177" t="s">
        <v>90</v>
      </c>
      <c r="H7" s="177" t="s">
        <v>91</v>
      </c>
      <c r="I7" s="177" t="s">
        <v>116</v>
      </c>
      <c r="J7" s="178" t="s">
        <v>117</v>
      </c>
      <c r="K7" s="139" t="s">
        <v>118</v>
      </c>
      <c r="L7" s="136"/>
      <c r="M7" s="137"/>
      <c r="O7" s="160" t="s">
        <v>90</v>
      </c>
      <c r="P7" s="166" t="s">
        <v>3</v>
      </c>
      <c r="Q7" s="169">
        <v>4.4000000000000004</v>
      </c>
    </row>
    <row r="8" spans="2:17" x14ac:dyDescent="0.25">
      <c r="B8" s="138" t="s">
        <v>44</v>
      </c>
      <c r="C8" s="139" t="s">
        <v>48</v>
      </c>
      <c r="D8" s="139"/>
      <c r="E8" s="140" t="s">
        <v>10</v>
      </c>
      <c r="F8" s="140" t="s">
        <v>49</v>
      </c>
      <c r="G8" s="159" t="str">
        <f>P7</f>
        <v>Quartz</v>
      </c>
      <c r="H8" s="159" t="str">
        <f>P8</f>
        <v>Calcite</v>
      </c>
      <c r="I8" s="168" t="str">
        <f>P9</f>
        <v>Water</v>
      </c>
      <c r="J8" s="159" t="str">
        <f>P10</f>
        <v>Air</v>
      </c>
      <c r="K8" s="140" t="s">
        <v>12</v>
      </c>
      <c r="L8" s="140" t="s">
        <v>14</v>
      </c>
      <c r="M8" s="141" t="s">
        <v>16</v>
      </c>
      <c r="O8" s="160" t="s">
        <v>91</v>
      </c>
      <c r="P8" s="166" t="s">
        <v>9</v>
      </c>
      <c r="Q8" s="169">
        <v>8.5</v>
      </c>
    </row>
    <row r="9" spans="2:17" ht="13.8" thickBot="1" x14ac:dyDescent="0.3">
      <c r="B9" s="154" t="s">
        <v>47</v>
      </c>
      <c r="C9" s="155" t="s">
        <v>45</v>
      </c>
      <c r="D9" s="155" t="s">
        <v>46</v>
      </c>
      <c r="E9" s="155" t="s">
        <v>13</v>
      </c>
      <c r="F9" s="155" t="s">
        <v>50</v>
      </c>
      <c r="G9" s="155" t="s">
        <v>50</v>
      </c>
      <c r="H9" s="155" t="s">
        <v>50</v>
      </c>
      <c r="I9" s="156" t="s">
        <v>51</v>
      </c>
      <c r="J9" s="171" t="s">
        <v>51</v>
      </c>
      <c r="K9" s="155" t="s">
        <v>11</v>
      </c>
      <c r="L9" s="155" t="s">
        <v>15</v>
      </c>
      <c r="M9" s="157" t="s">
        <v>17</v>
      </c>
      <c r="O9" s="161" t="s">
        <v>116</v>
      </c>
      <c r="P9" s="166" t="s">
        <v>6</v>
      </c>
      <c r="Q9" s="169">
        <v>81</v>
      </c>
    </row>
    <row r="10" spans="2:17" ht="13.8" thickBot="1" x14ac:dyDescent="0.3">
      <c r="B10" s="142">
        <v>1</v>
      </c>
      <c r="C10" s="143">
        <v>0</v>
      </c>
      <c r="D10" s="144">
        <f>C11</f>
        <v>0.5</v>
      </c>
      <c r="E10" s="145">
        <f>D10-C10</f>
        <v>0.5</v>
      </c>
      <c r="F10" s="143">
        <f>'(2)TP model-Porosity-Mineralogy'!K22</f>
        <v>35</v>
      </c>
      <c r="G10" s="143">
        <v>100</v>
      </c>
      <c r="H10" s="144">
        <f>100-G10</f>
        <v>0</v>
      </c>
      <c r="I10" s="143">
        <v>30</v>
      </c>
      <c r="J10" s="16">
        <f>100-I10</f>
        <v>70</v>
      </c>
      <c r="K10" s="179">
        <f>((1-$H10/100)*(1-F10/100)*($Q$7)^0.5+($H10/100)*(1-F10/100)*($Q$8)^0.5+(F10/100)*$I10/100*($Q$9)^0.5+(F10/100)*$J10/100*($Q$10)^0.5)^2</f>
        <v>6.5201145762384494</v>
      </c>
      <c r="L10" s="146">
        <f>(2*(D10-C10)*(K10)^0.5)/(3*10^8)*(1*10^9)</f>
        <v>8.5115050087373234</v>
      </c>
      <c r="M10" s="147">
        <f>((K10)^0.5-(K11)^0.5)/((K10)^0.5+(K11)^0.5)</f>
        <v>-0.27734921486060105</v>
      </c>
      <c r="O10" s="162" t="s">
        <v>117</v>
      </c>
      <c r="P10" s="167" t="s">
        <v>5</v>
      </c>
      <c r="Q10" s="170">
        <v>1</v>
      </c>
    </row>
    <row r="11" spans="2:17" ht="13.8" thickTop="1" x14ac:dyDescent="0.25">
      <c r="B11" s="142">
        <v>2</v>
      </c>
      <c r="C11" s="143">
        <v>0.5</v>
      </c>
      <c r="D11" s="144">
        <f>C12</f>
        <v>1</v>
      </c>
      <c r="E11" s="145">
        <f>D11-C11</f>
        <v>0.5</v>
      </c>
      <c r="F11" s="143">
        <v>35</v>
      </c>
      <c r="G11" s="143">
        <v>100</v>
      </c>
      <c r="H11" s="144">
        <f>100-G11</f>
        <v>0</v>
      </c>
      <c r="I11" s="143">
        <v>100</v>
      </c>
      <c r="J11" s="16">
        <f>100-I11</f>
        <v>0</v>
      </c>
      <c r="K11" s="180">
        <f>((1-$H11/100)*(1-F11/100)*($Q$7)^0.5+($H11/100)*(1-F11/100)*($Q$8)^0.5+(F11/100)*$I11/100*($Q$9)^0.5+(F11/100)*$J11/100*($Q$10)^0.5)^2</f>
        <v>20.371244466513541</v>
      </c>
      <c r="L11" s="146">
        <f>(2*(D11-C11)*(K11)^0.5)/(3*10^8)*(1*10^9)+L10</f>
        <v>23.556343350807978</v>
      </c>
      <c r="M11" s="147">
        <f>((K11)^0.5-(K12)^0.5)/((K11)^0.5+(K12)^0.5)</f>
        <v>-8.7563736831072388E-3</v>
      </c>
    </row>
    <row r="12" spans="2:17" ht="13.8" thickBot="1" x14ac:dyDescent="0.3">
      <c r="B12" s="148">
        <v>3</v>
      </c>
      <c r="C12" s="149">
        <v>1</v>
      </c>
      <c r="D12" s="149">
        <v>1.5</v>
      </c>
      <c r="E12" s="150">
        <f>D12-C12</f>
        <v>0.5</v>
      </c>
      <c r="F12" s="149">
        <v>35</v>
      </c>
      <c r="G12" s="149">
        <v>85</v>
      </c>
      <c r="H12" s="151">
        <f>100-G12</f>
        <v>15</v>
      </c>
      <c r="I12" s="149">
        <v>100</v>
      </c>
      <c r="J12" s="172">
        <f>100-I12</f>
        <v>0</v>
      </c>
      <c r="K12" s="181">
        <f>((1-$H12/100)*(1-F12/100)*($Q$7)^0.5+($H12/100)*(1-F12/100)*($Q$8)^0.5+(F12/100)*$I12/100*($Q$9)^0.5+(F12/100)*$J12/100*($Q$10)^0.5)^2</f>
        <v>21.097419014912852</v>
      </c>
      <c r="L12" s="152">
        <f>(2*(D12-C12)*(K12)^0.5)/(3*10^8)*(1*10^9)+L11</f>
        <v>38.8669856244804</v>
      </c>
      <c r="M12" s="153"/>
    </row>
    <row r="13" spans="2:17" ht="13.8" thickTop="1" x14ac:dyDescent="0.25">
      <c r="B13" s="76"/>
      <c r="C13" s="76"/>
      <c r="D13" s="76"/>
      <c r="E13" s="76"/>
      <c r="F13" s="76"/>
      <c r="G13" s="76"/>
      <c r="H13" s="76"/>
      <c r="I13" s="76"/>
      <c r="J13" s="124"/>
      <c r="K13" s="124"/>
      <c r="L13" s="66"/>
    </row>
    <row r="22" spans="6:10" x14ac:dyDescent="0.25">
      <c r="F22" s="65"/>
      <c r="G22" s="41"/>
      <c r="H22" s="41"/>
      <c r="I22" s="41"/>
      <c r="J22" s="41"/>
    </row>
    <row r="23" spans="6:10" x14ac:dyDescent="0.25">
      <c r="F23" s="65"/>
      <c r="G23" s="41"/>
      <c r="H23" s="41"/>
      <c r="I23" s="41"/>
      <c r="J23" s="41"/>
    </row>
    <row r="24" spans="6:10" x14ac:dyDescent="0.25">
      <c r="F24" s="40"/>
      <c r="G24" s="40"/>
      <c r="H24" s="42"/>
      <c r="I24" s="42"/>
      <c r="J24" s="40"/>
    </row>
    <row r="25" spans="6:10" x14ac:dyDescent="0.25">
      <c r="F25" s="40"/>
      <c r="G25" s="40"/>
      <c r="H25" s="42"/>
      <c r="I25" s="42"/>
      <c r="J25" s="40"/>
    </row>
    <row r="26" spans="6:10" x14ac:dyDescent="0.25">
      <c r="F26" s="40"/>
      <c r="G26" s="40"/>
      <c r="H26" s="42"/>
      <c r="I26" s="42"/>
      <c r="J26" s="40"/>
    </row>
    <row r="35" spans="2:9" x14ac:dyDescent="0.25">
      <c r="B35" t="s">
        <v>56</v>
      </c>
      <c r="I35" s="2" t="s">
        <v>114</v>
      </c>
    </row>
    <row r="36" spans="2:9" x14ac:dyDescent="0.25">
      <c r="B36" s="4" t="s">
        <v>44</v>
      </c>
      <c r="C36" s="4" t="s">
        <v>43</v>
      </c>
      <c r="D36" s="4" t="s">
        <v>12</v>
      </c>
      <c r="E36" t="s">
        <v>14</v>
      </c>
      <c r="F36" t="s">
        <v>16</v>
      </c>
    </row>
    <row r="37" spans="2:9" x14ac:dyDescent="0.25">
      <c r="B37" s="4" t="s">
        <v>47</v>
      </c>
      <c r="C37" s="4" t="s">
        <v>13</v>
      </c>
      <c r="D37" s="4" t="s">
        <v>11</v>
      </c>
      <c r="E37" t="s">
        <v>15</v>
      </c>
      <c r="F37" t="s">
        <v>17</v>
      </c>
    </row>
    <row r="38" spans="2:9" x14ac:dyDescent="0.25">
      <c r="B38" s="4">
        <f>B10</f>
        <v>1</v>
      </c>
      <c r="C38" s="4">
        <f>C10</f>
        <v>0</v>
      </c>
      <c r="D38" s="69">
        <f>K10</f>
        <v>6.5201145762384494</v>
      </c>
      <c r="E38" s="4">
        <v>0</v>
      </c>
      <c r="F38" s="4">
        <v>0</v>
      </c>
    </row>
    <row r="39" spans="2:9" x14ac:dyDescent="0.25">
      <c r="B39" s="4"/>
      <c r="C39" s="4">
        <f>D10</f>
        <v>0.5</v>
      </c>
      <c r="D39" s="69">
        <f>K10</f>
        <v>6.5201145762384494</v>
      </c>
      <c r="E39" s="69">
        <f>L10</f>
        <v>8.5115050087373234</v>
      </c>
      <c r="F39" s="4">
        <v>0</v>
      </c>
    </row>
    <row r="40" spans="2:9" x14ac:dyDescent="0.25">
      <c r="B40" s="4"/>
      <c r="C40" s="4">
        <f>C39</f>
        <v>0.5</v>
      </c>
      <c r="D40" s="69">
        <f>D39</f>
        <v>6.5201145762384494</v>
      </c>
      <c r="E40" s="69">
        <f>E39</f>
        <v>8.5115050087373234</v>
      </c>
      <c r="F40" s="70">
        <f>M10</f>
        <v>-0.27734921486060105</v>
      </c>
    </row>
    <row r="41" spans="2:9" x14ac:dyDescent="0.25">
      <c r="B41" s="4">
        <f>B11</f>
        <v>2</v>
      </c>
      <c r="C41" s="4">
        <f>C11</f>
        <v>0.5</v>
      </c>
      <c r="D41" s="69">
        <f>K11</f>
        <v>20.371244466513541</v>
      </c>
      <c r="E41" s="69">
        <f>L10</f>
        <v>8.5115050087373234</v>
      </c>
      <c r="F41" s="71">
        <v>0</v>
      </c>
    </row>
    <row r="42" spans="2:9" x14ac:dyDescent="0.25">
      <c r="B42" s="4"/>
      <c r="C42" s="4">
        <f>D11</f>
        <v>1</v>
      </c>
      <c r="D42" s="69">
        <f>K11</f>
        <v>20.371244466513541</v>
      </c>
      <c r="E42" s="69">
        <f>L11</f>
        <v>23.556343350807978</v>
      </c>
      <c r="F42" s="4">
        <v>0</v>
      </c>
    </row>
    <row r="43" spans="2:9" x14ac:dyDescent="0.25">
      <c r="B43" s="4"/>
      <c r="C43" s="4">
        <f>C42</f>
        <v>1</v>
      </c>
      <c r="D43" s="69">
        <f>D42</f>
        <v>20.371244466513541</v>
      </c>
      <c r="E43" s="69">
        <f>E42</f>
        <v>23.556343350807978</v>
      </c>
      <c r="F43" s="70">
        <f>M11</f>
        <v>-8.7563736831072388E-3</v>
      </c>
    </row>
    <row r="44" spans="2:9" x14ac:dyDescent="0.25">
      <c r="B44" s="4">
        <f>B12</f>
        <v>3</v>
      </c>
      <c r="C44" s="4">
        <f>C42</f>
        <v>1</v>
      </c>
      <c r="D44" s="69">
        <f>K12</f>
        <v>21.097419014912852</v>
      </c>
      <c r="E44" s="69">
        <f>L11</f>
        <v>23.556343350807978</v>
      </c>
      <c r="F44" s="71">
        <v>0</v>
      </c>
    </row>
    <row r="45" spans="2:9" x14ac:dyDescent="0.25">
      <c r="B45" s="4"/>
      <c r="C45" s="4">
        <f>C12</f>
        <v>1</v>
      </c>
      <c r="D45" s="69">
        <f>K12</f>
        <v>21.097419014912852</v>
      </c>
      <c r="E45" s="69">
        <f>L12</f>
        <v>38.8669856244804</v>
      </c>
      <c r="F45" s="71">
        <v>0</v>
      </c>
    </row>
    <row r="46" spans="2:9" x14ac:dyDescent="0.25">
      <c r="C46" s="4">
        <f>D12</f>
        <v>1.5</v>
      </c>
      <c r="D46" s="69">
        <f>K12</f>
        <v>21.097419014912852</v>
      </c>
      <c r="E46" s="69">
        <f>L12</f>
        <v>38.8669856244804</v>
      </c>
      <c r="F46" s="4">
        <v>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workbookViewId="0">
      <selection activeCell="B2" sqref="B2"/>
    </sheetView>
  </sheetViews>
  <sheetFormatPr defaultRowHeight="13.2" x14ac:dyDescent="0.25"/>
  <cols>
    <col min="2" max="2" width="16.6640625" customWidth="1"/>
    <col min="3" max="3" width="20.88671875" bestFit="1" customWidth="1"/>
    <col min="4" max="4" width="12.88671875" bestFit="1" customWidth="1"/>
    <col min="11" max="11" width="10.5546875" bestFit="1" customWidth="1"/>
  </cols>
  <sheetData>
    <row r="2" spans="2:14" x14ac:dyDescent="0.25">
      <c r="B2" s="2" t="s">
        <v>139</v>
      </c>
    </row>
    <row r="4" spans="2:14" ht="13.8" thickBot="1" x14ac:dyDescent="0.3">
      <c r="B4" t="s">
        <v>140</v>
      </c>
    </row>
    <row r="5" spans="2:14" ht="13.8" thickTop="1" x14ac:dyDescent="0.25">
      <c r="B5" s="227" t="s">
        <v>141</v>
      </c>
      <c r="C5" s="245" t="s">
        <v>63</v>
      </c>
      <c r="D5" s="246"/>
    </row>
    <row r="6" spans="2:14" x14ac:dyDescent="0.25">
      <c r="B6" s="224"/>
      <c r="C6" s="225" t="s">
        <v>142</v>
      </c>
      <c r="D6" s="226" t="s">
        <v>143</v>
      </c>
      <c r="G6" t="s">
        <v>196</v>
      </c>
    </row>
    <row r="7" spans="2:14" x14ac:dyDescent="0.25">
      <c r="B7" s="218" t="s">
        <v>5</v>
      </c>
      <c r="C7" s="219">
        <v>1</v>
      </c>
      <c r="D7" s="220">
        <v>1</v>
      </c>
      <c r="G7" t="s">
        <v>197</v>
      </c>
    </row>
    <row r="8" spans="2:14" ht="13.8" thickBot="1" x14ac:dyDescent="0.3">
      <c r="B8" s="218" t="s">
        <v>144</v>
      </c>
      <c r="C8" s="219">
        <v>80</v>
      </c>
      <c r="D8" s="220"/>
    </row>
    <row r="9" spans="2:14" ht="13.8" thickTop="1" x14ac:dyDescent="0.25">
      <c r="B9" s="218" t="s">
        <v>145</v>
      </c>
      <c r="C9" s="219">
        <v>80</v>
      </c>
      <c r="D9" s="220">
        <v>81</v>
      </c>
      <c r="G9" s="227" t="s">
        <v>39</v>
      </c>
      <c r="H9" s="230" t="s">
        <v>37</v>
      </c>
      <c r="I9" s="230" t="s">
        <v>198</v>
      </c>
      <c r="J9" s="230" t="s">
        <v>198</v>
      </c>
      <c r="K9" s="230" t="s">
        <v>199</v>
      </c>
      <c r="L9" s="230" t="s">
        <v>199</v>
      </c>
      <c r="M9" s="247" t="s">
        <v>200</v>
      </c>
      <c r="N9" s="248"/>
    </row>
    <row r="10" spans="2:14" ht="13.8" thickBot="1" x14ac:dyDescent="0.3">
      <c r="B10" s="218" t="s">
        <v>146</v>
      </c>
      <c r="C10" s="219">
        <v>80</v>
      </c>
      <c r="D10" s="220"/>
      <c r="G10" s="238" t="s">
        <v>40</v>
      </c>
      <c r="H10" s="239" t="s">
        <v>38</v>
      </c>
      <c r="I10" s="239" t="s">
        <v>201</v>
      </c>
      <c r="J10" s="239" t="s">
        <v>202</v>
      </c>
      <c r="K10" s="239" t="s">
        <v>203</v>
      </c>
      <c r="L10" s="239" t="s">
        <v>13</v>
      </c>
      <c r="M10" s="239" t="s">
        <v>203</v>
      </c>
      <c r="N10" s="240" t="s">
        <v>13</v>
      </c>
    </row>
    <row r="11" spans="2:14" x14ac:dyDescent="0.25">
      <c r="B11" s="218" t="s">
        <v>147</v>
      </c>
      <c r="C11" s="219" t="s">
        <v>148</v>
      </c>
      <c r="D11" s="220">
        <v>4</v>
      </c>
      <c r="G11" s="243">
        <v>50</v>
      </c>
      <c r="H11" s="235">
        <v>2.5</v>
      </c>
      <c r="I11" s="236">
        <f>(3*(10^8))/((H11)^(0.5))/(10^9)</f>
        <v>0.18973665961010275</v>
      </c>
      <c r="J11" s="236">
        <f>I11/0.3048</f>
        <v>0.62249560239535018</v>
      </c>
      <c r="K11" s="236">
        <f>J11*(10^9)/(G11*(10^6))</f>
        <v>12.449912047907004</v>
      </c>
      <c r="L11" s="236">
        <f>K11*0.3048</f>
        <v>3.7947331922020551</v>
      </c>
      <c r="M11" s="236">
        <f>K11/4</f>
        <v>3.112478011976751</v>
      </c>
      <c r="N11" s="237">
        <f>M11*0.3048</f>
        <v>0.94868329805051377</v>
      </c>
    </row>
    <row r="12" spans="2:14" x14ac:dyDescent="0.25">
      <c r="B12" s="218" t="s">
        <v>149</v>
      </c>
      <c r="C12" s="219"/>
      <c r="D12" s="220" t="s">
        <v>150</v>
      </c>
      <c r="G12" s="244">
        <v>110</v>
      </c>
      <c r="H12" s="229">
        <f>H11</f>
        <v>2.5</v>
      </c>
      <c r="I12" s="228">
        <f>(3*(10^8))/((H12)^(0.5))/(10^9)</f>
        <v>0.18973665961010275</v>
      </c>
      <c r="J12" s="228">
        <f>I12/0.3048</f>
        <v>0.62249560239535018</v>
      </c>
      <c r="K12" s="228">
        <f>J12*(10^9)/(G12*(10^6))</f>
        <v>5.6590509308668198</v>
      </c>
      <c r="L12" s="228">
        <f>K12*0.3048</f>
        <v>1.7248787237282068</v>
      </c>
      <c r="M12" s="228">
        <f>K12/4</f>
        <v>1.4147627327167049</v>
      </c>
      <c r="N12" s="231">
        <f>M12*0.3048</f>
        <v>0.43121968093205171</v>
      </c>
    </row>
    <row r="13" spans="2:14" x14ac:dyDescent="0.25">
      <c r="B13" s="218" t="s">
        <v>151</v>
      </c>
      <c r="C13" s="219"/>
      <c r="D13" s="220" t="s">
        <v>152</v>
      </c>
      <c r="G13" s="242">
        <v>225</v>
      </c>
      <c r="H13" s="229">
        <f>H11</f>
        <v>2.5</v>
      </c>
      <c r="I13" s="228">
        <f>(3*(10^8))/((H13)^(0.5))/(10^9)</f>
        <v>0.18973665961010275</v>
      </c>
      <c r="J13" s="228">
        <f>I13/0.3048</f>
        <v>0.62249560239535018</v>
      </c>
      <c r="K13" s="228">
        <f>J13*(10^9)/(G13*(10^6))</f>
        <v>2.7666471217571122</v>
      </c>
      <c r="L13" s="228">
        <f>K13*0.3048</f>
        <v>0.84327404271156781</v>
      </c>
      <c r="M13" s="228">
        <f>K13/4</f>
        <v>0.69166178043927806</v>
      </c>
      <c r="N13" s="231">
        <f>M13*0.3048</f>
        <v>0.21081851067789195</v>
      </c>
    </row>
    <row r="14" spans="2:14" ht="13.8" thickBot="1" x14ac:dyDescent="0.3">
      <c r="B14" s="218" t="s">
        <v>153</v>
      </c>
      <c r="C14" s="219"/>
      <c r="D14" s="220" t="s">
        <v>150</v>
      </c>
      <c r="G14" s="241">
        <v>450</v>
      </c>
      <c r="H14" s="232">
        <f>H11</f>
        <v>2.5</v>
      </c>
      <c r="I14" s="233">
        <f>(3*(10^8))/((H14)^(0.5))/(10^9)</f>
        <v>0.18973665961010275</v>
      </c>
      <c r="J14" s="233">
        <f>I14/0.3048</f>
        <v>0.62249560239535018</v>
      </c>
      <c r="K14" s="233">
        <f>J14*(10^9)/(G14*(10^6))</f>
        <v>1.3833235608785561</v>
      </c>
      <c r="L14" s="233">
        <f>K14*0.3048</f>
        <v>0.4216370213557839</v>
      </c>
      <c r="M14" s="233">
        <f>K14/4</f>
        <v>0.34583089021963903</v>
      </c>
      <c r="N14" s="234">
        <f>M14*0.3048</f>
        <v>0.10540925533894598</v>
      </c>
    </row>
    <row r="15" spans="2:14" ht="13.8" thickTop="1" x14ac:dyDescent="0.25">
      <c r="B15" s="218" t="s">
        <v>154</v>
      </c>
      <c r="C15" s="219" t="s">
        <v>155</v>
      </c>
      <c r="D15" s="220" t="s">
        <v>156</v>
      </c>
    </row>
    <row r="16" spans="2:14" x14ac:dyDescent="0.25">
      <c r="B16" s="218" t="s">
        <v>157</v>
      </c>
      <c r="C16" s="219" t="s">
        <v>158</v>
      </c>
      <c r="D16" s="220" t="s">
        <v>159</v>
      </c>
    </row>
    <row r="17" spans="2:4" x14ac:dyDescent="0.25">
      <c r="B17" s="218" t="s">
        <v>160</v>
      </c>
      <c r="C17" s="219"/>
      <c r="D17" s="220" t="s">
        <v>161</v>
      </c>
    </row>
    <row r="18" spans="2:4" x14ac:dyDescent="0.25">
      <c r="B18" s="218" t="s">
        <v>162</v>
      </c>
      <c r="C18" s="219"/>
      <c r="D18" s="220" t="s">
        <v>163</v>
      </c>
    </row>
    <row r="19" spans="2:4" x14ac:dyDescent="0.25">
      <c r="B19" s="218" t="s">
        <v>164</v>
      </c>
      <c r="C19" s="219" t="s">
        <v>150</v>
      </c>
      <c r="D19" s="220"/>
    </row>
    <row r="20" spans="2:4" x14ac:dyDescent="0.25">
      <c r="B20" s="218" t="s">
        <v>165</v>
      </c>
      <c r="C20" s="219"/>
      <c r="D20" s="220">
        <v>7</v>
      </c>
    </row>
    <row r="21" spans="2:4" x14ac:dyDescent="0.25">
      <c r="B21" s="218" t="s">
        <v>166</v>
      </c>
      <c r="C21" s="219"/>
      <c r="D21" s="220">
        <v>8</v>
      </c>
    </row>
    <row r="22" spans="2:4" x14ac:dyDescent="0.25">
      <c r="B22" s="218" t="s">
        <v>167</v>
      </c>
      <c r="C22" s="219" t="s">
        <v>168</v>
      </c>
      <c r="D22" s="220"/>
    </row>
    <row r="23" spans="2:4" x14ac:dyDescent="0.25">
      <c r="B23" s="218" t="s">
        <v>169</v>
      </c>
      <c r="C23" s="219"/>
      <c r="D23" s="220" t="s">
        <v>170</v>
      </c>
    </row>
    <row r="24" spans="2:4" x14ac:dyDescent="0.25">
      <c r="B24" s="218" t="s">
        <v>171</v>
      </c>
      <c r="C24" s="219" t="s">
        <v>172</v>
      </c>
      <c r="D24" s="220"/>
    </row>
    <row r="25" spans="2:4" x14ac:dyDescent="0.25">
      <c r="B25" s="218" t="s">
        <v>173</v>
      </c>
      <c r="C25" s="219" t="s">
        <v>174</v>
      </c>
      <c r="D25" s="220"/>
    </row>
    <row r="26" spans="2:4" x14ac:dyDescent="0.25">
      <c r="B26" s="218" t="s">
        <v>175</v>
      </c>
      <c r="C26" s="219"/>
      <c r="D26" s="220" t="s">
        <v>176</v>
      </c>
    </row>
    <row r="27" spans="2:4" x14ac:dyDescent="0.25">
      <c r="B27" s="218" t="s">
        <v>177</v>
      </c>
      <c r="C27" s="219"/>
      <c r="D27" s="220" t="s">
        <v>178</v>
      </c>
    </row>
    <row r="28" spans="2:4" x14ac:dyDescent="0.25">
      <c r="B28" s="218" t="s">
        <v>179</v>
      </c>
      <c r="C28" s="219"/>
      <c r="D28" s="220" t="s">
        <v>156</v>
      </c>
    </row>
    <row r="29" spans="2:4" x14ac:dyDescent="0.25">
      <c r="B29" s="218" t="s">
        <v>180</v>
      </c>
      <c r="C29" s="219"/>
      <c r="D29" s="220" t="s">
        <v>181</v>
      </c>
    </row>
    <row r="30" spans="2:4" x14ac:dyDescent="0.25">
      <c r="B30" s="218" t="s">
        <v>182</v>
      </c>
      <c r="C30" s="219"/>
      <c r="D30" s="220" t="s">
        <v>156</v>
      </c>
    </row>
    <row r="31" spans="2:4" x14ac:dyDescent="0.25">
      <c r="B31" s="218" t="s">
        <v>183</v>
      </c>
      <c r="C31" s="219"/>
      <c r="D31" s="220" t="s">
        <v>184</v>
      </c>
    </row>
    <row r="32" spans="2:4" x14ac:dyDescent="0.25">
      <c r="B32" s="218" t="s">
        <v>185</v>
      </c>
      <c r="C32" s="219"/>
      <c r="D32" s="220" t="s">
        <v>156</v>
      </c>
    </row>
    <row r="33" spans="2:4" x14ac:dyDescent="0.25">
      <c r="B33" s="218" t="s">
        <v>186</v>
      </c>
      <c r="C33" s="219"/>
      <c r="D33" s="220" t="s">
        <v>187</v>
      </c>
    </row>
    <row r="34" spans="2:4" x14ac:dyDescent="0.25">
      <c r="B34" s="218" t="s">
        <v>188</v>
      </c>
      <c r="C34" s="219"/>
      <c r="D34" s="220">
        <v>3.5</v>
      </c>
    </row>
    <row r="35" spans="2:4" x14ac:dyDescent="0.25">
      <c r="B35" s="218" t="s">
        <v>189</v>
      </c>
      <c r="C35" s="219"/>
      <c r="D35" s="220">
        <v>8</v>
      </c>
    </row>
    <row r="36" spans="2:4" x14ac:dyDescent="0.25">
      <c r="B36" s="218" t="s">
        <v>190</v>
      </c>
      <c r="C36" s="219" t="s">
        <v>156</v>
      </c>
      <c r="D36" s="220"/>
    </row>
    <row r="37" spans="2:4" x14ac:dyDescent="0.25">
      <c r="B37" s="218" t="s">
        <v>191</v>
      </c>
      <c r="C37" s="219"/>
      <c r="D37" s="220">
        <v>5</v>
      </c>
    </row>
    <row r="38" spans="2:4" x14ac:dyDescent="0.25">
      <c r="B38" s="218" t="s">
        <v>192</v>
      </c>
      <c r="C38" s="219"/>
      <c r="D38" s="220">
        <v>7</v>
      </c>
    </row>
    <row r="39" spans="2:4" ht="13.8" thickBot="1" x14ac:dyDescent="0.3">
      <c r="B39" s="221" t="s">
        <v>193</v>
      </c>
      <c r="C39" s="222" t="s">
        <v>194</v>
      </c>
      <c r="D39" s="223" t="s">
        <v>195</v>
      </c>
    </row>
    <row r="40" spans="2:4" ht="13.8" thickTop="1" x14ac:dyDescent="0.25"/>
  </sheetData>
  <mergeCells count="2">
    <mergeCell ref="C5:D5"/>
    <mergeCell ref="M9:N9"/>
  </mergeCells>
  <phoneticPr fontId="4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" sqref="B1"/>
    </sheetView>
  </sheetViews>
  <sheetFormatPr defaultRowHeight="13.2" x14ac:dyDescent="0.25"/>
  <cols>
    <col min="1" max="1" width="3.109375" customWidth="1"/>
    <col min="2" max="2" width="9.44140625" customWidth="1"/>
  </cols>
  <sheetData>
    <row r="1" spans="1:7" ht="17.399999999999999" x14ac:dyDescent="0.3">
      <c r="B1" s="158" t="s">
        <v>123</v>
      </c>
    </row>
    <row r="2" spans="1:7" ht="15.6" x14ac:dyDescent="0.3">
      <c r="B2" s="185" t="s">
        <v>125</v>
      </c>
    </row>
    <row r="3" spans="1:7" x14ac:dyDescent="0.25">
      <c r="E3" s="3" t="s">
        <v>67</v>
      </c>
      <c r="F3" s="75">
        <v>30</v>
      </c>
      <c r="G3" s="184" t="s">
        <v>124</v>
      </c>
    </row>
    <row r="4" spans="1:7" x14ac:dyDescent="0.25">
      <c r="E4" s="3" t="s">
        <v>66</v>
      </c>
      <c r="F4" s="75">
        <v>125</v>
      </c>
    </row>
    <row r="5" spans="1:7" ht="13.8" thickBot="1" x14ac:dyDescent="0.3"/>
    <row r="6" spans="1:7" ht="13.8" thickTop="1" x14ac:dyDescent="0.25">
      <c r="C6" s="78" t="s">
        <v>65</v>
      </c>
      <c r="D6" s="182" t="s">
        <v>69</v>
      </c>
      <c r="E6" s="183"/>
    </row>
    <row r="7" spans="1:7" x14ac:dyDescent="0.25">
      <c r="A7" s="184"/>
      <c r="B7" s="3"/>
      <c r="C7" s="62" t="s">
        <v>13</v>
      </c>
      <c r="D7" s="57" t="s">
        <v>68</v>
      </c>
      <c r="E7" s="79" t="s">
        <v>70</v>
      </c>
    </row>
    <row r="8" spans="1:7" x14ac:dyDescent="0.25">
      <c r="B8" s="3"/>
      <c r="C8" s="125">
        <v>0</v>
      </c>
      <c r="D8" s="82">
        <f>(3*10^8)/($F$4*10^6*($F$3^0.5)*4)+(C8/($F$3-1)^0.5)</f>
        <v>0.10954451150103321</v>
      </c>
      <c r="E8" s="80">
        <f>D8/2</f>
        <v>5.4772255750516606E-2</v>
      </c>
    </row>
    <row r="9" spans="1:7" x14ac:dyDescent="0.25">
      <c r="C9" s="125">
        <v>1</v>
      </c>
      <c r="D9" s="82">
        <f>(3*10^8)/($F$4*10^6*($F$3^0.5)*4)+(C9/($F$3-1)^0.5)</f>
        <v>0.29523984967808509</v>
      </c>
      <c r="E9" s="80">
        <f>D9/2</f>
        <v>0.14761992483904254</v>
      </c>
    </row>
    <row r="10" spans="1:7" ht="13.8" thickBot="1" x14ac:dyDescent="0.3">
      <c r="C10" s="126">
        <v>2</v>
      </c>
      <c r="D10" s="83">
        <f>(3*10^8)/($F$4*10^6*($F$3^0.5)*4)+(C10/($F$3-1)^0.5)</f>
        <v>0.48093518785513695</v>
      </c>
      <c r="E10" s="81">
        <f>D10/2</f>
        <v>0.24046759392756847</v>
      </c>
    </row>
    <row r="11" spans="1:7" ht="13.8" thickTop="1" x14ac:dyDescent="0.25"/>
  </sheetData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Appendix Table of Contents</vt:lpstr>
      <vt:lpstr>(1) Dielectric Constants</vt:lpstr>
      <vt:lpstr>(2)TP model-Porosity-Mineralogy</vt:lpstr>
      <vt:lpstr>(3) TP model - Porosity-Sw</vt:lpstr>
      <vt:lpstr>(4) RC - Porosity-Mineralogy</vt:lpstr>
      <vt:lpstr>(5) Modeled TWT and RC</vt:lpstr>
      <vt:lpstr>(6) Vertical Resolution</vt:lpstr>
      <vt:lpstr>(7) Spatial Resolution</vt:lpstr>
      <vt:lpstr>'(2)TP model-Porosity-Mineralogy'!Print_Area</vt:lpstr>
      <vt:lpstr>'(3) TP model - Porosity-Sw'!Print_Area</vt:lpstr>
    </vt:vector>
  </TitlesOfParts>
  <Company>Kansas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Modeling Dielectric Constant Values of Geologic Materials</dc:title>
  <dc:subject>KGS CUrrent Research Bull. 247, Part 1, 2001</dc:subject>
  <dc:creator>Alex Martinez and Alan Byrnes</dc:creator>
  <cp:keywords>ground penetrating radar, GPR, modeling, dielectric constant</cp:keywords>
  <cp:lastModifiedBy>Aniket Gupta</cp:lastModifiedBy>
  <cp:lastPrinted>1999-06-09T15:06:20Z</cp:lastPrinted>
  <dcterms:created xsi:type="dcterms:W3CDTF">1999-03-04T20:14:44Z</dcterms:created>
  <dcterms:modified xsi:type="dcterms:W3CDTF">2024-02-03T22:31:51Z</dcterms:modified>
</cp:coreProperties>
</file>