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C04848DC-0EEC-4CF4-9054-E0ECA2F988E7}" xr6:coauthVersionLast="47" xr6:coauthVersionMax="47" xr10:uidLastSave="{00000000-0000-0000-0000-000000000000}"/>
  <bookViews>
    <workbookView xWindow="768" yWindow="768" windowWidth="17280" windowHeight="8880" tabRatio="601" activeTab="5"/>
  </bookViews>
  <sheets>
    <sheet name="Names and Section" sheetId="1" r:id="rId1"/>
    <sheet name="3-4" sheetId="2" r:id="rId2"/>
    <sheet name="3-16" sheetId="3" r:id="rId3"/>
    <sheet name="3-20" sheetId="4" r:id="rId4"/>
    <sheet name="Question 2" sheetId="5" r:id="rId5"/>
    <sheet name="Question 3a." sheetId="6" r:id="rId6"/>
    <sheet name="Question 3b." sheetId="7" r:id="rId7"/>
    <sheet name="Question 3ci." sheetId="8" r:id="rId8"/>
    <sheet name="Question 3cii." sheetId="9" r:id="rId9"/>
    <sheet name="Question ciii." sheetId="10" r:id="rId10"/>
    <sheet name="Question 3d." sheetId="11" r:id="rId11"/>
    <sheet name="Question 3e." sheetId="12" r:id="rId12"/>
  </sheets>
  <definedNames>
    <definedName name="solver_adj" localSheetId="3" hidden="1">'3-20'!$B$3:$C$3</definedName>
    <definedName name="solver_adj" localSheetId="1" hidden="1">'3-4'!$B$4:$E$4</definedName>
    <definedName name="solver_adj" localSheetId="4" hidden="1">'Question 2'!$B$3:$C$3</definedName>
    <definedName name="solver_adj" localSheetId="5" hidden="1">'Question 3a.'!$B$12:$G$12</definedName>
    <definedName name="solver_adj" localSheetId="6" hidden="1">'Question 3b.'!$B$12:$G$12</definedName>
    <definedName name="solver_adj" localSheetId="7" hidden="1">'Question 3ci.'!$B$12:$G$12</definedName>
    <definedName name="solver_adj" localSheetId="8" hidden="1">'Question 3cii.'!$B$12:$G$12</definedName>
    <definedName name="solver_adj" localSheetId="10" hidden="1">'Question 3d.'!$B$13:$G$13</definedName>
    <definedName name="solver_adj" localSheetId="9" hidden="1">'Question ciii.'!$B$12:$G$12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cvg" localSheetId="9" hidden="1">0.0001</definedName>
    <definedName name="solver_drv" localSheetId="3" hidden="1">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10" hidden="1">1</definedName>
    <definedName name="solver_drv" localSheetId="9" hidden="1">1</definedName>
    <definedName name="solver_eng" localSheetId="3" hidden="1">2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10" hidden="1">2</definedName>
    <definedName name="solver_eng" localSheetId="9" hidden="1">2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10" hidden="1">1</definedName>
    <definedName name="solver_est" localSheetId="9" hidden="1">1</definedName>
    <definedName name="solver_ibd" localSheetId="3" hidden="1">2</definedName>
    <definedName name="solver_ibd" localSheetId="1" hidden="1">2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bd" localSheetId="7" hidden="1">2</definedName>
    <definedName name="solver_ibd" localSheetId="8" hidden="1">2</definedName>
    <definedName name="solver_ibd" localSheetId="10" hidden="1">2</definedName>
    <definedName name="solver_ibd" localSheetId="9" hidden="1">2</definedName>
    <definedName name="solver_itr" localSheetId="3" hidden="1">1000</definedName>
    <definedName name="solver_itr" localSheetId="1" hidden="1">100</definedName>
    <definedName name="solver_itr" localSheetId="4" hidden="1">1000</definedName>
    <definedName name="solver_itr" localSheetId="5" hidden="1">100</definedName>
    <definedName name="solver_itr" localSheetId="6" hidden="1">1000</definedName>
    <definedName name="solver_itr" localSheetId="7" hidden="1">1000</definedName>
    <definedName name="solver_itr" localSheetId="8" hidden="1">100</definedName>
    <definedName name="solver_itr" localSheetId="10" hidden="1">100</definedName>
    <definedName name="solver_itr" localSheetId="9" hidden="1">100</definedName>
    <definedName name="solver_lhs1" localSheetId="3" hidden="1">'3-20'!$D$7:$D$8</definedName>
    <definedName name="solver_lhs1" localSheetId="1" hidden="1">'3-4'!$F$7:$F$9</definedName>
    <definedName name="solver_lhs1" localSheetId="4" hidden="1">'Question 2'!$D$7:$D$9</definedName>
    <definedName name="solver_lhs1" localSheetId="5" hidden="1">'Question 3a.'!$B$12:$G$12</definedName>
    <definedName name="solver_lhs1" localSheetId="6" hidden="1">'Question 3b.'!$B$12:$G$12</definedName>
    <definedName name="solver_lhs1" localSheetId="7" hidden="1">'Question 3ci.'!$B$12:$G$12</definedName>
    <definedName name="solver_lhs1" localSheetId="8" hidden="1">'Question 3cii.'!$B$12:$G$12</definedName>
    <definedName name="solver_lhs1" localSheetId="10" hidden="1">'Question 3d.'!$B$13:$G$13</definedName>
    <definedName name="solver_lhs1" localSheetId="9" hidden="1">'Question ciii.'!$B$12:$G$12</definedName>
    <definedName name="solver_lhs2" localSheetId="3" hidden="1">'3-20'!$D$9:$D$10</definedName>
    <definedName name="solver_lhs2" localSheetId="4" hidden="1">'Question 2'!$F$11:$F$12</definedName>
    <definedName name="solver_lhs2" localSheetId="5" hidden="1">'Question 3a.'!$B$16:$G$16</definedName>
    <definedName name="solver_lhs2" localSheetId="6" hidden="1">'Question 3b.'!$B$16:$G$16</definedName>
    <definedName name="solver_lhs2" localSheetId="7" hidden="1">'Question 3ci.'!$B$16:$G$16</definedName>
    <definedName name="solver_lhs2" localSheetId="8" hidden="1">'Question 3cii.'!$B$16:$G$16</definedName>
    <definedName name="solver_lhs2" localSheetId="10" hidden="1">'Question 3d.'!$B$17:$G$17</definedName>
    <definedName name="solver_lhs2" localSheetId="9" hidden="1">'Question ciii.'!$B$16:$G$16</definedName>
    <definedName name="solver_lhs3" localSheetId="5" hidden="1">'Question 3a.'!$B$20:$G$20</definedName>
    <definedName name="solver_lhs3" localSheetId="6" hidden="1">'Question 3b.'!$B$20:$G$20</definedName>
    <definedName name="solver_lhs3" localSheetId="7" hidden="1">'Question 3ci.'!$B$20:$G$20</definedName>
    <definedName name="solver_lhs3" localSheetId="8" hidden="1">'Question 3cii.'!$B$20:$G$20</definedName>
    <definedName name="solver_lhs3" localSheetId="10" hidden="1">'Question 3d.'!$B$21:$G$21</definedName>
    <definedName name="solver_lhs3" localSheetId="9" hidden="1">'Question ciii.'!$B$20:$G$20</definedName>
    <definedName name="solver_lin" localSheetId="3" hidden="1">1</definedName>
    <definedName name="solver_lin" localSheetId="1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10" hidden="1">1</definedName>
    <definedName name="solver_lin" localSheetId="9" hidden="1">1</definedName>
    <definedName name="solver_lva" localSheetId="1" hidden="1">2</definedName>
    <definedName name="solver_lva" localSheetId="5" hidden="1">2</definedName>
    <definedName name="solver_mip" localSheetId="3" hidden="1">1000</definedName>
    <definedName name="solver_mip" localSheetId="1" hidden="1">5000</definedName>
    <definedName name="solver_mip" localSheetId="4" hidden="1">1000</definedName>
    <definedName name="solver_mip" localSheetId="5" hidden="1">5000</definedName>
    <definedName name="solver_mip" localSheetId="6" hidden="1">1000</definedName>
    <definedName name="solver_mip" localSheetId="7" hidden="1">1000</definedName>
    <definedName name="solver_mip" localSheetId="8" hidden="1">1000</definedName>
    <definedName name="solver_mip" localSheetId="10" hidden="1">1000</definedName>
    <definedName name="solver_mip" localSheetId="9" hidden="1">1000</definedName>
    <definedName name="solver_mni" localSheetId="1" hidden="1">30</definedName>
    <definedName name="solver_mni" localSheetId="5" hidden="1">30</definedName>
    <definedName name="solver_mrt" localSheetId="1" hidden="1">0.075</definedName>
    <definedName name="solver_mrt" localSheetId="5" hidden="1">0.075</definedName>
    <definedName name="solver_neg" localSheetId="3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eg" localSheetId="9" hidden="1">1</definedName>
    <definedName name="solver_nod" localSheetId="3" hidden="1">1000</definedName>
    <definedName name="solver_nod" localSheetId="1" hidden="1">5000</definedName>
    <definedName name="solver_nod" localSheetId="4" hidden="1">1000</definedName>
    <definedName name="solver_nod" localSheetId="5" hidden="1">5000</definedName>
    <definedName name="solver_nod" localSheetId="6" hidden="1">1000</definedName>
    <definedName name="solver_nod" localSheetId="7" hidden="1">1000</definedName>
    <definedName name="solver_nod" localSheetId="8" hidden="1">1000</definedName>
    <definedName name="solver_nod" localSheetId="10" hidden="1">1000</definedName>
    <definedName name="solver_nod" localSheetId="9" hidden="1">1000</definedName>
    <definedName name="solver_num" localSheetId="3" hidden="1">2</definedName>
    <definedName name="solver_num" localSheetId="1" hidden="1">1</definedName>
    <definedName name="solver_num" localSheetId="4" hidden="1">2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10" hidden="1">3</definedName>
    <definedName name="solver_num" localSheetId="9" hidden="1">3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10" hidden="1">1</definedName>
    <definedName name="solver_nwt" localSheetId="9" hidden="1">1</definedName>
    <definedName name="solver_ofx" localSheetId="3" hidden="1">2</definedName>
    <definedName name="solver_ofx" localSheetId="1" hidden="1">2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fx" localSheetId="7" hidden="1">2</definedName>
    <definedName name="solver_ofx" localSheetId="8" hidden="1">2</definedName>
    <definedName name="solver_ofx" localSheetId="10" hidden="1">2</definedName>
    <definedName name="solver_ofx" localSheetId="9" hidden="1">2</definedName>
    <definedName name="solver_opt" localSheetId="3" hidden="1">'3-20'!$D$4</definedName>
    <definedName name="solver_opt" localSheetId="1" hidden="1">'3-4'!$F$4</definedName>
    <definedName name="solver_opt" localSheetId="4" hidden="1">'Question 2'!$D$4</definedName>
    <definedName name="solver_opt" localSheetId="5" hidden="1">'Question 3a.'!$H$29</definedName>
    <definedName name="solver_opt" localSheetId="6" hidden="1">'Question 3b.'!$H$29</definedName>
    <definedName name="solver_opt" localSheetId="7" hidden="1">'Question 3ci.'!$H$29</definedName>
    <definedName name="solver_opt" localSheetId="8" hidden="1">'Question 3cii.'!$H$29</definedName>
    <definedName name="solver_opt" localSheetId="10" hidden="1">'Question 3d.'!$H$30</definedName>
    <definedName name="solver_opt" localSheetId="9" hidden="1">'Question ciii.'!$H$29</definedName>
    <definedName name="solver_piv" localSheetId="3" hidden="1">0.000001</definedName>
    <definedName name="solver_piv" localSheetId="1" hidden="1">0.000001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iv" localSheetId="7" hidden="1">0.000001</definedName>
    <definedName name="solver_piv" localSheetId="8" hidden="1">0.000001</definedName>
    <definedName name="solver_piv" localSheetId="10" hidden="1">0.000001</definedName>
    <definedName name="solver_piv" localSheetId="9" hidden="1">0.000001</definedName>
    <definedName name="solver_pre" localSheetId="3" hidden="1">0.00000001</definedName>
    <definedName name="solver_pre" localSheetId="1" hidden="1">0.000001</definedName>
    <definedName name="solver_pre" localSheetId="4" hidden="1">0.00000001</definedName>
    <definedName name="solver_pre" localSheetId="5" hidden="1">0.000001</definedName>
    <definedName name="solver_pre" localSheetId="6" hidden="1">0.00000001</definedName>
    <definedName name="solver_pre" localSheetId="7" hidden="1">0.00000001</definedName>
    <definedName name="solver_pre" localSheetId="8" hidden="1">0.000001</definedName>
    <definedName name="solver_pre" localSheetId="10" hidden="1">0.000001</definedName>
    <definedName name="solver_pre" localSheetId="9" hidden="1">0.000001</definedName>
    <definedName name="solver_pro" localSheetId="3" hidden="1">2</definedName>
    <definedName name="solver_pro" localSheetId="1" hidden="1">2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ro" localSheetId="7" hidden="1">2</definedName>
    <definedName name="solver_pro" localSheetId="8" hidden="1">2</definedName>
    <definedName name="solver_pro" localSheetId="10" hidden="1">2</definedName>
    <definedName name="solver_pro" localSheetId="9" hidden="1">2</definedName>
    <definedName name="solver_rbv" localSheetId="1" hidden="1">1</definedName>
    <definedName name="solver_rbv" localSheetId="5" hidden="1">1</definedName>
    <definedName name="solver_red" localSheetId="3" hidden="1">0.000001</definedName>
    <definedName name="solver_red" localSheetId="1" hidden="1">0.000001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d" localSheetId="7" hidden="1">0.000001</definedName>
    <definedName name="solver_red" localSheetId="8" hidden="1">0.000001</definedName>
    <definedName name="solver_red" localSheetId="10" hidden="1">0.000001</definedName>
    <definedName name="solver_red" localSheetId="9" hidden="1">0.000001</definedName>
    <definedName name="solver_rel1" localSheetId="3" hidden="1">1</definedName>
    <definedName name="solver_rel1" localSheetId="1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10" hidden="1">1</definedName>
    <definedName name="solver_rel1" localSheetId="9" hidden="1">1</definedName>
    <definedName name="solver_rel2" localSheetId="3" hidden="1">3</definedName>
    <definedName name="solver_rel2" localSheetId="4" hidden="1">1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10" hidden="1">3</definedName>
    <definedName name="solver_rel2" localSheetId="9" hidden="1">3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10" hidden="1">1</definedName>
    <definedName name="solver_rel3" localSheetId="9" hidden="1">1</definedName>
    <definedName name="solver_reo" localSheetId="3" hidden="1">2</definedName>
    <definedName name="solver_reo" localSheetId="1" hidden="1">2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o" localSheetId="7" hidden="1">2</definedName>
    <definedName name="solver_reo" localSheetId="8" hidden="1">2</definedName>
    <definedName name="solver_reo" localSheetId="10" hidden="1">2</definedName>
    <definedName name="solver_reo" localSheetId="9" hidden="1">2</definedName>
    <definedName name="solver_rep" localSheetId="3" hidden="1">2</definedName>
    <definedName name="solver_rep" localSheetId="1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ep" localSheetId="8" hidden="1">2</definedName>
    <definedName name="solver_rep" localSheetId="10" hidden="1">2</definedName>
    <definedName name="solver_rep" localSheetId="9" hidden="1">2</definedName>
    <definedName name="solver_rhs1" localSheetId="3" hidden="1">'3-20'!$F$7:$F$8</definedName>
    <definedName name="solver_rhs1" localSheetId="1" hidden="1">'3-4'!$H$7:$H$9</definedName>
    <definedName name="solver_rhs1" localSheetId="4" hidden="1">'Question 2'!$F$7:$F$9</definedName>
    <definedName name="solver_rhs1" localSheetId="5" hidden="1">'Question 3a.'!$B$14:$G$14</definedName>
    <definedName name="solver_rhs1" localSheetId="6" hidden="1">'Question 3b.'!$B$14:$G$14</definedName>
    <definedName name="solver_rhs1" localSheetId="7" hidden="1">'Question 3ci.'!$B$14:$G$14</definedName>
    <definedName name="solver_rhs1" localSheetId="8" hidden="1">'Question 3cii.'!$B$14:$G$14</definedName>
    <definedName name="solver_rhs1" localSheetId="10" hidden="1">'Question 3d.'!$B$15:$G$15</definedName>
    <definedName name="solver_rhs1" localSheetId="9" hidden="1">'Question ciii.'!$B$14:$G$14</definedName>
    <definedName name="solver_rhs2" localSheetId="3" hidden="1">'3-20'!$F$9:$F$10</definedName>
    <definedName name="solver_rhs2" localSheetId="4" hidden="1">'Question 2'!$F$11:$F$12</definedName>
    <definedName name="solver_rhs2" localSheetId="5" hidden="1">'Question 3a.'!$B$18:$G$18</definedName>
    <definedName name="solver_rhs2" localSheetId="6" hidden="1">'Question 3b.'!$B$18:$G$18</definedName>
    <definedName name="solver_rhs2" localSheetId="7" hidden="1">'Question 3ci.'!$B$18:$G$18</definedName>
    <definedName name="solver_rhs2" localSheetId="8" hidden="1">'Question 3cii.'!$B$18:$G$18</definedName>
    <definedName name="solver_rhs2" localSheetId="10" hidden="1">'Question 3d.'!$B$19:$G$19</definedName>
    <definedName name="solver_rhs2" localSheetId="9" hidden="1">'Question ciii.'!$B$18:$G$18</definedName>
    <definedName name="solver_rhs3" localSheetId="5" hidden="1">'Question 3a.'!$B$22:$G$22</definedName>
    <definedName name="solver_rhs3" localSheetId="6" hidden="1">'Question 3b.'!$B$22:$G$22</definedName>
    <definedName name="solver_rhs3" localSheetId="7" hidden="1">'Question 3ci.'!$B$22:$G$22</definedName>
    <definedName name="solver_rhs3" localSheetId="8" hidden="1">'Question 3cii.'!$B$22:$G$22</definedName>
    <definedName name="solver_rhs3" localSheetId="10" hidden="1">'Question 3d.'!$B$23:$G$23</definedName>
    <definedName name="solver_rhs3" localSheetId="9" hidden="1">'Question ciii.'!$B$22:$G$22</definedName>
    <definedName name="solver_rlx" localSheetId="3" hidden="1">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10" hidden="1">2</definedName>
    <definedName name="solver_rlx" localSheetId="9" hidden="1">2</definedName>
    <definedName name="solver_scl" localSheetId="3" hidden="1">1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10" hidden="1">1</definedName>
    <definedName name="solver_scl" localSheetId="9" hidden="1">1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ho" localSheetId="9" hidden="1">2</definedName>
    <definedName name="solver_ssz" localSheetId="1" hidden="1">100</definedName>
    <definedName name="solver_ssz" localSheetId="5" hidden="1">100</definedName>
    <definedName name="solver_std" localSheetId="3" hidden="1">0</definedName>
    <definedName name="solver_std" localSheetId="1" hidden="1">0</definedName>
    <definedName name="solver_std" localSheetId="4" hidden="1">0</definedName>
    <definedName name="solver_std" localSheetId="5" hidden="1">1</definedName>
    <definedName name="solver_std" localSheetId="6" hidden="1">0</definedName>
    <definedName name="solver_std" localSheetId="7" hidden="1">0</definedName>
    <definedName name="solver_std" localSheetId="8" hidden="1">0</definedName>
    <definedName name="solver_std" localSheetId="10" hidden="1">0</definedName>
    <definedName name="solver_std" localSheetId="9" hidden="1">0</definedName>
    <definedName name="solver_tim" localSheetId="3" hidden="1">100</definedName>
    <definedName name="solver_tim" localSheetId="1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10" hidden="1">100</definedName>
    <definedName name="solver_tim" localSheetId="9" hidden="1">100</definedName>
    <definedName name="solver_tol" localSheetId="3" hidden="1">0.05</definedName>
    <definedName name="solver_tol" localSheetId="1" hidden="1">0.0005</definedName>
    <definedName name="solver_tol" localSheetId="4" hidden="1">0.05</definedName>
    <definedName name="solver_tol" localSheetId="5" hidden="1">0.0005</definedName>
    <definedName name="solver_tol" localSheetId="6" hidden="1">0.05</definedName>
    <definedName name="solver_tol" localSheetId="7" hidden="1">0.05</definedName>
    <definedName name="solver_tol" localSheetId="8" hidden="1">0.0005</definedName>
    <definedName name="solver_tol" localSheetId="10" hidden="1">0.0005</definedName>
    <definedName name="solver_tol" localSheetId="9" hidden="1">0.0005</definedName>
    <definedName name="solver_typ" localSheetId="3" hidden="1">1</definedName>
    <definedName name="solver_typ" localSheetId="1" hidden="1">1</definedName>
    <definedName name="solver_typ" localSheetId="4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10" hidden="1">2</definedName>
    <definedName name="solver_typ" localSheetId="9" hidden="1">2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al" localSheetId="9" hidden="1">0</definedName>
    <definedName name="solver_ver" localSheetId="3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10" hidden="1">2</definedName>
    <definedName name="solver_ver" localSheetId="9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E12" i="3"/>
  <c r="H12" i="3" s="1"/>
  <c r="E11" i="3"/>
  <c r="H11" i="3" s="1"/>
  <c r="E10" i="3"/>
  <c r="H10" i="3" s="1"/>
  <c r="E9" i="3"/>
  <c r="H9" i="3" s="1"/>
  <c r="E8" i="3"/>
  <c r="H8" i="3" s="1"/>
  <c r="E7" i="3"/>
  <c r="H7" i="3" s="1"/>
  <c r="E6" i="3"/>
  <c r="H6" i="3" s="1"/>
  <c r="E3" i="3"/>
  <c r="D10" i="4"/>
  <c r="G10" i="4"/>
  <c r="D9" i="4"/>
  <c r="G9" i="4"/>
  <c r="D8" i="4"/>
  <c r="G8" i="4"/>
  <c r="D7" i="4"/>
  <c r="G7" i="4"/>
  <c r="D4" i="4"/>
  <c r="F7" i="2"/>
  <c r="I7" i="2" s="1"/>
  <c r="F4" i="2"/>
  <c r="F8" i="2"/>
  <c r="I8" i="2" s="1"/>
  <c r="F9" i="2"/>
  <c r="I9" i="2"/>
  <c r="B12" i="5"/>
  <c r="G12" i="5" s="1"/>
  <c r="B11" i="5"/>
  <c r="G11" i="5"/>
  <c r="D9" i="5"/>
  <c r="G9" i="5"/>
  <c r="D8" i="5"/>
  <c r="G8" i="5"/>
  <c r="D7" i="5"/>
  <c r="G7" i="5" s="1"/>
  <c r="D4" i="5"/>
  <c r="B27" i="6"/>
  <c r="H27" i="6" s="1"/>
  <c r="C27" i="6"/>
  <c r="D27" i="6"/>
  <c r="E27" i="6"/>
  <c r="F27" i="6"/>
  <c r="G27" i="6"/>
  <c r="B16" i="6"/>
  <c r="B20" i="6"/>
  <c r="B28" i="6" s="1"/>
  <c r="B27" i="7"/>
  <c r="C27" i="7"/>
  <c r="H27" i="7" s="1"/>
  <c r="D27" i="7"/>
  <c r="E27" i="7"/>
  <c r="F27" i="7"/>
  <c r="G27" i="7"/>
  <c r="B16" i="7"/>
  <c r="B20" i="7" s="1"/>
  <c r="B27" i="8"/>
  <c r="C27" i="8"/>
  <c r="D27" i="8"/>
  <c r="H27" i="8" s="1"/>
  <c r="E27" i="8"/>
  <c r="F27" i="8"/>
  <c r="G27" i="8"/>
  <c r="B16" i="8"/>
  <c r="B20" i="8" s="1"/>
  <c r="B27" i="9"/>
  <c r="H27" i="9" s="1"/>
  <c r="C27" i="9"/>
  <c r="D27" i="9"/>
  <c r="E27" i="9"/>
  <c r="F27" i="9"/>
  <c r="G27" i="9"/>
  <c r="B16" i="9"/>
  <c r="B20" i="9" s="1"/>
  <c r="B27" i="11"/>
  <c r="H27" i="11" s="1"/>
  <c r="C27" i="11"/>
  <c r="D27" i="11"/>
  <c r="E27" i="11"/>
  <c r="F27" i="11"/>
  <c r="G27" i="11"/>
  <c r="B16" i="11"/>
  <c r="B20" i="11"/>
  <c r="B28" i="11" s="1"/>
  <c r="B27" i="10"/>
  <c r="C27" i="10"/>
  <c r="H27" i="10" s="1"/>
  <c r="D27" i="10"/>
  <c r="E27" i="10"/>
  <c r="F27" i="10"/>
  <c r="G27" i="10"/>
  <c r="B16" i="10"/>
  <c r="B20" i="10" s="1"/>
  <c r="C16" i="7" l="1"/>
  <c r="C20" i="7" s="1"/>
  <c r="B28" i="7"/>
  <c r="C16" i="8"/>
  <c r="C20" i="8" s="1"/>
  <c r="B28" i="8"/>
  <c r="B28" i="9"/>
  <c r="C16" i="9"/>
  <c r="C20" i="9" s="1"/>
  <c r="B28" i="10"/>
  <c r="C16" i="10"/>
  <c r="C20" i="10" s="1"/>
  <c r="C16" i="6"/>
  <c r="C20" i="6" s="1"/>
  <c r="C16" i="11"/>
  <c r="C20" i="11" s="1"/>
  <c r="C28" i="8" l="1"/>
  <c r="D16" i="8"/>
  <c r="D20" i="8" s="1"/>
  <c r="C28" i="7"/>
  <c r="D16" i="7"/>
  <c r="D20" i="7" s="1"/>
  <c r="C28" i="10"/>
  <c r="D16" i="10"/>
  <c r="D20" i="10" s="1"/>
  <c r="C28" i="11"/>
  <c r="D16" i="11"/>
  <c r="D20" i="11" s="1"/>
  <c r="C28" i="9"/>
  <c r="D16" i="9"/>
  <c r="D20" i="9" s="1"/>
  <c r="D16" i="6"/>
  <c r="D20" i="6" s="1"/>
  <c r="C28" i="6"/>
  <c r="D28" i="6" l="1"/>
  <c r="E16" i="6"/>
  <c r="E20" i="6" s="1"/>
  <c r="D28" i="9"/>
  <c r="E16" i="9"/>
  <c r="E20" i="9" s="1"/>
  <c r="D28" i="8"/>
  <c r="E16" i="8"/>
  <c r="E20" i="8" s="1"/>
  <c r="D28" i="10"/>
  <c r="E16" i="10"/>
  <c r="E20" i="10" s="1"/>
  <c r="D28" i="7"/>
  <c r="E16" i="7"/>
  <c r="E20" i="7" s="1"/>
  <c r="E16" i="11"/>
  <c r="E20" i="11" s="1"/>
  <c r="D28" i="11"/>
  <c r="E28" i="7" l="1"/>
  <c r="F16" i="7"/>
  <c r="F20" i="7" s="1"/>
  <c r="E28" i="8"/>
  <c r="F16" i="8"/>
  <c r="F20" i="8" s="1"/>
  <c r="E28" i="9"/>
  <c r="F16" i="9"/>
  <c r="F20" i="9" s="1"/>
  <c r="E28" i="11"/>
  <c r="F16" i="11"/>
  <c r="F20" i="11" s="1"/>
  <c r="E28" i="6"/>
  <c r="F16" i="6"/>
  <c r="F20" i="6" s="1"/>
  <c r="E28" i="10"/>
  <c r="F16" i="10"/>
  <c r="F20" i="10" s="1"/>
  <c r="H28" i="8" l="1"/>
  <c r="H29" i="8" s="1"/>
  <c r="F28" i="11"/>
  <c r="G16" i="11"/>
  <c r="G20" i="11" s="1"/>
  <c r="G28" i="11" s="1"/>
  <c r="H28" i="11" s="1"/>
  <c r="H29" i="11" s="1"/>
  <c r="G16" i="10"/>
  <c r="G20" i="10" s="1"/>
  <c r="G28" i="10" s="1"/>
  <c r="F28" i="10"/>
  <c r="F28" i="6"/>
  <c r="G16" i="6"/>
  <c r="G20" i="6" s="1"/>
  <c r="G28" i="6" s="1"/>
  <c r="H28" i="6" s="1"/>
  <c r="H29" i="6" s="1"/>
  <c r="F28" i="7"/>
  <c r="H28" i="7" s="1"/>
  <c r="H29" i="7" s="1"/>
  <c r="G16" i="7"/>
  <c r="G20" i="7" s="1"/>
  <c r="G28" i="7" s="1"/>
  <c r="G16" i="8"/>
  <c r="G20" i="8" s="1"/>
  <c r="G28" i="8" s="1"/>
  <c r="F28" i="8"/>
  <c r="F28" i="9"/>
  <c r="G16" i="9"/>
  <c r="G20" i="9" s="1"/>
  <c r="G28" i="9" s="1"/>
  <c r="H28" i="9" s="1"/>
  <c r="H29" i="9" s="1"/>
  <c r="H28" i="10" l="1"/>
  <c r="H29" i="10" s="1"/>
</calcChain>
</file>

<file path=xl/sharedStrings.xml><?xml version="1.0" encoding="utf-8"?>
<sst xmlns="http://schemas.openxmlformats.org/spreadsheetml/2006/main" count="358" uniqueCount="110">
  <si>
    <t>Homework #2</t>
  </si>
  <si>
    <t>ITOM 6202 -714</t>
  </si>
  <si>
    <t>Thurs. 6:30-9:20</t>
  </si>
  <si>
    <t>Group # 16</t>
  </si>
  <si>
    <t>Harvey McCall</t>
  </si>
  <si>
    <t>Irfan Haider</t>
  </si>
  <si>
    <t>Jerry Schillaci</t>
  </si>
  <si>
    <t>Josh Wooldridge</t>
  </si>
  <si>
    <t>Wood Walker Production Problem</t>
  </si>
  <si>
    <t>Model Type</t>
  </si>
  <si>
    <t>A</t>
  </si>
  <si>
    <t>B</t>
  </si>
  <si>
    <t>C</t>
  </si>
  <si>
    <t>C unpainted</t>
  </si>
  <si>
    <t>Profit/Table</t>
  </si>
  <si>
    <t>Production Qty.</t>
  </si>
  <si>
    <t>Profit</t>
  </si>
  <si>
    <t>Cutting (HRS)</t>
  </si>
  <si>
    <t>Assembling (HRS)</t>
  </si>
  <si>
    <t>Painting (HRS)</t>
  </si>
  <si>
    <t>Total HRS</t>
  </si>
  <si>
    <t>HRS Capacity</t>
  </si>
  <si>
    <t>&lt;</t>
  </si>
  <si>
    <t>Ending Inventory</t>
  </si>
  <si>
    <t>Monday</t>
  </si>
  <si>
    <t>Tuesday</t>
  </si>
  <si>
    <t>Wednesday</t>
  </si>
  <si>
    <t>Thursday</t>
  </si>
  <si>
    <t>Friday</t>
  </si>
  <si>
    <t>Saturday</t>
  </si>
  <si>
    <t>Sunday</t>
  </si>
  <si>
    <t>Constraints</t>
  </si>
  <si>
    <t>Process Mix Problem</t>
  </si>
  <si>
    <t>Process 1</t>
  </si>
  <si>
    <t>Process 2</t>
  </si>
  <si>
    <t>Quantity (hrs)</t>
  </si>
  <si>
    <t>Profits (per hour)</t>
  </si>
  <si>
    <t>Kerosene</t>
  </si>
  <si>
    <t>Benzene</t>
  </si>
  <si>
    <t>Starter Fluid</t>
  </si>
  <si>
    <t>Lighter Fluid</t>
  </si>
  <si>
    <t>Total</t>
  </si>
  <si>
    <t>Resource Input and Output</t>
  </si>
  <si>
    <t>&gt;</t>
  </si>
  <si>
    <t>Avail.</t>
  </si>
  <si>
    <t>Slack</t>
  </si>
  <si>
    <t>Product 1</t>
  </si>
  <si>
    <t>Product 2</t>
  </si>
  <si>
    <t>Revenues</t>
  </si>
  <si>
    <t>Profits</t>
  </si>
  <si>
    <t xml:space="preserve">Quantity </t>
  </si>
  <si>
    <t>Machine 1</t>
  </si>
  <si>
    <t>Machine 2</t>
  </si>
  <si>
    <t>Skilled Labor</t>
  </si>
  <si>
    <t>Capacity</t>
  </si>
  <si>
    <t>Product 1 Total</t>
  </si>
  <si>
    <t>Product 2 Total</t>
  </si>
  <si>
    <t>Computer Manufacturer</t>
  </si>
  <si>
    <t>Input Data</t>
  </si>
  <si>
    <t>Initial inventory</t>
  </si>
  <si>
    <t>Holding Cost Per Computer</t>
  </si>
  <si>
    <t>Month</t>
  </si>
  <si>
    <t>Production cost/unit</t>
  </si>
  <si>
    <t xml:space="preserve"> </t>
  </si>
  <si>
    <t xml:space="preserve">Production Plan </t>
  </si>
  <si>
    <t>Units Produced</t>
  </si>
  <si>
    <t>&lt;=</t>
  </si>
  <si>
    <t>On hand after Production</t>
  </si>
  <si>
    <t>Demand</t>
  </si>
  <si>
    <t>Storage Capacity</t>
  </si>
  <si>
    <t>Summary of Costs</t>
  </si>
  <si>
    <t>Production Costs</t>
  </si>
  <si>
    <t>Holding Costs</t>
  </si>
  <si>
    <t>Totals</t>
  </si>
  <si>
    <t>&gt;=</t>
  </si>
  <si>
    <t>Computer Manufacturer b.</t>
  </si>
  <si>
    <t>Computer Manufacturer cii.</t>
  </si>
  <si>
    <t>Computer Manufacturer ci.</t>
  </si>
  <si>
    <t>(No Change)</t>
  </si>
  <si>
    <t>Sensitivity of Beginning Inventory</t>
  </si>
  <si>
    <t>Output Formula</t>
  </si>
  <si>
    <t>Beginning Inventory</t>
  </si>
  <si>
    <t>Restaurant Scheduling</t>
  </si>
  <si>
    <t>X1 = # of waiters working first 5 day period</t>
  </si>
  <si>
    <t>X1</t>
  </si>
  <si>
    <t>X2</t>
  </si>
  <si>
    <t>X3</t>
  </si>
  <si>
    <t>SUM</t>
  </si>
  <si>
    <t>X2 = # of waiters working second 5 day period</t>
  </si>
  <si>
    <t>X3 = # of waiters working third 5 day period</t>
  </si>
  <si>
    <t>SUM = Total # of waiters needed</t>
  </si>
  <si>
    <t>Resource Available</t>
  </si>
  <si>
    <t>Requirements</t>
  </si>
  <si>
    <t>Excess</t>
  </si>
  <si>
    <t>Cost</t>
  </si>
  <si>
    <t>Production Capacity in 6th Month</t>
  </si>
  <si>
    <t>Correct modeling</t>
  </si>
  <si>
    <t>That's not the best  answer, please see a possibility below:</t>
  </si>
  <si>
    <t>Starting date</t>
  </si>
  <si>
    <t>hours per week</t>
  </si>
  <si>
    <t>Total hours</t>
  </si>
  <si>
    <t># of waiters</t>
  </si>
  <si>
    <t>Resources used</t>
  </si>
  <si>
    <t>Actual</t>
  </si>
  <si>
    <t>Available</t>
  </si>
  <si>
    <t>Machine 1 hours</t>
  </si>
  <si>
    <t>Machine 2 hours</t>
  </si>
  <si>
    <t>Skilled labor hours</t>
  </si>
  <si>
    <t>Total revenue</t>
  </si>
  <si>
    <t>A better production plan could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</si>
</sst>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1" x14ac:knownFonts="1">
    <font>
      <sz val="10"/>
      <name val="Arial"/>
    </font>
    <font>
      <b/>
      <sz val="10"/>
      <name val="Arial"/>
      <family val="2"/>
    </font>
    <font>
      <u/>
      <sz val="10"/>
      <name val="MS Sans Serif"/>
      <family val="2"/>
    </font>
    <font>
      <u/>
      <sz val="10"/>
      <name val="Arial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name val="Arial"/>
    </font>
    <font>
      <sz val="11"/>
      <color indexed="10"/>
      <name val="Arial"/>
    </font>
    <font>
      <u/>
      <sz val="11"/>
      <color indexed="10"/>
      <name val="Arial"/>
    </font>
    <font>
      <b/>
      <sz val="11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49"/>
      </left>
      <right/>
      <top style="medium">
        <color indexed="49"/>
      </top>
      <bottom style="medium">
        <color indexed="49"/>
      </bottom>
      <diagonal/>
    </border>
    <border>
      <left/>
      <right/>
      <top style="medium">
        <color indexed="49"/>
      </top>
      <bottom style="medium">
        <color indexed="49"/>
      </bottom>
      <diagonal/>
    </border>
    <border>
      <left/>
      <right style="medium">
        <color indexed="49"/>
      </right>
      <top style="medium">
        <color indexed="49"/>
      </top>
      <bottom style="medium">
        <color indexed="49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medium">
        <color indexed="53"/>
      </bottom>
      <diagonal/>
    </border>
    <border>
      <left style="medium">
        <color indexed="61"/>
      </left>
      <right style="medium">
        <color indexed="61"/>
      </right>
      <top style="medium">
        <color indexed="61"/>
      </top>
      <bottom style="medium">
        <color indexed="61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 style="medium">
        <color indexed="49"/>
      </right>
      <top/>
      <bottom style="medium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 applyAlignment="1">
      <alignment horizontal="center"/>
    </xf>
    <xf numFmtId="164" fontId="0" fillId="0" borderId="0" xfId="0" applyNumberFormat="1" applyBorder="1"/>
    <xf numFmtId="165" fontId="0" fillId="0" borderId="3" xfId="0" applyNumberFormat="1" applyBorder="1"/>
    <xf numFmtId="0" fontId="0" fillId="0" borderId="0" xfId="0" applyAlignment="1">
      <alignment wrapText="1"/>
    </xf>
    <xf numFmtId="1" fontId="0" fillId="0" borderId="1" xfId="0" applyNumberFormat="1" applyBorder="1"/>
    <xf numFmtId="1" fontId="0" fillId="0" borderId="4" xfId="0" applyNumberFormat="1" applyBorder="1"/>
    <xf numFmtId="2" fontId="0" fillId="0" borderId="0" xfId="0" applyNumberFormat="1"/>
    <xf numFmtId="0" fontId="3" fillId="0" borderId="0" xfId="0" applyFont="1"/>
    <xf numFmtId="165" fontId="0" fillId="0" borderId="0" xfId="0" applyNumberFormat="1"/>
    <xf numFmtId="0" fontId="2" fillId="0" borderId="0" xfId="0" applyFont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quotePrefix="1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5" fillId="0" borderId="0" xfId="0" quotePrefix="1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5" fillId="2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right" vertical="top" wrapText="1"/>
    </xf>
    <xf numFmtId="0" fontId="5" fillId="2" borderId="10" xfId="0" applyFont="1" applyFill="1" applyBorder="1" applyAlignment="1">
      <alignment horizontal="right" vertical="top" wrapText="1"/>
    </xf>
    <xf numFmtId="165" fontId="5" fillId="0" borderId="0" xfId="0" applyNumberFormat="1" applyFont="1" applyBorder="1"/>
    <xf numFmtId="165" fontId="0" fillId="0" borderId="11" xfId="0" applyNumberFormat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165" fontId="0" fillId="3" borderId="15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0" xfId="0" applyNumberFormat="1"/>
    <xf numFmtId="0" fontId="0" fillId="2" borderId="16" xfId="0" applyFill="1" applyBorder="1"/>
    <xf numFmtId="0" fontId="0" fillId="0" borderId="0" xfId="0" applyAlignment="1">
      <alignment horizontal="right"/>
    </xf>
    <xf numFmtId="0" fontId="0" fillId="2" borderId="17" xfId="0" applyFill="1" applyBorder="1"/>
    <xf numFmtId="0" fontId="0" fillId="4" borderId="1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5" borderId="3" xfId="0" applyFill="1" applyBorder="1"/>
    <xf numFmtId="0" fontId="0" fillId="2" borderId="18" xfId="0" applyFill="1" applyBorder="1"/>
    <xf numFmtId="0" fontId="1" fillId="0" borderId="19" xfId="0" applyFont="1" applyBorder="1"/>
    <xf numFmtId="0" fontId="0" fillId="0" borderId="19" xfId="0" applyBorder="1"/>
    <xf numFmtId="0" fontId="3" fillId="0" borderId="0" xfId="0" applyFont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0" xfId="0" applyFill="1" applyBorder="1"/>
    <xf numFmtId="0" fontId="0" fillId="2" borderId="22" xfId="0" applyFill="1" applyBorder="1"/>
    <xf numFmtId="0" fontId="0" fillId="2" borderId="19" xfId="0" applyFill="1" applyBorder="1"/>
    <xf numFmtId="0" fontId="0" fillId="2" borderId="23" xfId="0" applyFill="1" applyBorder="1"/>
    <xf numFmtId="0" fontId="6" fillId="0" borderId="0" xfId="0" applyFont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0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6" borderId="30" xfId="0" applyFont="1" applyFill="1" applyBorder="1"/>
    <xf numFmtId="0" fontId="6" fillId="0" borderId="31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9" xfId="0" applyFont="1" applyBorder="1"/>
    <xf numFmtId="0" fontId="8" fillId="0" borderId="26" xfId="0" applyFont="1" applyBorder="1"/>
    <xf numFmtId="0" fontId="8" fillId="0" borderId="0" xfId="0" applyFont="1" applyBorder="1" applyAlignment="1">
      <alignment horizontal="right"/>
    </xf>
    <xf numFmtId="0" fontId="8" fillId="0" borderId="30" xfId="0" applyFont="1" applyBorder="1"/>
    <xf numFmtId="2" fontId="8" fillId="0" borderId="32" xfId="0" applyNumberFormat="1" applyFont="1" applyBorder="1"/>
    <xf numFmtId="2" fontId="8" fillId="0" borderId="33" xfId="0" applyNumberFormat="1" applyFont="1" applyBorder="1"/>
    <xf numFmtId="2" fontId="8" fillId="0" borderId="34" xfId="0" applyNumberFormat="1" applyFont="1" applyBorder="1"/>
    <xf numFmtId="2" fontId="8" fillId="0" borderId="35" xfId="0" applyNumberFormat="1" applyFont="1" applyBorder="1"/>
    <xf numFmtId="0" fontId="8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Continuous"/>
    </xf>
    <xf numFmtId="0" fontId="8" fillId="2" borderId="36" xfId="0" applyFont="1" applyFill="1" applyBorder="1" applyAlignment="1">
      <alignment horizontal="right"/>
    </xf>
    <xf numFmtId="0" fontId="8" fillId="2" borderId="37" xfId="0" applyFont="1" applyFill="1" applyBorder="1"/>
    <xf numFmtId="0" fontId="8" fillId="2" borderId="38" xfId="0" applyFont="1" applyFill="1" applyBorder="1"/>
    <xf numFmtId="0" fontId="10" fillId="0" borderId="27" xfId="0" applyFont="1" applyBorder="1"/>
    <xf numFmtId="164" fontId="10" fillId="0" borderId="39" xfId="0" applyNumberFormat="1" applyFont="1" applyBorder="1"/>
    <xf numFmtId="0" fontId="8" fillId="0" borderId="28" xfId="0" applyFont="1" applyBorder="1"/>
    <xf numFmtId="0" fontId="8" fillId="0" borderId="31" xfId="0" applyFont="1" applyBorder="1"/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/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10" sqref="D10"/>
    </sheetView>
  </sheetViews>
  <sheetFormatPr defaultRowHeight="13.2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4" sqref="J14"/>
    </sheetView>
  </sheetViews>
  <sheetFormatPr defaultRowHeight="13.2" x14ac:dyDescent="0.25"/>
  <cols>
    <col min="1" max="1" width="22" bestFit="1" customWidth="1"/>
    <col min="2" max="2" width="13.109375" customWidth="1"/>
    <col min="3" max="8" width="11.109375" bestFit="1" customWidth="1"/>
  </cols>
  <sheetData>
    <row r="1" spans="1:7" x14ac:dyDescent="0.25">
      <c r="B1" s="1" t="s">
        <v>75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188</v>
      </c>
      <c r="C12" s="19">
        <v>200</v>
      </c>
      <c r="D12" s="19">
        <v>170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32">
        <v>170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213</v>
      </c>
      <c r="C16">
        <f>B20+C12</f>
        <v>233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8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8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8" x14ac:dyDescent="0.25">
      <c r="A20" t="s">
        <v>23</v>
      </c>
      <c r="B20" s="21">
        <f t="shared" ref="B20:G20" si="0">B16-B18</f>
        <v>33</v>
      </c>
      <c r="C20" s="21">
        <f t="shared" si="0"/>
        <v>28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8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8" ht="13.8" thickBot="1" x14ac:dyDescent="0.3">
      <c r="A22" t="s">
        <v>69</v>
      </c>
      <c r="B22" s="23">
        <v>50</v>
      </c>
      <c r="C22" s="24">
        <v>50</v>
      </c>
      <c r="D22" s="24">
        <v>50</v>
      </c>
      <c r="E22" s="24">
        <v>50</v>
      </c>
      <c r="F22" s="24">
        <v>50</v>
      </c>
      <c r="G22" s="25">
        <v>50</v>
      </c>
    </row>
    <row r="25" spans="1:8" x14ac:dyDescent="0.25">
      <c r="A25" t="s">
        <v>70</v>
      </c>
    </row>
    <row r="26" spans="1:8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8" x14ac:dyDescent="0.25">
      <c r="A27" t="s">
        <v>71</v>
      </c>
      <c r="B27" s="29">
        <f t="shared" ref="B27:G27" si="1">B12*B8</f>
        <v>141000</v>
      </c>
      <c r="C27" s="29">
        <f t="shared" si="1"/>
        <v>151000</v>
      </c>
      <c r="D27" s="29">
        <f t="shared" si="1"/>
        <v>133450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915450</v>
      </c>
    </row>
    <row r="28" spans="1:8" ht="13.8" thickBot="1" x14ac:dyDescent="0.3">
      <c r="A28" t="s">
        <v>72</v>
      </c>
      <c r="B28" s="13">
        <f t="shared" ref="B28:G28" si="2">B20*$B$5</f>
        <v>6600</v>
      </c>
      <c r="C28" s="13">
        <f t="shared" si="2"/>
        <v>5600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15800</v>
      </c>
    </row>
    <row r="29" spans="1:8" ht="14.4" thickTop="1" thickBot="1" x14ac:dyDescent="0.3">
      <c r="H29" s="30">
        <f>SUM(H27:H28)</f>
        <v>931250</v>
      </c>
    </row>
    <row r="30" spans="1:8" ht="13.8" thickTop="1" x14ac:dyDescent="0.25"/>
  </sheetData>
  <phoneticPr fontId="7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8" workbookViewId="0">
      <selection activeCell="A33" sqref="A33"/>
    </sheetView>
  </sheetViews>
  <sheetFormatPr defaultRowHeight="13.2" x14ac:dyDescent="0.25"/>
  <cols>
    <col min="1" max="1" width="22" bestFit="1" customWidth="1"/>
    <col min="2" max="2" width="17.44140625" customWidth="1"/>
    <col min="3" max="8" width="11.109375" bestFit="1" customWidth="1"/>
  </cols>
  <sheetData>
    <row r="1" spans="1:7" x14ac:dyDescent="0.25">
      <c r="B1" s="1" t="s">
        <v>57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160</v>
      </c>
      <c r="C12" s="19">
        <v>200</v>
      </c>
      <c r="D12" s="19">
        <v>198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24">
        <v>200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185</v>
      </c>
      <c r="C16">
        <f>B20+C12</f>
        <v>205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8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8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8" x14ac:dyDescent="0.25">
      <c r="A20" t="s">
        <v>23</v>
      </c>
      <c r="B20" s="21">
        <f t="shared" ref="B20:G20" si="0">B16-B18</f>
        <v>5</v>
      </c>
      <c r="C20" s="21">
        <f t="shared" si="0"/>
        <v>0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8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8" ht="13.8" thickBot="1" x14ac:dyDescent="0.3">
      <c r="A22" t="s">
        <v>69</v>
      </c>
      <c r="B22" s="23">
        <v>50</v>
      </c>
      <c r="C22" s="24">
        <v>50</v>
      </c>
      <c r="D22" s="24">
        <v>50</v>
      </c>
      <c r="E22" s="24">
        <v>50</v>
      </c>
      <c r="F22" s="24">
        <v>50</v>
      </c>
      <c r="G22" s="25">
        <v>50</v>
      </c>
    </row>
    <row r="25" spans="1:8" x14ac:dyDescent="0.25">
      <c r="A25" t="s">
        <v>70</v>
      </c>
    </row>
    <row r="26" spans="1:8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8" x14ac:dyDescent="0.25">
      <c r="A27" t="s">
        <v>71</v>
      </c>
      <c r="B27" s="29">
        <f t="shared" ref="B27:G27" si="1">B12*B8</f>
        <v>120000</v>
      </c>
      <c r="C27" s="29">
        <f t="shared" si="1"/>
        <v>151000</v>
      </c>
      <c r="D27" s="29">
        <f t="shared" si="1"/>
        <v>155430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916430</v>
      </c>
    </row>
    <row r="28" spans="1:8" ht="13.8" thickBot="1" x14ac:dyDescent="0.3">
      <c r="A28" t="s">
        <v>72</v>
      </c>
      <c r="B28" s="13">
        <f t="shared" ref="B28:G28" si="2">B20*$B$5</f>
        <v>1000</v>
      </c>
      <c r="C28" s="13">
        <f t="shared" si="2"/>
        <v>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4600</v>
      </c>
    </row>
    <row r="29" spans="1:8" ht="14.4" thickTop="1" thickBot="1" x14ac:dyDescent="0.3">
      <c r="H29" s="30">
        <f>SUM(H27:H28)</f>
        <v>921030</v>
      </c>
    </row>
    <row r="30" spans="1:8" ht="13.8" thickTop="1" x14ac:dyDescent="0.25">
      <c r="A30" s="35"/>
      <c r="B30" s="35"/>
      <c r="C30" s="35"/>
      <c r="D30" s="35"/>
      <c r="E30" s="35"/>
      <c r="F30" s="35"/>
      <c r="G30" s="35"/>
      <c r="H30" s="37"/>
    </row>
    <row r="31" spans="1:8" x14ac:dyDescent="0.25">
      <c r="A31" s="36" t="s">
        <v>79</v>
      </c>
    </row>
    <row r="32" spans="1:8" x14ac:dyDescent="0.25">
      <c r="A32" s="35" t="s">
        <v>80</v>
      </c>
      <c r="B32" s="38"/>
    </row>
    <row r="34" spans="2:3" x14ac:dyDescent="0.25">
      <c r="B34" t="s">
        <v>81</v>
      </c>
      <c r="C34" s="13" t="s">
        <v>94</v>
      </c>
    </row>
    <row r="35" spans="2:3" x14ac:dyDescent="0.25">
      <c r="B35">
        <v>5</v>
      </c>
      <c r="C35" s="13">
        <v>935300.06</v>
      </c>
    </row>
    <row r="36" spans="2:3" x14ac:dyDescent="0.25">
      <c r="B36">
        <v>10</v>
      </c>
      <c r="C36" s="13">
        <v>932280.11</v>
      </c>
    </row>
    <row r="37" spans="2:3" x14ac:dyDescent="0.25">
      <c r="B37">
        <v>15</v>
      </c>
      <c r="C37" s="13">
        <v>928530.11</v>
      </c>
    </row>
    <row r="38" spans="2:3" x14ac:dyDescent="0.25">
      <c r="B38">
        <v>20</v>
      </c>
      <c r="C38" s="13">
        <v>924780.11</v>
      </c>
    </row>
    <row r="39" spans="2:3" x14ac:dyDescent="0.25">
      <c r="B39">
        <v>25</v>
      </c>
      <c r="C39" s="13">
        <v>921030.11</v>
      </c>
    </row>
    <row r="40" spans="2:3" x14ac:dyDescent="0.25">
      <c r="B40">
        <v>30</v>
      </c>
      <c r="C40" s="13">
        <v>917280.11</v>
      </c>
    </row>
    <row r="41" spans="2:3" x14ac:dyDescent="0.25">
      <c r="B41">
        <v>35</v>
      </c>
      <c r="C41" s="13">
        <v>913530.11</v>
      </c>
    </row>
    <row r="42" spans="2:3" x14ac:dyDescent="0.25">
      <c r="B42">
        <v>40</v>
      </c>
      <c r="C42" s="13">
        <v>909780.11</v>
      </c>
    </row>
    <row r="43" spans="2:3" x14ac:dyDescent="0.25">
      <c r="B43">
        <v>45</v>
      </c>
      <c r="C43" s="13">
        <v>906030.11</v>
      </c>
    </row>
    <row r="44" spans="2:3" x14ac:dyDescent="0.25">
      <c r="B44">
        <v>50</v>
      </c>
      <c r="C44" s="13">
        <v>902280.11</v>
      </c>
    </row>
    <row r="45" spans="2:3" x14ac:dyDescent="0.25">
      <c r="B45">
        <v>55</v>
      </c>
      <c r="C45" s="13">
        <v>898530.11</v>
      </c>
    </row>
    <row r="46" spans="2:3" x14ac:dyDescent="0.25">
      <c r="B46">
        <v>60</v>
      </c>
      <c r="C46" s="13">
        <v>894780.11</v>
      </c>
    </row>
    <row r="47" spans="2:3" x14ac:dyDescent="0.25">
      <c r="B47">
        <v>65</v>
      </c>
      <c r="C47" s="13">
        <v>891030.11</v>
      </c>
    </row>
    <row r="48" spans="2:3" x14ac:dyDescent="0.25">
      <c r="B48">
        <v>70</v>
      </c>
      <c r="C48" s="13">
        <v>887280.11</v>
      </c>
    </row>
    <row r="49" spans="2:3" x14ac:dyDescent="0.25">
      <c r="B49">
        <v>75</v>
      </c>
      <c r="C49" s="13">
        <v>883530.11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3.2" x14ac:dyDescent="0.25"/>
  <cols>
    <col min="3" max="3" width="11.109375" bestFit="1" customWidth="1"/>
  </cols>
  <sheetData>
    <row r="1" spans="1:3" x14ac:dyDescent="0.25">
      <c r="A1" t="s">
        <v>81</v>
      </c>
      <c r="B1" t="s">
        <v>95</v>
      </c>
      <c r="C1" s="13" t="s">
        <v>94</v>
      </c>
    </row>
    <row r="2" spans="1:3" x14ac:dyDescent="0.25">
      <c r="A2">
        <v>25</v>
      </c>
      <c r="B2">
        <v>200</v>
      </c>
      <c r="C2" s="13">
        <v>921030.11</v>
      </c>
    </row>
    <row r="3" spans="1:3" x14ac:dyDescent="0.25">
      <c r="A3">
        <v>25</v>
      </c>
      <c r="B3">
        <v>250</v>
      </c>
      <c r="C3" s="13">
        <v>917620.13</v>
      </c>
    </row>
    <row r="4" spans="1:3" x14ac:dyDescent="0.25">
      <c r="A4">
        <v>25</v>
      </c>
      <c r="B4">
        <v>275</v>
      </c>
      <c r="C4" s="13">
        <v>917620.13</v>
      </c>
    </row>
    <row r="5" spans="1:3" x14ac:dyDescent="0.25">
      <c r="A5">
        <v>25</v>
      </c>
      <c r="B5">
        <v>300</v>
      </c>
      <c r="C5" s="13">
        <v>917620.13</v>
      </c>
    </row>
    <row r="6" spans="1:3" x14ac:dyDescent="0.25">
      <c r="A6">
        <v>25</v>
      </c>
      <c r="B6">
        <v>325</v>
      </c>
      <c r="C6" s="13">
        <v>917620.13</v>
      </c>
    </row>
    <row r="7" spans="1:3" x14ac:dyDescent="0.25">
      <c r="A7">
        <v>25</v>
      </c>
      <c r="B7">
        <v>350</v>
      </c>
      <c r="C7" s="13">
        <v>917620.13</v>
      </c>
    </row>
  </sheetData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defaultRowHeight="13.2" x14ac:dyDescent="0.25"/>
  <cols>
    <col min="1" max="1" width="16.44140625" bestFit="1" customWidth="1"/>
    <col min="5" max="5" width="10.88671875" bestFit="1" customWidth="1"/>
    <col min="7" max="7" width="2" bestFit="1" customWidth="1"/>
    <col min="9" max="9" width="13.109375" bestFit="1" customWidth="1"/>
  </cols>
  <sheetData>
    <row r="1" spans="1:9" x14ac:dyDescent="0.25">
      <c r="B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9" ht="13.8" thickBot="1" x14ac:dyDescent="0.3">
      <c r="A3" t="s">
        <v>14</v>
      </c>
      <c r="B3" s="6">
        <v>25</v>
      </c>
      <c r="C3" s="6">
        <v>20</v>
      </c>
      <c r="D3" s="6">
        <v>50</v>
      </c>
      <c r="E3" s="6">
        <v>30</v>
      </c>
      <c r="F3" t="s">
        <v>16</v>
      </c>
    </row>
    <row r="4" spans="1:9" ht="13.8" thickBot="1" x14ac:dyDescent="0.3">
      <c r="A4" t="s">
        <v>15</v>
      </c>
      <c r="B4" s="9">
        <v>0</v>
      </c>
      <c r="C4" s="10">
        <v>16.666666666666664</v>
      </c>
      <c r="D4" s="10">
        <v>33.333333333333336</v>
      </c>
      <c r="E4" s="10">
        <v>0</v>
      </c>
      <c r="F4" s="7">
        <f>SUMPRODUCT($B$4:$E$4, B3:E3)</f>
        <v>2000</v>
      </c>
      <c r="H4" s="55" t="s">
        <v>96</v>
      </c>
    </row>
    <row r="6" spans="1:9" s="8" customFormat="1" ht="26.4" x14ac:dyDescent="0.25">
      <c r="F6" s="8" t="s">
        <v>20</v>
      </c>
      <c r="H6" s="8" t="s">
        <v>21</v>
      </c>
      <c r="I6" s="8" t="s">
        <v>23</v>
      </c>
    </row>
    <row r="7" spans="1:9" x14ac:dyDescent="0.25">
      <c r="A7" t="s">
        <v>17</v>
      </c>
      <c r="B7">
        <v>3</v>
      </c>
      <c r="C7">
        <v>1</v>
      </c>
      <c r="D7">
        <v>4</v>
      </c>
      <c r="E7">
        <v>4</v>
      </c>
      <c r="F7" s="11">
        <f>SUMPRODUCT($B$4:$E$4, B7:E7)</f>
        <v>150</v>
      </c>
      <c r="G7" s="5" t="s">
        <v>22</v>
      </c>
      <c r="H7" s="11">
        <v>150</v>
      </c>
      <c r="I7" s="11">
        <f>H7-F7</f>
        <v>0</v>
      </c>
    </row>
    <row r="8" spans="1:9" x14ac:dyDescent="0.25">
      <c r="A8" t="s">
        <v>18</v>
      </c>
      <c r="B8">
        <v>4</v>
      </c>
      <c r="C8">
        <v>2</v>
      </c>
      <c r="D8">
        <v>5</v>
      </c>
      <c r="E8">
        <v>5</v>
      </c>
      <c r="F8" s="11">
        <f>SUMPRODUCT($B$4:$E$4, B8:E8)</f>
        <v>200</v>
      </c>
      <c r="G8" s="5" t="s">
        <v>22</v>
      </c>
      <c r="H8" s="11">
        <v>200</v>
      </c>
      <c r="I8" s="11">
        <f>H8-F8</f>
        <v>0</v>
      </c>
    </row>
    <row r="9" spans="1:9" x14ac:dyDescent="0.25">
      <c r="A9" t="s">
        <v>19</v>
      </c>
      <c r="B9">
        <v>5</v>
      </c>
      <c r="C9">
        <v>5</v>
      </c>
      <c r="D9">
        <v>4</v>
      </c>
      <c r="E9">
        <v>0</v>
      </c>
      <c r="F9" s="11">
        <f>SUMPRODUCT($B$4:$E$4, B9:E9)</f>
        <v>216.66666666666666</v>
      </c>
      <c r="G9" s="5" t="s">
        <v>22</v>
      </c>
      <c r="H9" s="11">
        <v>300</v>
      </c>
      <c r="I9" s="11">
        <f>H9-F9</f>
        <v>83.333333333333343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14" sqref="H14"/>
    </sheetView>
  </sheetViews>
  <sheetFormatPr defaultRowHeight="13.2" x14ac:dyDescent="0.25"/>
  <cols>
    <col min="1" max="1" width="10.88671875" bestFit="1" customWidth="1"/>
    <col min="5" max="5" width="16" customWidth="1"/>
  </cols>
  <sheetData>
    <row r="1" spans="1:13" x14ac:dyDescent="0.25">
      <c r="A1" s="1" t="s">
        <v>82</v>
      </c>
      <c r="H1" s="39" t="s">
        <v>83</v>
      </c>
      <c r="I1" s="49"/>
      <c r="J1" s="49"/>
      <c r="K1" s="50"/>
    </row>
    <row r="2" spans="1:13" ht="13.8" thickBot="1" x14ac:dyDescent="0.3">
      <c r="B2" s="40" t="s">
        <v>84</v>
      </c>
      <c r="C2" s="40" t="s">
        <v>85</v>
      </c>
      <c r="D2" s="40" t="s">
        <v>86</v>
      </c>
      <c r="E2" s="40" t="s">
        <v>87</v>
      </c>
      <c r="H2" s="41" t="s">
        <v>88</v>
      </c>
      <c r="I2" s="51"/>
      <c r="J2" s="51"/>
      <c r="K2" s="52"/>
    </row>
    <row r="3" spans="1:13" ht="13.8" thickBot="1" x14ac:dyDescent="0.3">
      <c r="B3" s="42">
        <v>25</v>
      </c>
      <c r="C3" s="43">
        <v>83.333333333333329</v>
      </c>
      <c r="D3" s="43">
        <v>50</v>
      </c>
      <c r="E3" s="44">
        <f>B3+C3+D3</f>
        <v>158.33333333333331</v>
      </c>
      <c r="H3" s="41" t="s">
        <v>89</v>
      </c>
      <c r="I3" s="51"/>
      <c r="J3" s="51"/>
      <c r="K3" s="52"/>
    </row>
    <row r="4" spans="1:13" x14ac:dyDescent="0.25">
      <c r="H4" s="45" t="s">
        <v>90</v>
      </c>
      <c r="I4" s="53"/>
      <c r="J4" s="53"/>
      <c r="K4" s="54"/>
    </row>
    <row r="5" spans="1:13" x14ac:dyDescent="0.25">
      <c r="A5" s="46" t="s">
        <v>31</v>
      </c>
      <c r="B5" s="86" t="s">
        <v>91</v>
      </c>
      <c r="C5" s="87"/>
      <c r="D5" s="87"/>
      <c r="E5" s="46" t="s">
        <v>41</v>
      </c>
      <c r="F5" s="47"/>
      <c r="G5" s="46" t="s">
        <v>92</v>
      </c>
      <c r="H5" s="46" t="s">
        <v>93</v>
      </c>
    </row>
    <row r="6" spans="1:13" x14ac:dyDescent="0.25">
      <c r="A6" t="s">
        <v>24</v>
      </c>
      <c r="B6">
        <v>1</v>
      </c>
      <c r="D6" s="4"/>
      <c r="E6">
        <f>SUMPRODUCT($B$3:$D$3*6,B6:D6)</f>
        <v>150</v>
      </c>
      <c r="F6" s="48" t="s">
        <v>43</v>
      </c>
      <c r="G6">
        <v>150</v>
      </c>
      <c r="H6">
        <f>E6-G6</f>
        <v>0</v>
      </c>
    </row>
    <row r="7" spans="1:13" x14ac:dyDescent="0.25">
      <c r="A7" t="s">
        <v>25</v>
      </c>
      <c r="B7">
        <v>1</v>
      </c>
      <c r="C7">
        <v>1</v>
      </c>
      <c r="D7" s="4"/>
      <c r="E7">
        <f t="shared" ref="E7:E12" si="0">SUMPRODUCT($B$3:$D$3*6,B7:D7)</f>
        <v>650</v>
      </c>
      <c r="F7" s="48" t="s">
        <v>43</v>
      </c>
      <c r="G7">
        <v>200</v>
      </c>
      <c r="H7">
        <f t="shared" ref="H7:H12" si="1">E7-G7</f>
        <v>450</v>
      </c>
    </row>
    <row r="8" spans="1:13" x14ac:dyDescent="0.25">
      <c r="A8" t="s">
        <v>26</v>
      </c>
      <c r="B8">
        <v>1</v>
      </c>
      <c r="C8">
        <v>1</v>
      </c>
      <c r="D8" s="4">
        <v>1</v>
      </c>
      <c r="E8">
        <f t="shared" si="0"/>
        <v>950</v>
      </c>
      <c r="F8" s="48" t="s">
        <v>43</v>
      </c>
      <c r="G8">
        <v>400</v>
      </c>
      <c r="H8">
        <f t="shared" si="1"/>
        <v>550</v>
      </c>
    </row>
    <row r="9" spans="1:13" x14ac:dyDescent="0.25">
      <c r="A9" t="s">
        <v>27</v>
      </c>
      <c r="B9">
        <v>1</v>
      </c>
      <c r="C9">
        <v>1</v>
      </c>
      <c r="D9" s="4">
        <v>1</v>
      </c>
      <c r="E9">
        <f t="shared" si="0"/>
        <v>950</v>
      </c>
      <c r="F9" s="48" t="s">
        <v>43</v>
      </c>
      <c r="G9">
        <v>300</v>
      </c>
      <c r="H9">
        <f t="shared" si="1"/>
        <v>650</v>
      </c>
    </row>
    <row r="10" spans="1:13" x14ac:dyDescent="0.25">
      <c r="A10" t="s">
        <v>28</v>
      </c>
      <c r="B10">
        <v>1</v>
      </c>
      <c r="C10">
        <v>1</v>
      </c>
      <c r="D10" s="4">
        <v>1</v>
      </c>
      <c r="E10">
        <f t="shared" si="0"/>
        <v>950</v>
      </c>
      <c r="F10" s="48" t="s">
        <v>43</v>
      </c>
      <c r="G10">
        <v>700</v>
      </c>
      <c r="H10">
        <f t="shared" si="1"/>
        <v>250</v>
      </c>
    </row>
    <row r="11" spans="1:13" x14ac:dyDescent="0.25">
      <c r="A11" t="s">
        <v>29</v>
      </c>
      <c r="C11">
        <v>1</v>
      </c>
      <c r="D11" s="4">
        <v>1</v>
      </c>
      <c r="E11">
        <f t="shared" si="0"/>
        <v>800</v>
      </c>
      <c r="F11" s="48" t="s">
        <v>43</v>
      </c>
      <c r="G11">
        <v>800</v>
      </c>
      <c r="H11">
        <f t="shared" si="1"/>
        <v>0</v>
      </c>
    </row>
    <row r="12" spans="1:13" x14ac:dyDescent="0.25">
      <c r="A12" t="s">
        <v>30</v>
      </c>
      <c r="D12" s="4">
        <v>1</v>
      </c>
      <c r="E12">
        <f t="shared" si="0"/>
        <v>300</v>
      </c>
      <c r="F12" s="48" t="s">
        <v>43</v>
      </c>
      <c r="G12">
        <v>300</v>
      </c>
      <c r="H12">
        <f t="shared" si="1"/>
        <v>0</v>
      </c>
    </row>
    <row r="15" spans="1:13" ht="13.8" thickBot="1" x14ac:dyDescent="0.3"/>
    <row r="16" spans="1:13" x14ac:dyDescent="0.25">
      <c r="E16" s="56" t="s">
        <v>97</v>
      </c>
      <c r="F16" s="57"/>
      <c r="G16" s="57"/>
      <c r="H16" s="57"/>
      <c r="I16" s="57"/>
      <c r="J16" s="57"/>
      <c r="K16" s="57"/>
      <c r="L16" s="57"/>
      <c r="M16" s="62"/>
    </row>
    <row r="17" spans="5:13" x14ac:dyDescent="0.25">
      <c r="E17" s="58"/>
      <c r="F17" s="59"/>
      <c r="G17" s="59"/>
      <c r="H17" s="59"/>
      <c r="I17" s="59"/>
      <c r="J17" s="59"/>
      <c r="K17" s="59"/>
      <c r="L17" s="59"/>
      <c r="M17" s="63"/>
    </row>
    <row r="18" spans="5:13" x14ac:dyDescent="0.25">
      <c r="E18" s="58" t="s">
        <v>98</v>
      </c>
      <c r="F18" s="59" t="s">
        <v>24</v>
      </c>
      <c r="G18" s="59" t="s">
        <v>25</v>
      </c>
      <c r="H18" s="59" t="s">
        <v>26</v>
      </c>
      <c r="I18" s="59" t="s">
        <v>27</v>
      </c>
      <c r="J18" s="59" t="s">
        <v>28</v>
      </c>
      <c r="K18" s="59" t="s">
        <v>29</v>
      </c>
      <c r="L18" s="59" t="s">
        <v>30</v>
      </c>
      <c r="M18" s="63" t="s">
        <v>41</v>
      </c>
    </row>
    <row r="19" spans="5:13" x14ac:dyDescent="0.25">
      <c r="E19" s="58" t="s">
        <v>99</v>
      </c>
      <c r="F19" s="59">
        <v>30</v>
      </c>
      <c r="G19" s="59">
        <v>30</v>
      </c>
      <c r="H19" s="59">
        <v>30</v>
      </c>
      <c r="I19" s="59">
        <v>30</v>
      </c>
      <c r="J19" s="59">
        <v>30</v>
      </c>
      <c r="K19" s="59">
        <v>30</v>
      </c>
      <c r="L19" s="59">
        <v>30</v>
      </c>
      <c r="M19" s="63" t="s">
        <v>100</v>
      </c>
    </row>
    <row r="20" spans="5:13" x14ac:dyDescent="0.25">
      <c r="E20" s="58" t="s">
        <v>101</v>
      </c>
      <c r="F20" s="59">
        <v>0</v>
      </c>
      <c r="G20" s="59">
        <v>83.333333333333343</v>
      </c>
      <c r="H20" s="59">
        <v>0</v>
      </c>
      <c r="I20" s="59">
        <v>0</v>
      </c>
      <c r="J20" s="59">
        <v>33.333333333333321</v>
      </c>
      <c r="K20" s="59">
        <v>16.666666666666664</v>
      </c>
      <c r="L20" s="59">
        <v>0</v>
      </c>
      <c r="M20" s="64">
        <f>SUMPRODUCT(F19:L19,F20:L20)</f>
        <v>4000</v>
      </c>
    </row>
    <row r="21" spans="5:13" x14ac:dyDescent="0.25">
      <c r="E21" s="58"/>
      <c r="F21" s="59"/>
      <c r="G21" s="59"/>
      <c r="H21" s="59"/>
      <c r="I21" s="59"/>
      <c r="J21" s="59"/>
      <c r="K21" s="59"/>
      <c r="L21" s="59"/>
      <c r="M21" s="63"/>
    </row>
    <row r="22" spans="5:13" x14ac:dyDescent="0.25">
      <c r="E22" s="58"/>
      <c r="F22" s="59"/>
      <c r="G22" s="59"/>
      <c r="H22" s="59"/>
      <c r="I22" s="59"/>
      <c r="J22" s="59"/>
      <c r="K22" s="59"/>
      <c r="L22" s="59"/>
      <c r="M22" s="63"/>
    </row>
    <row r="23" spans="5:13" ht="13.8" thickBot="1" x14ac:dyDescent="0.3">
      <c r="E23" s="60"/>
      <c r="F23" s="61"/>
      <c r="G23" s="61"/>
      <c r="H23" s="61"/>
      <c r="I23" s="61"/>
      <c r="J23" s="61"/>
      <c r="K23" s="61"/>
      <c r="L23" s="61"/>
      <c r="M23" s="65"/>
    </row>
    <row r="24" spans="5:13" x14ac:dyDescent="0.25">
      <c r="E24" s="55"/>
      <c r="F24" s="55"/>
      <c r="G24" s="55"/>
      <c r="H24" s="55"/>
      <c r="I24" s="55"/>
      <c r="J24" s="55"/>
    </row>
    <row r="25" spans="5:13" x14ac:dyDescent="0.25">
      <c r="E25" s="55"/>
      <c r="F25" s="55"/>
      <c r="G25" s="55"/>
      <c r="H25" s="55"/>
      <c r="I25" s="55"/>
      <c r="J25" s="55"/>
    </row>
  </sheetData>
  <mergeCells count="1">
    <mergeCell ref="B5:D5"/>
  </mergeCells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"/>
    </sheetView>
  </sheetViews>
  <sheetFormatPr defaultRowHeight="13.2" x14ac:dyDescent="0.25"/>
  <cols>
    <col min="1" max="1" width="14.88671875" bestFit="1" customWidth="1"/>
    <col min="2" max="2" width="11.6640625" customWidth="1"/>
    <col min="3" max="3" width="15" customWidth="1"/>
    <col min="4" max="4" width="10.109375" bestFit="1" customWidth="1"/>
    <col min="5" max="5" width="2" bestFit="1" customWidth="1"/>
  </cols>
  <sheetData>
    <row r="1" spans="1:7" x14ac:dyDescent="0.25">
      <c r="B1" s="1" t="s">
        <v>32</v>
      </c>
    </row>
    <row r="2" spans="1:7" x14ac:dyDescent="0.25">
      <c r="B2" t="s">
        <v>33</v>
      </c>
      <c r="C2" t="s">
        <v>34</v>
      </c>
    </row>
    <row r="3" spans="1:7" ht="13.8" thickBot="1" x14ac:dyDescent="0.3">
      <c r="A3" t="s">
        <v>35</v>
      </c>
      <c r="B3" s="2">
        <v>40</v>
      </c>
      <c r="C3" s="3">
        <v>15</v>
      </c>
      <c r="D3" t="s">
        <v>16</v>
      </c>
      <c r="F3" s="55" t="s">
        <v>96</v>
      </c>
    </row>
    <row r="4" spans="1:7" ht="13.8" thickBot="1" x14ac:dyDescent="0.3">
      <c r="A4" t="s">
        <v>36</v>
      </c>
      <c r="B4" s="13">
        <v>450</v>
      </c>
      <c r="C4" s="13">
        <v>390</v>
      </c>
      <c r="D4" s="7">
        <f>SUMPRODUCT($B$3:$C$3, B4:C4)</f>
        <v>23850</v>
      </c>
    </row>
    <row r="6" spans="1:7" x14ac:dyDescent="0.25">
      <c r="A6" s="12" t="s">
        <v>31</v>
      </c>
      <c r="B6" s="12" t="s">
        <v>42</v>
      </c>
      <c r="D6" s="12" t="s">
        <v>41</v>
      </c>
      <c r="F6" s="12" t="s">
        <v>44</v>
      </c>
      <c r="G6" s="12" t="s">
        <v>45</v>
      </c>
    </row>
    <row r="7" spans="1:7" x14ac:dyDescent="0.25">
      <c r="A7" t="s">
        <v>37</v>
      </c>
      <c r="B7">
        <v>3</v>
      </c>
      <c r="C7">
        <v>12</v>
      </c>
      <c r="D7">
        <f>SUMPRODUCT($B$3:$C$3,B7:C7)</f>
        <v>300</v>
      </c>
      <c r="E7" s="14" t="s">
        <v>22</v>
      </c>
      <c r="F7">
        <v>300</v>
      </c>
      <c r="G7">
        <f>F7-D7</f>
        <v>0</v>
      </c>
    </row>
    <row r="8" spans="1:7" x14ac:dyDescent="0.25">
      <c r="A8" t="s">
        <v>38</v>
      </c>
      <c r="B8">
        <v>9</v>
      </c>
      <c r="C8">
        <v>6</v>
      </c>
      <c r="D8">
        <f>SUMPRODUCT($B$3:$C$3,B8:C8)</f>
        <v>450</v>
      </c>
      <c r="E8" s="14" t="s">
        <v>22</v>
      </c>
      <c r="F8">
        <v>450</v>
      </c>
      <c r="G8">
        <f>F8-D8</f>
        <v>0</v>
      </c>
    </row>
    <row r="9" spans="1:7" x14ac:dyDescent="0.25">
      <c r="A9" t="s">
        <v>39</v>
      </c>
      <c r="B9">
        <v>15</v>
      </c>
      <c r="C9">
        <v>9</v>
      </c>
      <c r="D9">
        <f>SUMPRODUCT($B$3:$C$3,B9:C9)</f>
        <v>735</v>
      </c>
      <c r="E9" s="14" t="s">
        <v>43</v>
      </c>
      <c r="F9">
        <v>600</v>
      </c>
      <c r="G9">
        <f>F9-D9</f>
        <v>-135</v>
      </c>
    </row>
    <row r="10" spans="1:7" x14ac:dyDescent="0.25">
      <c r="A10" t="s">
        <v>40</v>
      </c>
      <c r="B10">
        <v>6</v>
      </c>
      <c r="C10">
        <v>24</v>
      </c>
      <c r="D10">
        <f>SUMPRODUCT($B$3:$C$3,B10:C10)</f>
        <v>600</v>
      </c>
      <c r="E10" s="14" t="s">
        <v>43</v>
      </c>
      <c r="F10">
        <v>225</v>
      </c>
      <c r="G10">
        <f>F10-D10</f>
        <v>-375</v>
      </c>
    </row>
  </sheetData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G21" sqref="G21"/>
    </sheetView>
  </sheetViews>
  <sheetFormatPr defaultRowHeight="13.2" x14ac:dyDescent="0.25"/>
  <cols>
    <col min="1" max="1" width="14.88671875" bestFit="1" customWidth="1"/>
    <col min="3" max="3" width="14" customWidth="1"/>
    <col min="4" max="4" width="10.109375" bestFit="1" customWidth="1"/>
    <col min="5" max="5" width="21" customWidth="1"/>
    <col min="11" max="11" width="26.6640625" customWidth="1"/>
    <col min="12" max="12" width="24" customWidth="1"/>
  </cols>
  <sheetData>
    <row r="1" spans="1:16" x14ac:dyDescent="0.25">
      <c r="B1" s="1" t="s">
        <v>32</v>
      </c>
    </row>
    <row r="2" spans="1:16" x14ac:dyDescent="0.25">
      <c r="B2" t="s">
        <v>46</v>
      </c>
      <c r="C2" t="s">
        <v>47</v>
      </c>
    </row>
    <row r="3" spans="1:16" ht="18" thickBot="1" x14ac:dyDescent="0.3">
      <c r="A3" t="s">
        <v>50</v>
      </c>
      <c r="B3" s="2">
        <v>125</v>
      </c>
      <c r="C3" s="3">
        <v>125</v>
      </c>
      <c r="D3" t="s">
        <v>48</v>
      </c>
      <c r="K3" s="88"/>
      <c r="L3" s="88"/>
      <c r="M3" s="15"/>
      <c r="N3" s="88"/>
      <c r="O3" s="88"/>
      <c r="P3" s="4"/>
    </row>
    <row r="4" spans="1:16" ht="18" thickBot="1" x14ac:dyDescent="0.3">
      <c r="A4" t="s">
        <v>49</v>
      </c>
      <c r="B4" s="13">
        <v>220</v>
      </c>
      <c r="C4" s="13">
        <v>250</v>
      </c>
      <c r="D4" s="7">
        <f>SUMPRODUCT($B$3:$C$3, B4:C4)</f>
        <v>58750</v>
      </c>
      <c r="K4" s="16"/>
      <c r="L4" s="16"/>
      <c r="M4" s="15"/>
      <c r="N4" s="88"/>
      <c r="O4" s="88"/>
      <c r="P4" s="16"/>
    </row>
    <row r="5" spans="1:16" ht="17.399999999999999" x14ac:dyDescent="0.25">
      <c r="K5" s="16"/>
      <c r="L5" s="16"/>
      <c r="M5" s="16"/>
      <c r="N5" s="16"/>
      <c r="O5" s="16"/>
      <c r="P5" s="16"/>
    </row>
    <row r="6" spans="1:16" ht="17.399999999999999" x14ac:dyDescent="0.25">
      <c r="A6" s="12" t="s">
        <v>31</v>
      </c>
      <c r="B6" s="12" t="s">
        <v>42</v>
      </c>
      <c r="D6" s="12" t="s">
        <v>41</v>
      </c>
      <c r="F6" s="12" t="s">
        <v>44</v>
      </c>
      <c r="G6" s="12" t="s">
        <v>45</v>
      </c>
      <c r="K6" s="16"/>
      <c r="L6" s="16"/>
      <c r="M6" s="16"/>
      <c r="N6" s="16"/>
      <c r="O6" s="16"/>
      <c r="P6" s="16"/>
    </row>
    <row r="7" spans="1:16" ht="17.399999999999999" x14ac:dyDescent="0.25">
      <c r="A7" t="s">
        <v>51</v>
      </c>
      <c r="B7">
        <v>3</v>
      </c>
      <c r="C7">
        <v>5</v>
      </c>
      <c r="D7">
        <f>SUMPRODUCT($B$3:$C$3,B7:C7)</f>
        <v>1000</v>
      </c>
      <c r="E7" s="14" t="s">
        <v>22</v>
      </c>
      <c r="F7">
        <v>1000</v>
      </c>
      <c r="G7">
        <f>F7-D7</f>
        <v>0</v>
      </c>
      <c r="K7" s="16"/>
      <c r="L7" s="16"/>
      <c r="M7" s="16"/>
      <c r="N7" s="16"/>
      <c r="O7" s="16"/>
      <c r="P7" s="16"/>
    </row>
    <row r="8" spans="1:16" x14ac:dyDescent="0.25">
      <c r="A8" t="s">
        <v>52</v>
      </c>
      <c r="B8">
        <v>4</v>
      </c>
      <c r="C8">
        <v>4</v>
      </c>
      <c r="D8">
        <f>SUMPRODUCT($B$3:$C$3,B8:C8)</f>
        <v>1000</v>
      </c>
      <c r="E8" s="14" t="s">
        <v>22</v>
      </c>
      <c r="F8">
        <v>1000</v>
      </c>
      <c r="G8">
        <f>F8-D8</f>
        <v>0</v>
      </c>
    </row>
    <row r="9" spans="1:16" x14ac:dyDescent="0.25">
      <c r="A9" t="s">
        <v>53</v>
      </c>
      <c r="B9">
        <v>3</v>
      </c>
      <c r="C9">
        <v>2</v>
      </c>
      <c r="D9">
        <f>SUMPRODUCT($B$3:$C$3,B9:C9)</f>
        <v>625</v>
      </c>
      <c r="E9" s="14" t="s">
        <v>22</v>
      </c>
      <c r="F9">
        <v>1800</v>
      </c>
      <c r="G9">
        <f>F9-D9</f>
        <v>1175</v>
      </c>
    </row>
    <row r="10" spans="1:16" x14ac:dyDescent="0.25">
      <c r="E10" s="14"/>
    </row>
    <row r="11" spans="1:16" x14ac:dyDescent="0.25">
      <c r="A11" t="s">
        <v>55</v>
      </c>
      <c r="B11">
        <f>B3</f>
        <v>125</v>
      </c>
      <c r="E11" s="14" t="s">
        <v>22</v>
      </c>
      <c r="F11">
        <v>175</v>
      </c>
      <c r="G11">
        <f>F11-B11</f>
        <v>50</v>
      </c>
    </row>
    <row r="12" spans="1:16" x14ac:dyDescent="0.25">
      <c r="A12" t="s">
        <v>56</v>
      </c>
      <c r="B12">
        <f>C3</f>
        <v>125</v>
      </c>
      <c r="E12" s="14" t="s">
        <v>22</v>
      </c>
      <c r="F12">
        <v>175</v>
      </c>
      <c r="G12">
        <f>F12-B12</f>
        <v>50</v>
      </c>
    </row>
    <row r="15" spans="1:16" ht="13.8" thickBot="1" x14ac:dyDescent="0.3"/>
    <row r="16" spans="1:16" ht="13.8" x14ac:dyDescent="0.25">
      <c r="C16" s="66" t="s">
        <v>109</v>
      </c>
      <c r="D16" s="67"/>
      <c r="E16" s="67"/>
      <c r="F16" s="68"/>
    </row>
    <row r="17" spans="3:17" ht="14.4" thickBot="1" x14ac:dyDescent="0.3">
      <c r="C17" s="69"/>
      <c r="D17" s="70" t="s">
        <v>51</v>
      </c>
      <c r="E17" s="70" t="s">
        <v>52</v>
      </c>
      <c r="F17" s="71"/>
    </row>
    <row r="18" spans="3:17" ht="13.8" x14ac:dyDescent="0.25">
      <c r="C18" s="69" t="s">
        <v>46</v>
      </c>
      <c r="D18" s="72">
        <v>0</v>
      </c>
      <c r="E18" s="73">
        <v>174.99999994448103</v>
      </c>
      <c r="F18" s="71"/>
    </row>
    <row r="19" spans="3:17" ht="14.4" thickBot="1" x14ac:dyDescent="0.3">
      <c r="C19" s="69" t="s">
        <v>47</v>
      </c>
      <c r="D19" s="74">
        <v>99.999999920680693</v>
      </c>
      <c r="E19" s="75">
        <v>75.000000055518967</v>
      </c>
      <c r="F19" s="71"/>
    </row>
    <row r="20" spans="3:17" ht="13.8" x14ac:dyDescent="0.25">
      <c r="C20" s="69"/>
      <c r="D20" s="76"/>
      <c r="E20" s="76"/>
      <c r="F20" s="71"/>
    </row>
    <row r="21" spans="3:17" ht="14.4" thickBot="1" x14ac:dyDescent="0.3">
      <c r="C21" s="69" t="s">
        <v>102</v>
      </c>
      <c r="D21" s="77" t="s">
        <v>103</v>
      </c>
      <c r="E21" s="78" t="s">
        <v>104</v>
      </c>
      <c r="F21" s="71"/>
    </row>
    <row r="22" spans="3:17" ht="13.8" x14ac:dyDescent="0.25">
      <c r="C22" s="69" t="s">
        <v>105</v>
      </c>
      <c r="D22" s="70">
        <v>499.99999960340347</v>
      </c>
      <c r="E22" s="79">
        <v>1000</v>
      </c>
      <c r="F22" s="71"/>
    </row>
    <row r="23" spans="3:17" ht="13.8" x14ac:dyDescent="0.25">
      <c r="C23" s="69" t="s">
        <v>106</v>
      </c>
      <c r="D23" s="70">
        <v>1000</v>
      </c>
      <c r="E23" s="80">
        <v>1000</v>
      </c>
      <c r="F23" s="71"/>
    </row>
    <row r="24" spans="3:17" ht="14.4" thickBot="1" x14ac:dyDescent="0.3">
      <c r="C24" s="69" t="s">
        <v>107</v>
      </c>
      <c r="D24" s="76">
        <v>874.99999978584242</v>
      </c>
      <c r="E24" s="81">
        <v>1800</v>
      </c>
      <c r="F24" s="71"/>
    </row>
    <row r="25" spans="3:17" ht="14.4" thickBot="1" x14ac:dyDescent="0.3">
      <c r="C25" s="69"/>
      <c r="D25" s="76"/>
      <c r="E25" s="76"/>
      <c r="F25" s="71"/>
    </row>
    <row r="26" spans="3:17" ht="15" thickTop="1" thickBot="1" x14ac:dyDescent="0.3">
      <c r="C26" s="82" t="s">
        <v>108</v>
      </c>
      <c r="D26" s="83">
        <v>82249.999981835746</v>
      </c>
      <c r="E26" s="84"/>
      <c r="F26" s="85"/>
    </row>
    <row r="30" spans="3:17" x14ac:dyDescent="0.25">
      <c r="J30" s="4"/>
      <c r="K30" s="4"/>
      <c r="L30" s="4"/>
      <c r="M30" s="4"/>
      <c r="N30" s="4"/>
      <c r="O30" s="4"/>
      <c r="P30" s="4"/>
      <c r="Q30" s="4"/>
    </row>
    <row r="31" spans="3:17" ht="17.399999999999999" x14ac:dyDescent="0.25">
      <c r="J31" s="4"/>
      <c r="K31" s="88"/>
      <c r="L31" s="88"/>
      <c r="M31" s="15"/>
      <c r="N31" s="88"/>
      <c r="O31" s="88"/>
      <c r="P31" s="4"/>
      <c r="Q31" s="4"/>
    </row>
    <row r="32" spans="3:17" ht="17.399999999999999" x14ac:dyDescent="0.25">
      <c r="J32" s="4"/>
      <c r="K32" s="16"/>
      <c r="L32" s="16"/>
      <c r="M32" s="15"/>
      <c r="N32" s="88"/>
      <c r="O32" s="88"/>
      <c r="P32" s="16"/>
      <c r="Q32" s="4"/>
    </row>
    <row r="33" spans="10:17" ht="17.399999999999999" x14ac:dyDescent="0.25">
      <c r="J33" s="4"/>
      <c r="K33" s="16"/>
      <c r="L33" s="16"/>
      <c r="M33" s="16"/>
      <c r="N33" s="16"/>
      <c r="O33" s="16"/>
      <c r="P33" s="16"/>
      <c r="Q33" s="4"/>
    </row>
    <row r="34" spans="10:17" ht="17.399999999999999" x14ac:dyDescent="0.25">
      <c r="J34" s="4"/>
      <c r="K34" s="16"/>
      <c r="L34" s="16"/>
      <c r="M34" s="16"/>
      <c r="N34" s="16"/>
      <c r="O34" s="16"/>
      <c r="P34" s="16"/>
      <c r="Q34" s="4"/>
    </row>
    <row r="35" spans="10:17" ht="17.399999999999999" x14ac:dyDescent="0.25">
      <c r="J35" s="4"/>
      <c r="K35" s="16"/>
      <c r="L35" s="16"/>
      <c r="M35" s="16"/>
      <c r="N35" s="16"/>
      <c r="O35" s="16"/>
      <c r="P35" s="16"/>
      <c r="Q35" s="4"/>
    </row>
    <row r="36" spans="10:17" x14ac:dyDescent="0.25">
      <c r="J36" s="4"/>
      <c r="K36" s="4"/>
      <c r="L36" s="4"/>
      <c r="M36" s="4"/>
      <c r="N36" s="4"/>
      <c r="O36" s="4"/>
      <c r="P36" s="4"/>
      <c r="Q36" s="4"/>
    </row>
    <row r="37" spans="10:17" x14ac:dyDescent="0.25">
      <c r="J37" s="4"/>
      <c r="K37" s="4"/>
      <c r="L37" s="4"/>
      <c r="M37" s="4"/>
      <c r="N37" s="4"/>
      <c r="O37" s="4"/>
      <c r="P37" s="4"/>
      <c r="Q37" s="4"/>
    </row>
    <row r="38" spans="10:17" x14ac:dyDescent="0.25">
      <c r="J38" s="4"/>
      <c r="K38" s="4"/>
      <c r="L38" s="4"/>
      <c r="M38" s="4"/>
      <c r="N38" s="4"/>
      <c r="O38" s="4"/>
      <c r="P38" s="4"/>
      <c r="Q38" s="4"/>
    </row>
    <row r="39" spans="10:17" x14ac:dyDescent="0.25">
      <c r="J39" s="4"/>
      <c r="K39" s="4"/>
      <c r="L39" s="4"/>
      <c r="M39" s="4"/>
      <c r="N39" s="4"/>
      <c r="O39" s="4"/>
      <c r="P39" s="4"/>
      <c r="Q39" s="4"/>
    </row>
    <row r="40" spans="10:17" x14ac:dyDescent="0.25">
      <c r="J40" s="4"/>
      <c r="K40" s="4"/>
      <c r="L40" s="4"/>
      <c r="M40" s="4"/>
      <c r="N40" s="4"/>
      <c r="O40" s="4"/>
      <c r="P40" s="4"/>
      <c r="Q40" s="4"/>
    </row>
    <row r="41" spans="10:17" x14ac:dyDescent="0.25">
      <c r="J41" s="4"/>
      <c r="K41" s="4"/>
      <c r="L41" s="4"/>
      <c r="M41" s="4"/>
      <c r="N41" s="4"/>
      <c r="O41" s="4"/>
      <c r="P41" s="4"/>
      <c r="Q41" s="4"/>
    </row>
    <row r="42" spans="10:17" x14ac:dyDescent="0.25">
      <c r="J42" s="4"/>
      <c r="K42" s="4"/>
      <c r="L42" s="4"/>
      <c r="M42" s="4"/>
      <c r="N42" s="4"/>
      <c r="O42" s="4"/>
      <c r="P42" s="4"/>
      <c r="Q42" s="4"/>
    </row>
    <row r="43" spans="10:17" x14ac:dyDescent="0.25">
      <c r="J43" s="4"/>
      <c r="K43" s="4"/>
      <c r="L43" s="4"/>
      <c r="M43" s="4"/>
      <c r="N43" s="4"/>
      <c r="O43" s="4"/>
      <c r="P43" s="4"/>
      <c r="Q43" s="4"/>
    </row>
    <row r="44" spans="10:17" x14ac:dyDescent="0.25">
      <c r="J44" s="4"/>
      <c r="K44" s="4"/>
      <c r="L44" s="4"/>
      <c r="M44" s="4"/>
      <c r="N44" s="4"/>
      <c r="O44" s="4"/>
      <c r="P44" s="4"/>
      <c r="Q44" s="4"/>
    </row>
    <row r="45" spans="10:17" x14ac:dyDescent="0.25">
      <c r="J45" s="4"/>
      <c r="K45" s="4"/>
      <c r="L45" s="4"/>
      <c r="M45" s="4"/>
      <c r="N45" s="4"/>
      <c r="O45" s="4"/>
      <c r="P45" s="4"/>
      <c r="Q45" s="4"/>
    </row>
  </sheetData>
  <mergeCells count="6">
    <mergeCell ref="K3:L3"/>
    <mergeCell ref="N3:N4"/>
    <mergeCell ref="O3:O4"/>
    <mergeCell ref="K31:L31"/>
    <mergeCell ref="N31:N32"/>
    <mergeCell ref="O31:O32"/>
  </mergeCells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7" workbookViewId="0">
      <selection activeCell="H31" sqref="H31"/>
    </sheetView>
  </sheetViews>
  <sheetFormatPr defaultRowHeight="13.2" x14ac:dyDescent="0.25"/>
  <cols>
    <col min="1" max="1" width="22" bestFit="1" customWidth="1"/>
    <col min="2" max="2" width="11.33203125" customWidth="1"/>
    <col min="3" max="3" width="12" customWidth="1"/>
    <col min="4" max="4" width="12.5546875" customWidth="1"/>
    <col min="5" max="5" width="11" customWidth="1"/>
    <col min="6" max="6" width="11.33203125" customWidth="1"/>
    <col min="7" max="7" width="11.88671875" customWidth="1"/>
    <col min="8" max="8" width="13" customWidth="1"/>
  </cols>
  <sheetData>
    <row r="1" spans="1:7" x14ac:dyDescent="0.25">
      <c r="B1" s="1" t="s">
        <v>57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160</v>
      </c>
      <c r="C12" s="19">
        <v>200</v>
      </c>
      <c r="D12" s="19">
        <v>198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24">
        <v>200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185</v>
      </c>
      <c r="C16">
        <f>B20+C12</f>
        <v>205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9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9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9" x14ac:dyDescent="0.25">
      <c r="A20" t="s">
        <v>23</v>
      </c>
      <c r="B20" s="21">
        <f t="shared" ref="B20:G20" si="0">B16-B18</f>
        <v>5</v>
      </c>
      <c r="C20" s="21">
        <f t="shared" si="0"/>
        <v>0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9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9" ht="13.8" thickBot="1" x14ac:dyDescent="0.3">
      <c r="A22" t="s">
        <v>69</v>
      </c>
      <c r="B22" s="23">
        <v>50</v>
      </c>
      <c r="C22" s="24">
        <v>50</v>
      </c>
      <c r="D22" s="24">
        <v>50</v>
      </c>
      <c r="E22" s="24">
        <v>50</v>
      </c>
      <c r="F22" s="24">
        <v>50</v>
      </c>
      <c r="G22" s="25">
        <v>50</v>
      </c>
      <c r="I22" s="4"/>
    </row>
    <row r="25" spans="1:9" x14ac:dyDescent="0.25">
      <c r="A25" t="s">
        <v>70</v>
      </c>
    </row>
    <row r="26" spans="1:9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9" x14ac:dyDescent="0.25">
      <c r="A27" t="s">
        <v>71</v>
      </c>
      <c r="B27" s="29">
        <f t="shared" ref="B27:G27" si="1">B12*B8</f>
        <v>120000</v>
      </c>
      <c r="C27" s="29">
        <f t="shared" si="1"/>
        <v>151000</v>
      </c>
      <c r="D27" s="29">
        <f t="shared" si="1"/>
        <v>155430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916430</v>
      </c>
    </row>
    <row r="28" spans="1:9" ht="13.8" thickBot="1" x14ac:dyDescent="0.3">
      <c r="A28" t="s">
        <v>72</v>
      </c>
      <c r="B28" s="13">
        <f t="shared" ref="B28:G28" si="2">B20*$B$5</f>
        <v>1000</v>
      </c>
      <c r="C28" s="13">
        <f t="shared" si="2"/>
        <v>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4600</v>
      </c>
    </row>
    <row r="29" spans="1:9" ht="14.4" thickTop="1" thickBot="1" x14ac:dyDescent="0.3">
      <c r="H29" s="30">
        <f>SUM(H27:H28)</f>
        <v>921030</v>
      </c>
    </row>
    <row r="30" spans="1:9" ht="13.8" thickTop="1" x14ac:dyDescent="0.25"/>
    <row r="31" spans="1:9" x14ac:dyDescent="0.25">
      <c r="H31" s="55" t="s">
        <v>96</v>
      </c>
    </row>
  </sheetData>
  <phoneticPr fontId="7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H54" sqref="H54"/>
    </sheetView>
  </sheetViews>
  <sheetFormatPr defaultRowHeight="13.2" x14ac:dyDescent="0.25"/>
  <cols>
    <col min="1" max="1" width="20" customWidth="1"/>
    <col min="2" max="2" width="11" customWidth="1"/>
    <col min="3" max="8" width="11.109375" bestFit="1" customWidth="1"/>
  </cols>
  <sheetData>
    <row r="1" spans="1:7" x14ac:dyDescent="0.25">
      <c r="B1" s="1" t="s">
        <v>75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160</v>
      </c>
      <c r="C12" s="19">
        <v>200</v>
      </c>
      <c r="D12" s="19">
        <v>198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24">
        <v>200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185</v>
      </c>
      <c r="C16">
        <f>B20+C12</f>
        <v>205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9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9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9" x14ac:dyDescent="0.25">
      <c r="A20" t="s">
        <v>23</v>
      </c>
      <c r="B20" s="21">
        <f t="shared" ref="B20:G20" si="0">B16-B18</f>
        <v>5</v>
      </c>
      <c r="C20" s="21">
        <f t="shared" si="0"/>
        <v>0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9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9" ht="13.8" thickBot="1" x14ac:dyDescent="0.3">
      <c r="A22" t="s">
        <v>69</v>
      </c>
      <c r="B22" s="23">
        <v>75</v>
      </c>
      <c r="C22" s="24">
        <v>75</v>
      </c>
      <c r="D22" s="24">
        <v>75</v>
      </c>
      <c r="E22" s="24">
        <v>75</v>
      </c>
      <c r="F22" s="24">
        <v>75</v>
      </c>
      <c r="G22" s="25">
        <v>75</v>
      </c>
    </row>
    <row r="25" spans="1:9" x14ac:dyDescent="0.25">
      <c r="A25" t="s">
        <v>70</v>
      </c>
    </row>
    <row r="26" spans="1:9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9" x14ac:dyDescent="0.25">
      <c r="A27" t="s">
        <v>71</v>
      </c>
      <c r="B27" s="29">
        <f t="shared" ref="B27:G27" si="1">B12*B8</f>
        <v>120000</v>
      </c>
      <c r="C27" s="29">
        <f t="shared" si="1"/>
        <v>151000</v>
      </c>
      <c r="D27" s="29">
        <f t="shared" si="1"/>
        <v>155430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916430</v>
      </c>
    </row>
    <row r="28" spans="1:9" ht="13.8" thickBot="1" x14ac:dyDescent="0.3">
      <c r="A28" t="s">
        <v>72</v>
      </c>
      <c r="B28" s="13">
        <f t="shared" ref="B28:G28" si="2">B20*$B$5</f>
        <v>1000</v>
      </c>
      <c r="C28" s="13">
        <f t="shared" si="2"/>
        <v>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4600</v>
      </c>
    </row>
    <row r="29" spans="1:9" ht="14.4" thickTop="1" thickBot="1" x14ac:dyDescent="0.3">
      <c r="H29" s="30">
        <f>SUM(H27:H28)</f>
        <v>921030</v>
      </c>
      <c r="I29" t="s">
        <v>78</v>
      </c>
    </row>
    <row r="30" spans="1:9" ht="13.8" thickTop="1" x14ac:dyDescent="0.25"/>
  </sheetData>
  <phoneticPr fontId="7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H29" sqref="H29"/>
    </sheetView>
  </sheetViews>
  <sheetFormatPr defaultRowHeight="13.2" x14ac:dyDescent="0.25"/>
  <cols>
    <col min="1" max="1" width="22" bestFit="1" customWidth="1"/>
    <col min="2" max="2" width="14.5546875" customWidth="1"/>
    <col min="3" max="8" width="11.109375" bestFit="1" customWidth="1"/>
  </cols>
  <sheetData>
    <row r="1" spans="1:7" x14ac:dyDescent="0.25">
      <c r="B1" s="1" t="s">
        <v>77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168</v>
      </c>
      <c r="C12" s="19">
        <v>200</v>
      </c>
      <c r="D12" s="19">
        <v>190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31">
        <v>190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193</v>
      </c>
      <c r="C16">
        <f>B20+C12</f>
        <v>213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8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8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8" x14ac:dyDescent="0.25">
      <c r="A20" t="s">
        <v>23</v>
      </c>
      <c r="B20" s="21">
        <f t="shared" ref="B20:G20" si="0">B16-B18</f>
        <v>13</v>
      </c>
      <c r="C20" s="21">
        <f t="shared" si="0"/>
        <v>8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8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8" ht="13.8" thickBot="1" x14ac:dyDescent="0.3">
      <c r="A22" t="s">
        <v>69</v>
      </c>
      <c r="B22" s="23">
        <v>50</v>
      </c>
      <c r="C22" s="24">
        <v>50</v>
      </c>
      <c r="D22" s="24">
        <v>50</v>
      </c>
      <c r="E22" s="24">
        <v>50</v>
      </c>
      <c r="F22" s="24">
        <v>50</v>
      </c>
      <c r="G22" s="25">
        <v>50</v>
      </c>
    </row>
    <row r="25" spans="1:8" x14ac:dyDescent="0.25">
      <c r="A25" t="s">
        <v>70</v>
      </c>
    </row>
    <row r="26" spans="1:8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8" x14ac:dyDescent="0.25">
      <c r="A27" t="s">
        <v>71</v>
      </c>
      <c r="B27" s="29">
        <f t="shared" ref="B27:G27" si="1">B12*B8</f>
        <v>126000</v>
      </c>
      <c r="C27" s="29">
        <f t="shared" si="1"/>
        <v>151000</v>
      </c>
      <c r="D27" s="29">
        <f t="shared" si="1"/>
        <v>149150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916150</v>
      </c>
    </row>
    <row r="28" spans="1:8" ht="13.8" thickBot="1" x14ac:dyDescent="0.3">
      <c r="A28" t="s">
        <v>72</v>
      </c>
      <c r="B28" s="13">
        <f t="shared" ref="B28:G28" si="2">B20*$B$5</f>
        <v>2600</v>
      </c>
      <c r="C28" s="13">
        <f t="shared" si="2"/>
        <v>1600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7800</v>
      </c>
    </row>
    <row r="29" spans="1:8" ht="14.4" thickTop="1" thickBot="1" x14ac:dyDescent="0.3">
      <c r="H29" s="30">
        <f>SUM(H27:H28)</f>
        <v>923950</v>
      </c>
    </row>
    <row r="30" spans="1:8" ht="13.8" thickTop="1" x14ac:dyDescent="0.25"/>
  </sheetData>
  <phoneticPr fontId="7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workbookViewId="0">
      <selection activeCell="H29" sqref="H29"/>
    </sheetView>
  </sheetViews>
  <sheetFormatPr defaultRowHeight="13.2" x14ac:dyDescent="0.25"/>
  <cols>
    <col min="1" max="1" width="22" bestFit="1" customWidth="1"/>
    <col min="2" max="2" width="15" customWidth="1"/>
    <col min="3" max="8" width="11.109375" bestFit="1" customWidth="1"/>
  </cols>
  <sheetData>
    <row r="1" spans="1:7" x14ac:dyDescent="0.25">
      <c r="B1" s="1" t="s">
        <v>76</v>
      </c>
    </row>
    <row r="3" spans="1:7" ht="13.8" thickBot="1" x14ac:dyDescent="0.3">
      <c r="A3" s="1" t="s">
        <v>58</v>
      </c>
    </row>
    <row r="4" spans="1:7" x14ac:dyDescent="0.25">
      <c r="A4" t="s">
        <v>59</v>
      </c>
      <c r="B4" s="33">
        <v>25</v>
      </c>
    </row>
    <row r="5" spans="1:7" ht="27" thickBot="1" x14ac:dyDescent="0.3">
      <c r="A5" s="8" t="s">
        <v>60</v>
      </c>
      <c r="B5" s="34">
        <v>200</v>
      </c>
    </row>
    <row r="7" spans="1:7" ht="13.8" thickBot="1" x14ac:dyDescent="0.3">
      <c r="A7" t="s">
        <v>61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ht="13.8" thickBot="1" x14ac:dyDescent="0.3">
      <c r="A8" t="s">
        <v>62</v>
      </c>
      <c r="B8" s="23">
        <v>750</v>
      </c>
      <c r="C8" s="24">
        <v>755</v>
      </c>
      <c r="D8" s="24">
        <v>785</v>
      </c>
      <c r="E8" s="24">
        <v>810</v>
      </c>
      <c r="F8" s="24">
        <v>815</v>
      </c>
      <c r="G8" s="25">
        <v>825</v>
      </c>
    </row>
    <row r="10" spans="1:7" x14ac:dyDescent="0.25">
      <c r="A10" s="1" t="s">
        <v>64</v>
      </c>
    </row>
    <row r="11" spans="1:7" ht="13.8" thickBot="1" x14ac:dyDescent="0.3">
      <c r="A11" t="s">
        <v>61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7" ht="13.8" thickBot="1" x14ac:dyDescent="0.3">
      <c r="A12" t="s">
        <v>65</v>
      </c>
      <c r="B12" s="18">
        <v>178</v>
      </c>
      <c r="C12" s="19">
        <v>200</v>
      </c>
      <c r="D12" s="19">
        <v>180</v>
      </c>
      <c r="E12" s="19">
        <v>200</v>
      </c>
      <c r="F12" s="19">
        <v>200</v>
      </c>
      <c r="G12" s="20">
        <v>200</v>
      </c>
    </row>
    <row r="13" spans="1:7" ht="13.8" thickBot="1" x14ac:dyDescent="0.3">
      <c r="B13" s="17" t="s">
        <v>66</v>
      </c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</row>
    <row r="14" spans="1:7" ht="13.8" thickBot="1" x14ac:dyDescent="0.3">
      <c r="A14" t="s">
        <v>54</v>
      </c>
      <c r="B14" s="23">
        <v>200</v>
      </c>
      <c r="C14" s="24">
        <v>200</v>
      </c>
      <c r="D14" s="31">
        <v>180</v>
      </c>
      <c r="E14" s="24">
        <v>200</v>
      </c>
      <c r="F14" s="24">
        <v>200</v>
      </c>
      <c r="G14" s="25">
        <v>200</v>
      </c>
    </row>
    <row r="15" spans="1:7" x14ac:dyDescent="0.25">
      <c r="B15" t="s">
        <v>63</v>
      </c>
    </row>
    <row r="16" spans="1:7" x14ac:dyDescent="0.25">
      <c r="A16" t="s">
        <v>67</v>
      </c>
      <c r="B16">
        <f>B4+B12</f>
        <v>203</v>
      </c>
      <c r="C16">
        <f>B20+C12</f>
        <v>223</v>
      </c>
      <c r="D16">
        <f>C20+D12</f>
        <v>198</v>
      </c>
      <c r="E16">
        <f>D20+E12</f>
        <v>203</v>
      </c>
      <c r="F16">
        <f>E20+F12</f>
        <v>207</v>
      </c>
      <c r="G16">
        <f>F20+G12</f>
        <v>208</v>
      </c>
    </row>
    <row r="17" spans="1:8" ht="13.8" thickBot="1" x14ac:dyDescent="0.3">
      <c r="B17" s="22" t="s">
        <v>74</v>
      </c>
      <c r="C17" s="22" t="s">
        <v>74</v>
      </c>
      <c r="D17" s="22" t="s">
        <v>74</v>
      </c>
      <c r="E17" s="22" t="s">
        <v>74</v>
      </c>
      <c r="F17" s="22" t="s">
        <v>74</v>
      </c>
      <c r="G17" s="22" t="s">
        <v>74</v>
      </c>
    </row>
    <row r="18" spans="1:8" ht="13.8" thickBot="1" x14ac:dyDescent="0.3">
      <c r="A18" t="s">
        <v>68</v>
      </c>
      <c r="B18" s="26">
        <v>180</v>
      </c>
      <c r="C18" s="27">
        <v>205</v>
      </c>
      <c r="D18" s="27">
        <v>195</v>
      </c>
      <c r="E18" s="27">
        <v>196</v>
      </c>
      <c r="F18" s="27">
        <v>199</v>
      </c>
      <c r="G18" s="28">
        <v>208</v>
      </c>
    </row>
    <row r="20" spans="1:8" x14ac:dyDescent="0.25">
      <c r="A20" t="s">
        <v>23</v>
      </c>
      <c r="B20" s="21">
        <f t="shared" ref="B20:G20" si="0">B16-B18</f>
        <v>23</v>
      </c>
      <c r="C20" s="21">
        <f t="shared" si="0"/>
        <v>18</v>
      </c>
      <c r="D20" s="21">
        <f t="shared" si="0"/>
        <v>3</v>
      </c>
      <c r="E20" s="21">
        <f t="shared" si="0"/>
        <v>7</v>
      </c>
      <c r="F20" s="21">
        <f t="shared" si="0"/>
        <v>8</v>
      </c>
      <c r="G20" s="21">
        <f t="shared" si="0"/>
        <v>0</v>
      </c>
    </row>
    <row r="21" spans="1:8" ht="13.8" thickBot="1" x14ac:dyDescent="0.3">
      <c r="B21" s="22" t="s">
        <v>66</v>
      </c>
      <c r="C21" s="22" t="s">
        <v>66</v>
      </c>
      <c r="D21" s="22" t="s">
        <v>66</v>
      </c>
      <c r="E21" s="22" t="s">
        <v>66</v>
      </c>
      <c r="F21" s="22" t="s">
        <v>66</v>
      </c>
      <c r="G21" s="22" t="s">
        <v>66</v>
      </c>
    </row>
    <row r="22" spans="1:8" ht="13.8" thickBot="1" x14ac:dyDescent="0.3">
      <c r="A22" t="s">
        <v>69</v>
      </c>
      <c r="B22" s="23">
        <v>50</v>
      </c>
      <c r="C22" s="24">
        <v>50</v>
      </c>
      <c r="D22" s="24">
        <v>50</v>
      </c>
      <c r="E22" s="24">
        <v>50</v>
      </c>
      <c r="F22" s="24">
        <v>50</v>
      </c>
      <c r="G22" s="25">
        <v>50</v>
      </c>
    </row>
    <row r="25" spans="1:8" x14ac:dyDescent="0.25">
      <c r="A25" t="s">
        <v>70</v>
      </c>
    </row>
    <row r="26" spans="1:8" x14ac:dyDescent="0.25">
      <c r="A26" t="s">
        <v>61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73</v>
      </c>
    </row>
    <row r="27" spans="1:8" x14ac:dyDescent="0.25">
      <c r="A27" t="s">
        <v>71</v>
      </c>
      <c r="B27" s="29">
        <f t="shared" ref="B27:G27" si="1">B12*B8</f>
        <v>133500</v>
      </c>
      <c r="C27" s="29">
        <f t="shared" si="1"/>
        <v>151000</v>
      </c>
      <c r="D27" s="29">
        <f t="shared" si="1"/>
        <v>141300</v>
      </c>
      <c r="E27" s="29">
        <f t="shared" si="1"/>
        <v>162000</v>
      </c>
      <c r="F27" s="29">
        <f t="shared" si="1"/>
        <v>163000</v>
      </c>
      <c r="G27" s="29">
        <f t="shared" si="1"/>
        <v>165000</v>
      </c>
      <c r="H27" s="29">
        <f>SUM(B27:G27)</f>
        <v>915800</v>
      </c>
    </row>
    <row r="28" spans="1:8" ht="13.8" thickBot="1" x14ac:dyDescent="0.3">
      <c r="A28" t="s">
        <v>72</v>
      </c>
      <c r="B28" s="13">
        <f t="shared" ref="B28:G28" si="2">B20*$B$5</f>
        <v>4600</v>
      </c>
      <c r="C28" s="13">
        <f t="shared" si="2"/>
        <v>3600</v>
      </c>
      <c r="D28" s="13">
        <f t="shared" si="2"/>
        <v>600</v>
      </c>
      <c r="E28" s="13">
        <f t="shared" si="2"/>
        <v>1400</v>
      </c>
      <c r="F28" s="13">
        <f t="shared" si="2"/>
        <v>1600</v>
      </c>
      <c r="G28" s="13">
        <f t="shared" si="2"/>
        <v>0</v>
      </c>
      <c r="H28" s="13">
        <f>SUM(B28:G28)</f>
        <v>11800</v>
      </c>
    </row>
    <row r="29" spans="1:8" ht="14.4" thickTop="1" thickBot="1" x14ac:dyDescent="0.3">
      <c r="H29" s="30">
        <f>SUM(H27:H28)</f>
        <v>927600</v>
      </c>
    </row>
    <row r="30" spans="1:8" ht="13.8" thickTop="1" x14ac:dyDescent="0.25"/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Names and Section</vt:lpstr>
      <vt:lpstr>3-4</vt:lpstr>
      <vt:lpstr>3-16</vt:lpstr>
      <vt:lpstr>3-20</vt:lpstr>
      <vt:lpstr>Question 2</vt:lpstr>
      <vt:lpstr>Question 3a.</vt:lpstr>
      <vt:lpstr>Question 3b.</vt:lpstr>
      <vt:lpstr>Question 3ci.</vt:lpstr>
      <vt:lpstr>Question 3cii.</vt:lpstr>
      <vt:lpstr>Question ciii.</vt:lpstr>
      <vt:lpstr>Question 3d.</vt:lpstr>
      <vt:lpstr>Question 3e.</vt:lpstr>
    </vt:vector>
  </TitlesOfParts>
  <Company>Yahoo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Wooldridge</dc:creator>
  <cp:lastModifiedBy>Aniket Gupta</cp:lastModifiedBy>
  <dcterms:created xsi:type="dcterms:W3CDTF">2003-09-14T03:06:58Z</dcterms:created>
  <dcterms:modified xsi:type="dcterms:W3CDTF">2024-02-03T22:32:08Z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-1959240333</vt:i4>
  </property>
  <property fmtid="{D5CDD505-2E9C-101B-9397-08002B2CF9AE}" pid="3" name="_EmailSubject">
    <vt:lpwstr>My first attempt at Homework #2</vt:lpwstr>
  </property>
  <property fmtid="{D5CDD505-2E9C-101B-9397-08002B2CF9AE}" pid="4" name="_AuthorEmailDisplayName">
    <vt:lpwstr>Josh Wooldridge</vt:lpwstr>
  </property>
  <property fmtid="{D5CDD505-2E9C-101B-9397-08002B2CF9AE}" pid="5" name="_ReviewingToolsShownOnce">
    <vt:lpwstr/>
  </property>
</Properties>
</file>