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D2756BB-CFFE-481A-9DA0-5BF3231D239D}" xr6:coauthVersionLast="47" xr6:coauthVersionMax="47" xr10:uidLastSave="{00000000-0000-0000-0000-000000000000}"/>
  <bookViews>
    <workbookView xWindow="768" yWindow="768" windowWidth="17280" windowHeight="8880"/>
  </bookViews>
  <sheets>
    <sheet name="Author comments" sheetId="4" r:id="rId1"/>
    <sheet name="Model I" sheetId="3" r:id="rId2"/>
    <sheet name="Model II" sheetId="1" r:id="rId3"/>
  </sheets>
  <definedNames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1" i="3"/>
  <c r="F17" i="3"/>
  <c r="F15" i="3"/>
  <c r="F11" i="3"/>
  <c r="F12" i="3" s="1"/>
  <c r="F8" i="3"/>
  <c r="C23" i="3"/>
  <c r="C21" i="3"/>
  <c r="C17" i="3"/>
  <c r="C15" i="3"/>
  <c r="C11" i="3"/>
  <c r="C12" i="3" s="1"/>
  <c r="C8" i="3"/>
  <c r="D23" i="3"/>
  <c r="D21" i="3"/>
  <c r="D17" i="3"/>
  <c r="D15" i="3"/>
  <c r="D16" i="3" s="1"/>
  <c r="D18" i="3" s="1"/>
  <c r="D11" i="3"/>
  <c r="D8" i="3"/>
  <c r="D9" i="3" s="1"/>
  <c r="D12" i="3"/>
  <c r="D13" i="3" s="1"/>
  <c r="E23" i="3"/>
  <c r="E21" i="3"/>
  <c r="E17" i="3"/>
  <c r="E15" i="3"/>
  <c r="E16" i="3" s="1"/>
  <c r="E18" i="3" s="1"/>
  <c r="E11" i="3"/>
  <c r="E8" i="3"/>
  <c r="E10" i="3" s="1"/>
  <c r="E12" i="3"/>
  <c r="E13" i="3" s="1"/>
  <c r="G8" i="3"/>
  <c r="D10" i="3" s="1"/>
  <c r="F10" i="3"/>
  <c r="F9" i="3"/>
  <c r="E9" i="3"/>
  <c r="C9" i="3"/>
  <c r="H8" i="3"/>
  <c r="D8" i="1"/>
  <c r="C8" i="1"/>
  <c r="D7" i="1"/>
  <c r="C7" i="1"/>
  <c r="J6" i="1"/>
  <c r="D6" i="1"/>
  <c r="C6" i="1"/>
  <c r="D5" i="1"/>
  <c r="C5" i="1"/>
  <c r="I4" i="1"/>
  <c r="J4" i="1"/>
  <c r="H4" i="1"/>
  <c r="F4" i="1" s="1"/>
  <c r="G4" i="1"/>
  <c r="E4" i="1"/>
  <c r="D4" i="1"/>
  <c r="C4" i="1"/>
  <c r="J3" i="1"/>
  <c r="H3" i="1"/>
  <c r="F3" i="1"/>
  <c r="D3" i="1"/>
  <c r="C3" i="1"/>
  <c r="I7" i="1"/>
  <c r="G7" i="1"/>
  <c r="E7" i="1" s="1"/>
  <c r="I5" i="1"/>
  <c r="G5" i="1" s="1"/>
  <c r="E5" i="1" s="1"/>
  <c r="H5" i="1"/>
  <c r="F5" i="1" s="1"/>
  <c r="J8" i="1"/>
  <c r="H8" i="1" s="1"/>
  <c r="F8" i="1" s="1"/>
  <c r="I8" i="1"/>
  <c r="G8" i="1" s="1"/>
  <c r="E8" i="1" s="1"/>
  <c r="J7" i="1"/>
  <c r="H7" i="1" s="1"/>
  <c r="F7" i="1" s="1"/>
  <c r="M3" i="1"/>
  <c r="M4" i="1"/>
  <c r="M9" i="1" s="1"/>
  <c r="M6" i="1"/>
  <c r="M7" i="1"/>
  <c r="M8" i="1"/>
  <c r="I6" i="1"/>
  <c r="H6" i="1" s="1"/>
  <c r="F6" i="1" s="1"/>
  <c r="J5" i="1"/>
  <c r="I3" i="1"/>
  <c r="G3" i="1" s="1"/>
  <c r="E3" i="1" s="1"/>
  <c r="M5" i="1"/>
  <c r="B3" i="1"/>
  <c r="B4" i="1" s="1"/>
  <c r="B5" i="1" s="1"/>
  <c r="B6" i="1" s="1"/>
  <c r="B7" i="1" s="1"/>
  <c r="B8" i="1" s="1"/>
  <c r="F13" i="3" l="1"/>
  <c r="F16" i="3"/>
  <c r="F18" i="3" s="1"/>
  <c r="D19" i="3"/>
  <c r="D22" i="3"/>
  <c r="D24" i="3" s="1"/>
  <c r="G12" i="3"/>
  <c r="F14" i="3" s="1"/>
  <c r="C13" i="3"/>
  <c r="C16" i="3"/>
  <c r="E22" i="3"/>
  <c r="E24" i="3" s="1"/>
  <c r="E19" i="3"/>
  <c r="G6" i="1"/>
  <c r="E6" i="1" s="1"/>
  <c r="C10" i="3"/>
  <c r="E25" i="3" l="1"/>
  <c r="D25" i="3"/>
  <c r="G16" i="3"/>
  <c r="H16" i="3" s="1"/>
  <c r="C18" i="3"/>
  <c r="F22" i="3"/>
  <c r="F24" i="3" s="1"/>
  <c r="F19" i="3"/>
  <c r="D14" i="3"/>
  <c r="H12" i="3"/>
  <c r="C14" i="3"/>
  <c r="E14" i="3"/>
  <c r="F25" i="3" l="1"/>
  <c r="G18" i="3"/>
  <c r="C20" i="3" s="1"/>
  <c r="C19" i="3"/>
  <c r="C22" i="3"/>
  <c r="H18" i="3" l="1"/>
  <c r="E20" i="3"/>
  <c r="D20" i="3"/>
  <c r="F20" i="3"/>
  <c r="G22" i="3"/>
  <c r="H22" i="3" s="1"/>
  <c r="C24" i="3"/>
  <c r="G24" i="3" l="1"/>
  <c r="C25" i="3"/>
  <c r="H24" i="3" l="1"/>
  <c r="E26" i="3"/>
  <c r="D26" i="3"/>
  <c r="F26" i="3"/>
  <c r="C26" i="3"/>
</calcChain>
</file>

<file path=xl/sharedStrings.xml><?xml version="1.0" encoding="utf-8"?>
<sst xmlns="http://schemas.openxmlformats.org/spreadsheetml/2006/main" count="80" uniqueCount="63">
  <si>
    <t>Initial</t>
  </si>
  <si>
    <t>Environment</t>
  </si>
  <si>
    <t>Environmental persistance</t>
  </si>
  <si>
    <t>Food contact</t>
  </si>
  <si>
    <t>Food contact persistance</t>
  </si>
  <si>
    <t>Finish product</t>
  </si>
  <si>
    <t>Beta</t>
  </si>
  <si>
    <t>Binomial</t>
  </si>
  <si>
    <t>alpha</t>
  </si>
  <si>
    <t>beta</t>
  </si>
  <si>
    <t>total tested</t>
  </si>
  <si>
    <t>number positive</t>
  </si>
  <si>
    <t>Results</t>
  </si>
  <si>
    <t>fraction positive</t>
  </si>
  <si>
    <t>back calc total</t>
  </si>
  <si>
    <t>back calc pos</t>
  </si>
  <si>
    <t>scaled total</t>
  </si>
  <si>
    <t>scaled pos</t>
  </si>
  <si>
    <t>Starting values</t>
  </si>
  <si>
    <t>Initial concentration</t>
  </si>
  <si>
    <t>Initial variability</t>
  </si>
  <si>
    <t>Strain persistance</t>
  </si>
  <si>
    <t>Persistance variability</t>
  </si>
  <si>
    <t>Transferability - percent</t>
  </si>
  <si>
    <t>Transfer variability</t>
  </si>
  <si>
    <t>Lm type I</t>
  </si>
  <si>
    <t>Lm type II</t>
  </si>
  <si>
    <t>Lm type III</t>
  </si>
  <si>
    <t>Lm type IV</t>
  </si>
  <si>
    <t>Total</t>
  </si>
  <si>
    <t>Log total</t>
  </si>
  <si>
    <t>Test location</t>
  </si>
  <si>
    <t>Raw fish</t>
  </si>
  <si>
    <t>Log conc - Raw fish</t>
  </si>
  <si>
    <t>Percent of total</t>
  </si>
  <si>
    <t>Transfer</t>
  </si>
  <si>
    <t>F to E</t>
  </si>
  <si>
    <t>Log conc - Envt</t>
  </si>
  <si>
    <t>Persistance</t>
  </si>
  <si>
    <t>E to ER</t>
  </si>
  <si>
    <t>Reservoir</t>
  </si>
  <si>
    <t>Environmental reservior</t>
  </si>
  <si>
    <t>ER to PCS</t>
  </si>
  <si>
    <t>Product contact surface</t>
  </si>
  <si>
    <t>Log conc PCS</t>
  </si>
  <si>
    <t>PCS to PCSR</t>
  </si>
  <si>
    <t>Product contact surface reservoir</t>
  </si>
  <si>
    <t>PCSR to FP</t>
  </si>
  <si>
    <t>Finished product</t>
  </si>
  <si>
    <t>Log conc FP</t>
  </si>
  <si>
    <t>Mathematical frameworks for modeling Listeria cross-contamination in food processing plants</t>
  </si>
  <si>
    <t>published in:</t>
  </si>
  <si>
    <t>Journal of Food Science - Concise Reviews and Hypotheses in Food Science</t>
  </si>
  <si>
    <t>It is not meant as a stand alone document, but should be read along with the above article.</t>
  </si>
  <si>
    <t>This file can not be used for Monte Carlo simulation without the Excel add-in @Risk</t>
  </si>
  <si>
    <t>@Risk is available from Palisade Corporation (http://www.palisade.com)</t>
  </si>
  <si>
    <t>This spreadsheet accompanies the article:</t>
  </si>
  <si>
    <t>by Donald W. Schaffner</t>
  </si>
  <si>
    <t>Model II simulates the prevalence of a single Listeria monocytogenes strain</t>
  </si>
  <si>
    <t>Model I simulates the concentration of 4 different Listeria monocytogenes strains</t>
  </si>
  <si>
    <t>as they move by cross-contamination through the food processing plant environment</t>
  </si>
  <si>
    <t>as it moves by cross-contamination through the food processing plant environment</t>
  </si>
  <si>
    <t>This simulation is a abstract representation of reality and the author makes no claims regarding it's accuracy or applicability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</si>
</sst>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2" fontId="0" fillId="5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0" fillId="5" borderId="0" xfId="0" applyFill="1"/>
    <xf numFmtId="0" fontId="0" fillId="0" borderId="0" xfId="0" applyFill="1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21" sqref="A21"/>
    </sheetView>
  </sheetViews>
  <sheetFormatPr defaultRowHeight="13.2" x14ac:dyDescent="0.25"/>
  <sheetData>
    <row r="1" spans="1:1" x14ac:dyDescent="0.25">
      <c r="A1" t="s">
        <v>56</v>
      </c>
    </row>
    <row r="2" spans="1:1" x14ac:dyDescent="0.25">
      <c r="A2" s="1" t="s">
        <v>50</v>
      </c>
    </row>
    <row r="3" spans="1:1" x14ac:dyDescent="0.25">
      <c r="A3" s="1" t="s">
        <v>57</v>
      </c>
    </row>
    <row r="4" spans="1:1" x14ac:dyDescent="0.25">
      <c r="A4" s="1"/>
    </row>
    <row r="5" spans="1:1" x14ac:dyDescent="0.25">
      <c r="A5" t="s">
        <v>51</v>
      </c>
    </row>
    <row r="6" spans="1:1" x14ac:dyDescent="0.25">
      <c r="A6" s="1" t="s">
        <v>52</v>
      </c>
    </row>
    <row r="8" spans="1:1" x14ac:dyDescent="0.25">
      <c r="A8" t="s">
        <v>53</v>
      </c>
    </row>
    <row r="10" spans="1:1" x14ac:dyDescent="0.25">
      <c r="A10" t="s">
        <v>54</v>
      </c>
    </row>
    <row r="11" spans="1:1" x14ac:dyDescent="0.25">
      <c r="A11" s="13" t="s">
        <v>55</v>
      </c>
    </row>
    <row r="13" spans="1:1" x14ac:dyDescent="0.25">
      <c r="A13" t="s">
        <v>59</v>
      </c>
    </row>
    <row r="14" spans="1:1" x14ac:dyDescent="0.25">
      <c r="A14" t="s">
        <v>60</v>
      </c>
    </row>
    <row r="16" spans="1:1" x14ac:dyDescent="0.25">
      <c r="A16" t="s">
        <v>58</v>
      </c>
    </row>
    <row r="17" spans="1:1" x14ac:dyDescent="0.25">
      <c r="A17" t="s">
        <v>61</v>
      </c>
    </row>
    <row r="19" spans="1:1" x14ac:dyDescent="0.25">
      <c r="A19" s="1" t="s">
        <v>62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8" sqref="D28"/>
    </sheetView>
  </sheetViews>
  <sheetFormatPr defaultRowHeight="13.2" x14ac:dyDescent="0.25"/>
  <cols>
    <col min="1" max="1" width="13.6640625" bestFit="1" customWidth="1"/>
    <col min="2" max="2" width="28.6640625" bestFit="1" customWidth="1"/>
  </cols>
  <sheetData>
    <row r="1" spans="1:8" x14ac:dyDescent="0.25">
      <c r="B1" t="s">
        <v>19</v>
      </c>
      <c r="C1">
        <v>2.9999999999999997E-4</v>
      </c>
      <c r="D1">
        <v>3.0000000000000001E-3</v>
      </c>
      <c r="E1">
        <v>0.03</v>
      </c>
      <c r="F1">
        <v>0.3</v>
      </c>
    </row>
    <row r="2" spans="1:8" x14ac:dyDescent="0.25">
      <c r="B2" t="s">
        <v>20</v>
      </c>
      <c r="C2">
        <v>1</v>
      </c>
      <c r="D2">
        <v>1</v>
      </c>
      <c r="E2">
        <v>1</v>
      </c>
      <c r="F2">
        <v>1</v>
      </c>
    </row>
    <row r="3" spans="1:8" x14ac:dyDescent="0.25">
      <c r="B3" t="s">
        <v>21</v>
      </c>
      <c r="C3">
        <v>100</v>
      </c>
      <c r="D3">
        <v>10</v>
      </c>
      <c r="E3">
        <v>1</v>
      </c>
      <c r="F3">
        <v>0.1</v>
      </c>
    </row>
    <row r="4" spans="1:8" x14ac:dyDescent="0.25">
      <c r="B4" t="s">
        <v>22</v>
      </c>
      <c r="C4">
        <v>1</v>
      </c>
      <c r="D4">
        <v>1</v>
      </c>
      <c r="E4">
        <v>1</v>
      </c>
      <c r="F4">
        <v>1</v>
      </c>
    </row>
    <row r="5" spans="1:8" x14ac:dyDescent="0.25">
      <c r="B5" t="s">
        <v>23</v>
      </c>
      <c r="C5">
        <v>30</v>
      </c>
      <c r="D5">
        <v>30</v>
      </c>
      <c r="E5">
        <v>30</v>
      </c>
      <c r="F5">
        <v>30</v>
      </c>
    </row>
    <row r="6" spans="1:8" x14ac:dyDescent="0.25">
      <c r="B6" t="s">
        <v>24</v>
      </c>
      <c r="C6">
        <v>1</v>
      </c>
      <c r="D6">
        <v>1</v>
      </c>
      <c r="E6">
        <v>1</v>
      </c>
      <c r="F6">
        <v>1</v>
      </c>
    </row>
    <row r="7" spans="1:8" x14ac:dyDescent="0.25"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</row>
    <row r="8" spans="1:8" x14ac:dyDescent="0.25">
      <c r="A8" s="10" t="s">
        <v>31</v>
      </c>
      <c r="B8" s="10" t="s">
        <v>32</v>
      </c>
      <c r="C8" t="e">
        <f ca="1">10^_xll.RiskNormal(LOG(C1),C2)</f>
        <v>#NAME?</v>
      </c>
      <c r="D8" t="e">
        <f ca="1">10^_xll.RiskNormal(LOG(D1),D2)</f>
        <v>#NAME?</v>
      </c>
      <c r="E8" t="e">
        <f ca="1">10^_xll.RiskNormal(LOG(E1),E2)</f>
        <v>#NAME?</v>
      </c>
      <c r="F8" t="e">
        <f ca="1">10^_xll.RiskNormal(LOG(F1),F2)</f>
        <v>#NAME?</v>
      </c>
      <c r="G8" t="e">
        <f ca="1">SUM(C8:F8)</f>
        <v>#NAME?</v>
      </c>
      <c r="H8" t="e">
        <f ca="1">_xll.RiskOutput() + LOG(G8)</f>
        <v>#NAME?</v>
      </c>
    </row>
    <row r="9" spans="1:8" x14ac:dyDescent="0.25">
      <c r="A9" s="11"/>
      <c r="B9" s="11" t="s">
        <v>33</v>
      </c>
      <c r="C9" t="e">
        <f ca="1">_xll.RiskOutput() + LOG(C8)</f>
        <v>#NAME?</v>
      </c>
      <c r="D9" t="e">
        <f ca="1">_xll.RiskOutput() + LOG(D8)</f>
        <v>#NAME?</v>
      </c>
      <c r="E9" t="e">
        <f ca="1">_xll.RiskOutput() + LOG(E8)</f>
        <v>#NAME?</v>
      </c>
      <c r="F9" t="e">
        <f ca="1">_xll.RiskOutput() + LOG(F8)</f>
        <v>#NAME?</v>
      </c>
    </row>
    <row r="10" spans="1:8" x14ac:dyDescent="0.25">
      <c r="A10" t="s">
        <v>34</v>
      </c>
      <c r="B10" t="s">
        <v>32</v>
      </c>
      <c r="C10" s="12" t="e">
        <f ca="1">C8/$G8</f>
        <v>#NAME?</v>
      </c>
      <c r="D10" s="12" t="e">
        <f ca="1">D8/$G8</f>
        <v>#NAME?</v>
      </c>
      <c r="E10" s="12" t="e">
        <f ca="1">E8/$G8</f>
        <v>#NAME?</v>
      </c>
      <c r="F10" s="12" t="e">
        <f ca="1">F8/$G8</f>
        <v>#NAME?</v>
      </c>
    </row>
    <row r="11" spans="1:8" x14ac:dyDescent="0.25">
      <c r="A11" t="s">
        <v>35</v>
      </c>
      <c r="B11" t="s">
        <v>36</v>
      </c>
      <c r="C11" t="e">
        <f ca="1">(10^_xll.RiskNormal(LOG(C$5),C$6))/100</f>
        <v>#NAME?</v>
      </c>
      <c r="D11" t="e">
        <f ca="1">(10^_xll.RiskNormal(LOG(D$5),D$6))/100</f>
        <v>#NAME?</v>
      </c>
      <c r="E11" t="e">
        <f ca="1">(10^_xll.RiskNormal(LOG(E$5),E$6))/100</f>
        <v>#NAME?</v>
      </c>
      <c r="F11" t="e">
        <f ca="1">(10^_xll.RiskNormal(LOG(F$5),F$6))/100</f>
        <v>#NAME?</v>
      </c>
    </row>
    <row r="12" spans="1:8" x14ac:dyDescent="0.25">
      <c r="A12" s="10" t="s">
        <v>31</v>
      </c>
      <c r="B12" s="10" t="s">
        <v>1</v>
      </c>
      <c r="C12" t="e">
        <f ca="1">C11*C8</f>
        <v>#NAME?</v>
      </c>
      <c r="D12" t="e">
        <f ca="1">D11*D8</f>
        <v>#NAME?</v>
      </c>
      <c r="E12" t="e">
        <f ca="1">E11*E8</f>
        <v>#NAME?</v>
      </c>
      <c r="F12" t="e">
        <f ca="1">F11*F8</f>
        <v>#NAME?</v>
      </c>
      <c r="G12" t="e">
        <f ca="1">SUM(C12:F12)</f>
        <v>#NAME?</v>
      </c>
      <c r="H12" t="e">
        <f ca="1">_xll.RiskOutput() + LOG(G12)</f>
        <v>#NAME?</v>
      </c>
    </row>
    <row r="13" spans="1:8" x14ac:dyDescent="0.25">
      <c r="A13" s="11"/>
      <c r="B13" s="11" t="s">
        <v>37</v>
      </c>
      <c r="C13" t="e">
        <f ca="1">_xll.RiskOutput() + LOG(C12)</f>
        <v>#NAME?</v>
      </c>
      <c r="D13" t="e">
        <f ca="1">_xll.RiskOutput() + LOG(D12)</f>
        <v>#NAME?</v>
      </c>
      <c r="E13" t="e">
        <f ca="1">_xll.RiskOutput() + LOG(E12)</f>
        <v>#NAME?</v>
      </c>
      <c r="F13" t="e">
        <f ca="1">_xll.RiskOutput() + LOG(F12)</f>
        <v>#NAME?</v>
      </c>
    </row>
    <row r="14" spans="1:8" x14ac:dyDescent="0.25">
      <c r="A14" t="s">
        <v>34</v>
      </c>
      <c r="B14" t="s">
        <v>1</v>
      </c>
      <c r="C14" s="12" t="e">
        <f ca="1">C12/$G12</f>
        <v>#NAME?</v>
      </c>
      <c r="D14" s="12" t="e">
        <f ca="1">D12/$G12</f>
        <v>#NAME?</v>
      </c>
      <c r="E14" s="12" t="e">
        <f ca="1">E12/$G12</f>
        <v>#NAME?</v>
      </c>
      <c r="F14" s="12" t="e">
        <f ca="1">F12/$G12</f>
        <v>#NAME?</v>
      </c>
    </row>
    <row r="15" spans="1:8" x14ac:dyDescent="0.25">
      <c r="A15" t="s">
        <v>38</v>
      </c>
      <c r="B15" t="s">
        <v>39</v>
      </c>
      <c r="C15" t="e">
        <f ca="1">(10^_xll.RiskNormal(LOG(C$3),C$4))/100</f>
        <v>#NAME?</v>
      </c>
      <c r="D15" t="e">
        <f ca="1">(10^_xll.RiskNormal(LOG(D$3),D$4))/100</f>
        <v>#NAME?</v>
      </c>
      <c r="E15" t="e">
        <f ca="1">(10^_xll.RiskNormal(LOG(E$3),E$4))/100</f>
        <v>#NAME?</v>
      </c>
      <c r="F15" t="e">
        <f ca="1">(10^_xll.RiskNormal(LOG(F$3),F$4))/100</f>
        <v>#NAME?</v>
      </c>
    </row>
    <row r="16" spans="1:8" x14ac:dyDescent="0.25">
      <c r="A16" t="s">
        <v>40</v>
      </c>
      <c r="B16" t="s">
        <v>41</v>
      </c>
      <c r="C16" t="e">
        <f ca="1">C15*C12</f>
        <v>#NAME?</v>
      </c>
      <c r="D16" t="e">
        <f ca="1">D15*D12</f>
        <v>#NAME?</v>
      </c>
      <c r="E16" t="e">
        <f ca="1">E15*E12</f>
        <v>#NAME?</v>
      </c>
      <c r="F16" t="e">
        <f ca="1">F15*F12</f>
        <v>#NAME?</v>
      </c>
      <c r="G16" t="e">
        <f ca="1">SUM(C16:F16)</f>
        <v>#NAME?</v>
      </c>
      <c r="H16" t="e">
        <f ca="1">LOG(G16)</f>
        <v>#NAME?</v>
      </c>
    </row>
    <row r="17" spans="1:8" x14ac:dyDescent="0.25">
      <c r="A17" t="s">
        <v>35</v>
      </c>
      <c r="B17" t="s">
        <v>42</v>
      </c>
      <c r="C17" t="e">
        <f ca="1">(10^_xll.RiskNormal(LOG(C$5),C$6))/100</f>
        <v>#NAME?</v>
      </c>
      <c r="D17" t="e">
        <f ca="1">(10^_xll.RiskNormal(LOG(D$5),D$6))/100</f>
        <v>#NAME?</v>
      </c>
      <c r="E17" t="e">
        <f ca="1">(10^_xll.RiskNormal(LOG(E$5),E$6))/100</f>
        <v>#NAME?</v>
      </c>
      <c r="F17" t="e">
        <f ca="1">(10^_xll.RiskNormal(LOG(F$5),F$6))/100</f>
        <v>#NAME?</v>
      </c>
    </row>
    <row r="18" spans="1:8" x14ac:dyDescent="0.25">
      <c r="A18" s="10" t="s">
        <v>31</v>
      </c>
      <c r="B18" s="10" t="s">
        <v>43</v>
      </c>
      <c r="C18" t="e">
        <f ca="1">C17*C16</f>
        <v>#NAME?</v>
      </c>
      <c r="D18" t="e">
        <f ca="1">D17*D16</f>
        <v>#NAME?</v>
      </c>
      <c r="E18" t="e">
        <f ca="1">E17*E16</f>
        <v>#NAME?</v>
      </c>
      <c r="F18" t="e">
        <f ca="1">F17*F16</f>
        <v>#NAME?</v>
      </c>
      <c r="G18" t="e">
        <f ca="1">SUM(C18:F18)</f>
        <v>#NAME?</v>
      </c>
      <c r="H18" t="e">
        <f ca="1">_xll.RiskOutput() + LOG(G18)</f>
        <v>#NAME?</v>
      </c>
    </row>
    <row r="19" spans="1:8" x14ac:dyDescent="0.25">
      <c r="A19" s="11"/>
      <c r="B19" s="11" t="s">
        <v>44</v>
      </c>
      <c r="C19" t="e">
        <f ca="1">_xll.RiskOutput() + LOG(C18)</f>
        <v>#NAME?</v>
      </c>
      <c r="D19" t="e">
        <f ca="1">_xll.RiskOutput() + LOG(D18)</f>
        <v>#NAME?</v>
      </c>
      <c r="E19" t="e">
        <f ca="1">_xll.RiskOutput() + LOG(E18)</f>
        <v>#NAME?</v>
      </c>
      <c r="F19" t="e">
        <f ca="1">_xll.RiskOutput() + LOG(F18)</f>
        <v>#NAME?</v>
      </c>
    </row>
    <row r="20" spans="1:8" x14ac:dyDescent="0.25">
      <c r="A20" t="s">
        <v>34</v>
      </c>
      <c r="B20" t="s">
        <v>43</v>
      </c>
      <c r="C20" s="12" t="e">
        <f ca="1">C18/$G18</f>
        <v>#NAME?</v>
      </c>
      <c r="D20" s="12" t="e">
        <f ca="1">D18/$G18</f>
        <v>#NAME?</v>
      </c>
      <c r="E20" s="12" t="e">
        <f ca="1">E18/$G18</f>
        <v>#NAME?</v>
      </c>
      <c r="F20" s="12" t="e">
        <f ca="1">F18/$G18</f>
        <v>#NAME?</v>
      </c>
    </row>
    <row r="21" spans="1:8" x14ac:dyDescent="0.25">
      <c r="A21" t="s">
        <v>38</v>
      </c>
      <c r="B21" t="s">
        <v>45</v>
      </c>
      <c r="C21" t="e">
        <f ca="1">(10^_xll.RiskNormal(LOG(C$3),C$4))/100</f>
        <v>#NAME?</v>
      </c>
      <c r="D21" t="e">
        <f ca="1">(10^_xll.RiskNormal(LOG(D$3),D$4))/100</f>
        <v>#NAME?</v>
      </c>
      <c r="E21" t="e">
        <f ca="1">(10^_xll.RiskNormal(LOG(E$3),E$4))/100</f>
        <v>#NAME?</v>
      </c>
      <c r="F21" t="e">
        <f ca="1">(10^_xll.RiskNormal(LOG(F$3),F$4))/100</f>
        <v>#NAME?</v>
      </c>
    </row>
    <row r="22" spans="1:8" x14ac:dyDescent="0.25">
      <c r="A22" t="s">
        <v>40</v>
      </c>
      <c r="B22" t="s">
        <v>46</v>
      </c>
      <c r="C22" t="e">
        <f ca="1">C21*C18</f>
        <v>#NAME?</v>
      </c>
      <c r="D22" t="e">
        <f ca="1">D21*D18</f>
        <v>#NAME?</v>
      </c>
      <c r="E22" t="e">
        <f ca="1">E21*E18</f>
        <v>#NAME?</v>
      </c>
      <c r="F22" t="e">
        <f ca="1">F21*F18</f>
        <v>#NAME?</v>
      </c>
      <c r="G22" t="e">
        <f ca="1">SUM(C22:F22)</f>
        <v>#NAME?</v>
      </c>
      <c r="H22" t="e">
        <f ca="1">LOG(G22)</f>
        <v>#NAME?</v>
      </c>
    </row>
    <row r="23" spans="1:8" x14ac:dyDescent="0.25">
      <c r="A23" t="s">
        <v>35</v>
      </c>
      <c r="B23" t="s">
        <v>47</v>
      </c>
      <c r="C23" t="e">
        <f ca="1">(10^_xll.RiskNormal(LOG(C$5),C$6))/100</f>
        <v>#NAME?</v>
      </c>
      <c r="D23" t="e">
        <f ca="1">(10^_xll.RiskNormal(LOG(D$5),D$6))/100</f>
        <v>#NAME?</v>
      </c>
      <c r="E23" t="e">
        <f ca="1">(10^_xll.RiskNormal(LOG(E$5),E$6))/100</f>
        <v>#NAME?</v>
      </c>
      <c r="F23" t="e">
        <f ca="1">(10^_xll.RiskNormal(LOG(F$5),F$6))/100</f>
        <v>#NAME?</v>
      </c>
    </row>
    <row r="24" spans="1:8" x14ac:dyDescent="0.25">
      <c r="A24" s="10" t="s">
        <v>31</v>
      </c>
      <c r="B24" s="10" t="s">
        <v>48</v>
      </c>
      <c r="C24" t="e">
        <f ca="1">C23*C22</f>
        <v>#NAME?</v>
      </c>
      <c r="D24" t="e">
        <f ca="1">D23*D22</f>
        <v>#NAME?</v>
      </c>
      <c r="E24" t="e">
        <f ca="1">E23*E22</f>
        <v>#NAME?</v>
      </c>
      <c r="F24" t="e">
        <f ca="1">F23*F22</f>
        <v>#NAME?</v>
      </c>
      <c r="G24" t="e">
        <f ca="1">SUM(C24:F24)</f>
        <v>#NAME?</v>
      </c>
      <c r="H24" t="e">
        <f ca="1">_xll.RiskOutput() + LOG(G24)</f>
        <v>#NAME?</v>
      </c>
    </row>
    <row r="25" spans="1:8" x14ac:dyDescent="0.25">
      <c r="A25" s="11"/>
      <c r="B25" s="11" t="s">
        <v>49</v>
      </c>
      <c r="C25" s="11" t="e">
        <f ca="1">_xll.RiskOutput() + LOG(C24)</f>
        <v>#NAME?</v>
      </c>
      <c r="D25" s="11" t="e">
        <f ca="1">_xll.RiskOutput() + LOG(D24)</f>
        <v>#NAME?</v>
      </c>
      <c r="E25" s="11" t="e">
        <f ca="1">_xll.RiskOutput() + LOG(E24)</f>
        <v>#NAME?</v>
      </c>
      <c r="F25" s="11" t="e">
        <f ca="1">_xll.RiskOutput() + LOG(F24)</f>
        <v>#NAME?</v>
      </c>
    </row>
    <row r="26" spans="1:8" x14ac:dyDescent="0.25">
      <c r="A26" t="s">
        <v>34</v>
      </c>
      <c r="B26" t="s">
        <v>48</v>
      </c>
      <c r="C26" s="12" t="e">
        <f ca="1">C24/$G24</f>
        <v>#NAME?</v>
      </c>
      <c r="D26" s="12" t="e">
        <f ca="1">D24/$G24</f>
        <v>#NAME?</v>
      </c>
      <c r="E26" s="12" t="e">
        <f ca="1">E24/$G24</f>
        <v>#NAME?</v>
      </c>
      <c r="F26" s="12" t="e">
        <f ca="1">F24/$G24</f>
        <v>#NAME?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8" sqref="B8"/>
    </sheetView>
  </sheetViews>
  <sheetFormatPr defaultRowHeight="13.2" x14ac:dyDescent="0.25"/>
  <cols>
    <col min="1" max="1" width="23.109375" bestFit="1" customWidth="1"/>
    <col min="2" max="2" width="8" customWidth="1"/>
    <col min="3" max="3" width="7.88671875" customWidth="1"/>
    <col min="4" max="4" width="6.44140625" customWidth="1"/>
    <col min="5" max="5" width="6.5546875" customWidth="1"/>
    <col min="6" max="6" width="5.109375" customWidth="1"/>
    <col min="7" max="7" width="8" customWidth="1"/>
    <col min="8" max="8" width="7.88671875" customWidth="1"/>
    <col min="9" max="9" width="7.5546875" customWidth="1"/>
    <col min="10" max="10" width="5.109375" customWidth="1"/>
    <col min="11" max="11" width="6" customWidth="1"/>
    <col min="12" max="12" width="6.88671875" customWidth="1"/>
    <col min="13" max="13" width="9.6640625" style="2" customWidth="1"/>
    <col min="14" max="14" width="6.5546875" customWidth="1"/>
    <col min="15" max="15" width="8.6640625" customWidth="1"/>
  </cols>
  <sheetData>
    <row r="1" spans="1:15" x14ac:dyDescent="0.25">
      <c r="N1" s="1" t="s">
        <v>18</v>
      </c>
    </row>
    <row r="2" spans="1:15" s="4" customFormat="1" ht="39.75" customHeight="1" x14ac:dyDescent="0.25">
      <c r="B2" s="4" t="s">
        <v>12</v>
      </c>
      <c r="C2" s="4" t="s">
        <v>7</v>
      </c>
      <c r="D2" s="4" t="s">
        <v>6</v>
      </c>
      <c r="E2" s="4" t="s">
        <v>8</v>
      </c>
      <c r="F2" s="4" t="s">
        <v>9</v>
      </c>
      <c r="G2" s="5" t="s">
        <v>16</v>
      </c>
      <c r="H2" s="5" t="s">
        <v>17</v>
      </c>
      <c r="I2" s="6" t="s">
        <v>14</v>
      </c>
      <c r="J2" s="6" t="s">
        <v>15</v>
      </c>
      <c r="K2" s="7" t="s">
        <v>10</v>
      </c>
      <c r="L2" s="7" t="s">
        <v>11</v>
      </c>
      <c r="M2" s="8" t="s">
        <v>13</v>
      </c>
      <c r="N2" s="9" t="s">
        <v>10</v>
      </c>
      <c r="O2" s="9" t="s">
        <v>11</v>
      </c>
    </row>
    <row r="3" spans="1:15" x14ac:dyDescent="0.25">
      <c r="A3" s="1" t="s">
        <v>0</v>
      </c>
      <c r="B3" t="e">
        <f ca="1">C3</f>
        <v>#NAME?</v>
      </c>
      <c r="C3" t="e">
        <f ca="1">_xll.RiskBinomial(1,D3)</f>
        <v>#NAME?</v>
      </c>
      <c r="D3" t="e">
        <f ca="1">_xll.RiskBeta(F3,E3)</f>
        <v>#NAME?</v>
      </c>
      <c r="E3">
        <f t="shared" ref="E3:E8" si="0">IF((G3-H3+1)&lt;1,1,G3-H3+1)</f>
        <v>38</v>
      </c>
      <c r="F3">
        <f t="shared" ref="F3:F8" si="1">H3+1</f>
        <v>25</v>
      </c>
      <c r="G3">
        <f>I3</f>
        <v>61</v>
      </c>
      <c r="H3">
        <f>J3</f>
        <v>24</v>
      </c>
      <c r="I3">
        <f>K3</f>
        <v>61</v>
      </c>
      <c r="J3">
        <f>L3</f>
        <v>24</v>
      </c>
      <c r="K3">
        <v>61</v>
      </c>
      <c r="L3">
        <v>24</v>
      </c>
      <c r="M3" s="2">
        <f t="shared" ref="M3:M8" si="2">L3/K3</f>
        <v>0.39344262295081966</v>
      </c>
      <c r="N3" s="1">
        <v>61</v>
      </c>
      <c r="O3" s="1">
        <v>24</v>
      </c>
    </row>
    <row r="4" spans="1:15" x14ac:dyDescent="0.25">
      <c r="A4" s="1" t="s">
        <v>1</v>
      </c>
      <c r="B4" t="e">
        <f ca="1">B3*C4</f>
        <v>#NAME?</v>
      </c>
      <c r="C4" t="e">
        <f ca="1">_xll.RiskBinomial(1,D4)</f>
        <v>#NAME?</v>
      </c>
      <c r="D4" t="e">
        <f ca="1">_xll.RiskBeta(F4,E4)</f>
        <v>#NAME?</v>
      </c>
      <c r="E4">
        <f t="shared" si="0"/>
        <v>18.208333333333329</v>
      </c>
      <c r="F4">
        <f t="shared" si="1"/>
        <v>79.791666666666671</v>
      </c>
      <c r="G4">
        <f>I4/I4*K4</f>
        <v>96</v>
      </c>
      <c r="H4">
        <f>J4/I4*K4</f>
        <v>78.791666666666671</v>
      </c>
      <c r="I4">
        <f>K4*L3</f>
        <v>2304</v>
      </c>
      <c r="J4">
        <f>L4*K3</f>
        <v>1891</v>
      </c>
      <c r="K4">
        <v>96</v>
      </c>
      <c r="L4">
        <v>31</v>
      </c>
      <c r="M4" s="2">
        <f t="shared" si="2"/>
        <v>0.32291666666666669</v>
      </c>
      <c r="N4" s="1">
        <v>96</v>
      </c>
      <c r="O4" s="1">
        <v>31</v>
      </c>
    </row>
    <row r="5" spans="1:15" x14ac:dyDescent="0.25">
      <c r="A5" t="s">
        <v>2</v>
      </c>
      <c r="B5" t="e">
        <f ca="1">B4*C5</f>
        <v>#NAME?</v>
      </c>
      <c r="C5" t="e">
        <f ca="1">_xll.RiskBinomial(1,D5)</f>
        <v>#NAME?</v>
      </c>
      <c r="D5" t="e">
        <f ca="1">_xll.RiskBeta(F5,E5)</f>
        <v>#NAME?</v>
      </c>
      <c r="E5">
        <f t="shared" si="0"/>
        <v>1</v>
      </c>
      <c r="F5">
        <f t="shared" si="1"/>
        <v>41.258064516129032</v>
      </c>
      <c r="G5">
        <f>I5/I5*K5</f>
        <v>16</v>
      </c>
      <c r="H5">
        <f>J5/I5*K5</f>
        <v>40.258064516129032</v>
      </c>
      <c r="I5">
        <f>K5*L4</f>
        <v>496</v>
      </c>
      <c r="J5">
        <f>L5*K4</f>
        <v>1248</v>
      </c>
      <c r="K5">
        <v>16</v>
      </c>
      <c r="L5">
        <v>13</v>
      </c>
      <c r="M5" s="2">
        <f t="shared" si="2"/>
        <v>0.8125</v>
      </c>
      <c r="N5" s="1">
        <v>16</v>
      </c>
      <c r="O5" s="1">
        <v>13</v>
      </c>
    </row>
    <row r="6" spans="1:15" x14ac:dyDescent="0.25">
      <c r="A6" s="1" t="s">
        <v>3</v>
      </c>
      <c r="B6" t="e">
        <f ca="1">B5*C6</f>
        <v>#NAME?</v>
      </c>
      <c r="C6" t="e">
        <f ca="1">_xll.RiskBinomial(1,D6)</f>
        <v>#NAME?</v>
      </c>
      <c r="D6" t="e">
        <f ca="1">_xll.RiskBeta(F6,E6)</f>
        <v>#NAME?</v>
      </c>
      <c r="E6">
        <f t="shared" si="0"/>
        <v>29.53846153846154</v>
      </c>
      <c r="F6">
        <f t="shared" si="1"/>
        <v>3.4615384615384617</v>
      </c>
      <c r="G6">
        <f>I6/I6*K6</f>
        <v>31</v>
      </c>
      <c r="H6">
        <f>J6/I6*K6</f>
        <v>2.4615384615384617</v>
      </c>
      <c r="I6">
        <f>K6*L5</f>
        <v>403</v>
      </c>
      <c r="J6">
        <f>L6*K5</f>
        <v>32</v>
      </c>
      <c r="K6">
        <v>31</v>
      </c>
      <c r="L6">
        <v>2</v>
      </c>
      <c r="M6" s="2">
        <f t="shared" si="2"/>
        <v>6.4516129032258063E-2</v>
      </c>
      <c r="N6" s="1">
        <v>31</v>
      </c>
      <c r="O6" s="1">
        <v>2</v>
      </c>
    </row>
    <row r="7" spans="1:15" x14ac:dyDescent="0.25">
      <c r="A7" t="s">
        <v>4</v>
      </c>
      <c r="B7" t="e">
        <f ca="1">B6*C7</f>
        <v>#NAME?</v>
      </c>
      <c r="C7" t="e">
        <f ca="1">_xll.RiskBinomial(1,D7)</f>
        <v>#NAME?</v>
      </c>
      <c r="D7" t="e">
        <f ca="1">_xll.RiskBeta(F7,E7)</f>
        <v>#NAME?</v>
      </c>
      <c r="E7">
        <f t="shared" si="0"/>
        <v>1.5</v>
      </c>
      <c r="F7">
        <f t="shared" si="1"/>
        <v>16.5</v>
      </c>
      <c r="G7">
        <f>I7/I7*K7</f>
        <v>16</v>
      </c>
      <c r="H7">
        <f>J7/I7*K7</f>
        <v>15.5</v>
      </c>
      <c r="I7">
        <f>K7*L6</f>
        <v>32</v>
      </c>
      <c r="J7">
        <f>L7*K6</f>
        <v>31</v>
      </c>
      <c r="K7">
        <v>16</v>
      </c>
      <c r="L7">
        <v>1</v>
      </c>
      <c r="M7" s="2">
        <f t="shared" si="2"/>
        <v>6.25E-2</v>
      </c>
      <c r="N7" s="1">
        <v>16</v>
      </c>
      <c r="O7" s="1">
        <v>1</v>
      </c>
    </row>
    <row r="8" spans="1:15" x14ac:dyDescent="0.25">
      <c r="A8" t="s">
        <v>5</v>
      </c>
      <c r="B8" t="e">
        <f ca="1">_xll.RiskOutput("Finish product / Results (with eff rate)") + B7*C8</f>
        <v>#NAME?</v>
      </c>
      <c r="C8" t="e">
        <f ca="1">+  _xll.RiskBinomial(1,D8)</f>
        <v>#NAME?</v>
      </c>
      <c r="D8" t="e">
        <f ca="1">_xll.RiskBeta(F8,E8)</f>
        <v>#NAME?</v>
      </c>
      <c r="E8">
        <f t="shared" si="0"/>
        <v>1</v>
      </c>
      <c r="F8">
        <f t="shared" si="1"/>
        <v>17</v>
      </c>
      <c r="G8">
        <f>I8/I8*K8</f>
        <v>16</v>
      </c>
      <c r="H8">
        <f>J8/I8*K8</f>
        <v>16</v>
      </c>
      <c r="I8">
        <f>K8*L7</f>
        <v>16</v>
      </c>
      <c r="J8">
        <f>L8*K7</f>
        <v>16</v>
      </c>
      <c r="K8">
        <v>16</v>
      </c>
      <c r="L8">
        <v>1</v>
      </c>
      <c r="M8" s="2">
        <f t="shared" si="2"/>
        <v>6.25E-2</v>
      </c>
      <c r="N8" s="1">
        <v>16</v>
      </c>
      <c r="O8" s="1">
        <v>1</v>
      </c>
    </row>
    <row r="9" spans="1:15" x14ac:dyDescent="0.25">
      <c r="M9" s="3">
        <f>M3*M4*M5*M6*M7*M8</f>
        <v>2.6014984631147543E-5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 comments</vt:lpstr>
      <vt:lpstr>Model I</vt:lpstr>
      <vt:lpstr>Model II</vt:lpstr>
    </vt:vector>
  </TitlesOfParts>
  <Company> 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dcterms:created xsi:type="dcterms:W3CDTF">2003-08-18T15:18:35Z</dcterms:created>
  <dcterms:modified xsi:type="dcterms:W3CDTF">2024-02-03T22:32:09Z</dcterms:modified>
</cp:coreProperties>
</file>