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624DE673-C845-450E-94B1-493D1A5211BB}" xr6:coauthVersionLast="47" xr6:coauthVersionMax="47" xr10:uidLastSave="{00000000-0000-0000-0000-000000000000}"/>
  <bookViews>
    <workbookView xWindow="768" yWindow="768" windowWidth="17280" windowHeight="8880" tabRatio="813" activeTab="4"/>
  </bookViews>
  <sheets>
    <sheet name="Summery" sheetId="1" r:id="rId1"/>
    <sheet name="ML WC293" sheetId="7" r:id="rId2"/>
    <sheet name="MLWC 475" sheetId="5" r:id="rId3"/>
    <sheet name="ML Kly. Gal. Vac." sheetId="11" r:id="rId4"/>
    <sheet name="ML Acc.Manifold" sheetId="9" r:id="rId5"/>
  </sheets>
  <definedNames>
    <definedName name="_xlnm.Print_Area" localSheetId="0">Summery!$A$1:$J$132</definedName>
    <definedName name="_xlnm.Print_Titles" localSheetId="0">Summery!$1:$3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9" l="1"/>
  <c r="I11" i="9"/>
  <c r="K11" i="9"/>
  <c r="O11" i="9"/>
  <c r="Q11" i="9" s="1"/>
  <c r="E12" i="9"/>
  <c r="I12" i="9"/>
  <c r="K12" i="9"/>
  <c r="O12" i="9"/>
  <c r="Q12" i="9"/>
  <c r="E13" i="9"/>
  <c r="I13" i="9"/>
  <c r="K13" i="9" s="1"/>
  <c r="O13" i="9"/>
  <c r="Q13" i="9" s="1"/>
  <c r="E14" i="9"/>
  <c r="E35" i="9" s="1"/>
  <c r="I14" i="9"/>
  <c r="K14" i="9"/>
  <c r="O14" i="9"/>
  <c r="Q14" i="9" s="1"/>
  <c r="E15" i="9"/>
  <c r="I15" i="9"/>
  <c r="K15" i="9" s="1"/>
  <c r="O15" i="9"/>
  <c r="Q15" i="9" s="1"/>
  <c r="E16" i="9"/>
  <c r="I16" i="9"/>
  <c r="K16" i="9" s="1"/>
  <c r="O16" i="9"/>
  <c r="Q16" i="9"/>
  <c r="E17" i="9"/>
  <c r="I17" i="9"/>
  <c r="K17" i="9" s="1"/>
  <c r="O17" i="9"/>
  <c r="Q17" i="9"/>
  <c r="E18" i="9"/>
  <c r="E19" i="9"/>
  <c r="I19" i="9"/>
  <c r="K19" i="9" s="1"/>
  <c r="O19" i="9"/>
  <c r="Q19" i="9" s="1"/>
  <c r="E21" i="9"/>
  <c r="I21" i="9"/>
  <c r="K21" i="9" s="1"/>
  <c r="O21" i="9"/>
  <c r="Q21" i="9"/>
  <c r="E22" i="9"/>
  <c r="I22" i="9"/>
  <c r="K22" i="9" s="1"/>
  <c r="Q22" i="9"/>
  <c r="E23" i="9"/>
  <c r="I23" i="9"/>
  <c r="K23" i="9" s="1"/>
  <c r="Q23" i="9"/>
  <c r="E24" i="9"/>
  <c r="I24" i="9"/>
  <c r="K24" i="9" s="1"/>
  <c r="O24" i="9"/>
  <c r="Q24" i="9"/>
  <c r="E25" i="9"/>
  <c r="I25" i="9"/>
  <c r="K25" i="9"/>
  <c r="O25" i="9"/>
  <c r="Q25" i="9"/>
  <c r="E26" i="9"/>
  <c r="I26" i="9"/>
  <c r="K26" i="9" s="1"/>
  <c r="O26" i="9"/>
  <c r="Q26" i="9" s="1"/>
  <c r="I27" i="9"/>
  <c r="K27" i="9" s="1"/>
  <c r="Q27" i="9"/>
  <c r="I28" i="9"/>
  <c r="K28" i="9"/>
  <c r="Q28" i="9"/>
  <c r="I29" i="9"/>
  <c r="K29" i="9" s="1"/>
  <c r="O29" i="9"/>
  <c r="Q29" i="9" s="1"/>
  <c r="I30" i="9"/>
  <c r="K30" i="9" s="1"/>
  <c r="O30" i="9"/>
  <c r="Q30" i="9"/>
  <c r="I31" i="9"/>
  <c r="K31" i="9" s="1"/>
  <c r="O31" i="9"/>
  <c r="Q31" i="9" s="1"/>
  <c r="I32" i="9"/>
  <c r="K32" i="9" s="1"/>
  <c r="O32" i="9"/>
  <c r="Q32" i="9"/>
  <c r="I33" i="9"/>
  <c r="K33" i="9" s="1"/>
  <c r="I34" i="9"/>
  <c r="K34" i="9" s="1"/>
  <c r="O34" i="9"/>
  <c r="Q34" i="9" s="1"/>
  <c r="I10" i="11"/>
  <c r="K10" i="11" s="1"/>
  <c r="K34" i="11" s="1"/>
  <c r="O10" i="11"/>
  <c r="Q10" i="11"/>
  <c r="E11" i="11"/>
  <c r="I11" i="11"/>
  <c r="K11" i="11"/>
  <c r="O11" i="11"/>
  <c r="Q11" i="11"/>
  <c r="E12" i="11"/>
  <c r="I12" i="11"/>
  <c r="K12" i="11"/>
  <c r="O12" i="11"/>
  <c r="Q12" i="11" s="1"/>
  <c r="E13" i="11"/>
  <c r="I13" i="11"/>
  <c r="K13" i="11"/>
  <c r="O13" i="11"/>
  <c r="Q13" i="11"/>
  <c r="E14" i="11"/>
  <c r="C15" i="11"/>
  <c r="E15" i="11" s="1"/>
  <c r="I15" i="11"/>
  <c r="K15" i="11" s="1"/>
  <c r="O15" i="11"/>
  <c r="Q15" i="11" s="1"/>
  <c r="C17" i="11"/>
  <c r="E17" i="11"/>
  <c r="I17" i="11"/>
  <c r="K17" i="11" s="1"/>
  <c r="O17" i="11"/>
  <c r="Q17" i="11" s="1"/>
  <c r="C18" i="11"/>
  <c r="E18" i="11" s="1"/>
  <c r="I18" i="11"/>
  <c r="K18" i="11"/>
  <c r="O18" i="11"/>
  <c r="Q18" i="11" s="1"/>
  <c r="E19" i="11"/>
  <c r="I19" i="11"/>
  <c r="K19" i="11"/>
  <c r="O19" i="11"/>
  <c r="Q19" i="11"/>
  <c r="E20" i="11"/>
  <c r="I20" i="11"/>
  <c r="K20" i="11" s="1"/>
  <c r="O20" i="11"/>
  <c r="Q20" i="11" s="1"/>
  <c r="E21" i="11"/>
  <c r="I21" i="11"/>
  <c r="K21" i="11"/>
  <c r="O21" i="11"/>
  <c r="Q21" i="11" s="1"/>
  <c r="E22" i="11"/>
  <c r="I22" i="11"/>
  <c r="K22" i="11" s="1"/>
  <c r="O22" i="11"/>
  <c r="Q22" i="11" s="1"/>
  <c r="E23" i="11"/>
  <c r="I23" i="11"/>
  <c r="K23" i="11" s="1"/>
  <c r="O23" i="11"/>
  <c r="Q23" i="11"/>
  <c r="E24" i="11"/>
  <c r="I24" i="11"/>
  <c r="K24" i="11" s="1"/>
  <c r="O24" i="11"/>
  <c r="Q24" i="11"/>
  <c r="E25" i="11"/>
  <c r="I25" i="11"/>
  <c r="K25" i="11"/>
  <c r="O25" i="11"/>
  <c r="Q25" i="11"/>
  <c r="I26" i="11"/>
  <c r="K26" i="11"/>
  <c r="Q26" i="11"/>
  <c r="I27" i="11"/>
  <c r="K27" i="11" s="1"/>
  <c r="Q27" i="11"/>
  <c r="I28" i="11"/>
  <c r="K28" i="11"/>
  <c r="O28" i="11"/>
  <c r="Q28" i="11"/>
  <c r="I29" i="11"/>
  <c r="K29" i="11" s="1"/>
  <c r="O29" i="11"/>
  <c r="Q29" i="11"/>
  <c r="I30" i="11"/>
  <c r="K30" i="11"/>
  <c r="O30" i="11"/>
  <c r="Q30" i="11"/>
  <c r="I31" i="11"/>
  <c r="K31" i="11" s="1"/>
  <c r="G29" i="1" s="1"/>
  <c r="O31" i="11"/>
  <c r="Q31" i="11"/>
  <c r="I32" i="11"/>
  <c r="K32" i="11"/>
  <c r="O32" i="11"/>
  <c r="Q32" i="11"/>
  <c r="I33" i="11"/>
  <c r="K33" i="11" s="1"/>
  <c r="O33" i="11"/>
  <c r="Q33" i="11"/>
  <c r="I10" i="7"/>
  <c r="K10" i="7"/>
  <c r="O10" i="7"/>
  <c r="Q10" i="7"/>
  <c r="E11" i="7"/>
  <c r="I11" i="7"/>
  <c r="K11" i="7"/>
  <c r="O11" i="7"/>
  <c r="Q11" i="7" s="1"/>
  <c r="E12" i="7"/>
  <c r="I12" i="7"/>
  <c r="K12" i="7"/>
  <c r="O12" i="7"/>
  <c r="Q12" i="7"/>
  <c r="E13" i="7"/>
  <c r="E31" i="7" s="1"/>
  <c r="I13" i="7"/>
  <c r="K13" i="7" s="1"/>
  <c r="O13" i="7"/>
  <c r="Q13" i="7" s="1"/>
  <c r="E14" i="7"/>
  <c r="I14" i="7"/>
  <c r="K14" i="7"/>
  <c r="O14" i="7"/>
  <c r="Q14" i="7" s="1"/>
  <c r="E15" i="7"/>
  <c r="I15" i="7"/>
  <c r="K15" i="7" s="1"/>
  <c r="O15" i="7"/>
  <c r="Q15" i="7" s="1"/>
  <c r="E16" i="7"/>
  <c r="I16" i="7"/>
  <c r="K16" i="7" s="1"/>
  <c r="O16" i="7"/>
  <c r="Q16" i="7"/>
  <c r="E18" i="7"/>
  <c r="I18" i="7"/>
  <c r="K18" i="7" s="1"/>
  <c r="G32" i="1" s="1"/>
  <c r="O18" i="7"/>
  <c r="Q18" i="7"/>
  <c r="E19" i="7"/>
  <c r="I19" i="7"/>
  <c r="K19" i="7"/>
  <c r="O19" i="7"/>
  <c r="Q19" i="7"/>
  <c r="E20" i="7"/>
  <c r="I20" i="7"/>
  <c r="K20" i="7"/>
  <c r="O20" i="7"/>
  <c r="Q20" i="7" s="1"/>
  <c r="E21" i="7"/>
  <c r="I21" i="7"/>
  <c r="K21" i="7"/>
  <c r="O21" i="7"/>
  <c r="Q21" i="7"/>
  <c r="I22" i="7"/>
  <c r="K22" i="7" s="1"/>
  <c r="Q22" i="7"/>
  <c r="I23" i="7"/>
  <c r="K23" i="7" s="1"/>
  <c r="Q23" i="7"/>
  <c r="D29" i="1" s="1"/>
  <c r="D34" i="1" s="1"/>
  <c r="I24" i="7"/>
  <c r="K24" i="7"/>
  <c r="O24" i="7"/>
  <c r="Q24" i="7" s="1"/>
  <c r="I25" i="7"/>
  <c r="K25" i="7"/>
  <c r="O25" i="7"/>
  <c r="Q25" i="7"/>
  <c r="I26" i="7"/>
  <c r="K26" i="7"/>
  <c r="O26" i="7"/>
  <c r="Q26" i="7" s="1"/>
  <c r="I27" i="7"/>
  <c r="K27" i="7"/>
  <c r="O27" i="7"/>
  <c r="Q27" i="7"/>
  <c r="I28" i="7"/>
  <c r="K28" i="7"/>
  <c r="O28" i="7"/>
  <c r="Q28" i="7" s="1"/>
  <c r="I29" i="7"/>
  <c r="K29" i="7"/>
  <c r="O29" i="7"/>
  <c r="Q29" i="7"/>
  <c r="I30" i="7"/>
  <c r="K30" i="7"/>
  <c r="O30" i="7"/>
  <c r="Q30" i="7" s="1"/>
  <c r="I10" i="5"/>
  <c r="K10" i="5" s="1"/>
  <c r="O10" i="5"/>
  <c r="Q10" i="5" s="1"/>
  <c r="E11" i="5"/>
  <c r="I11" i="5"/>
  <c r="K11" i="5" s="1"/>
  <c r="O11" i="5"/>
  <c r="Q11" i="5"/>
  <c r="E12" i="5"/>
  <c r="I12" i="5"/>
  <c r="K12" i="5" s="1"/>
  <c r="O12" i="5"/>
  <c r="Q12" i="5"/>
  <c r="E13" i="5"/>
  <c r="I13" i="5"/>
  <c r="K13" i="5"/>
  <c r="O13" i="5"/>
  <c r="Q13" i="5"/>
  <c r="E14" i="5"/>
  <c r="I14" i="5"/>
  <c r="K14" i="5"/>
  <c r="O14" i="5"/>
  <c r="Q14" i="5"/>
  <c r="E15" i="5"/>
  <c r="E35" i="5" s="1"/>
  <c r="E16" i="5"/>
  <c r="I16" i="5"/>
  <c r="K16" i="5" s="1"/>
  <c r="O16" i="5"/>
  <c r="Q16" i="5"/>
  <c r="E17" i="5"/>
  <c r="I17" i="5"/>
  <c r="K17" i="5"/>
  <c r="O17" i="5"/>
  <c r="Q17" i="5"/>
  <c r="E18" i="5"/>
  <c r="E19" i="5"/>
  <c r="I19" i="5"/>
  <c r="K19" i="5" s="1"/>
  <c r="O19" i="5"/>
  <c r="Q19" i="5"/>
  <c r="E20" i="5"/>
  <c r="I20" i="5"/>
  <c r="K20" i="5" s="1"/>
  <c r="O20" i="5"/>
  <c r="Q20" i="5"/>
  <c r="E21" i="5"/>
  <c r="I21" i="5"/>
  <c r="K21" i="5"/>
  <c r="O21" i="5"/>
  <c r="Q21" i="5"/>
  <c r="E22" i="5"/>
  <c r="I22" i="5"/>
  <c r="K22" i="5"/>
  <c r="O22" i="5"/>
  <c r="Q22" i="5"/>
  <c r="E23" i="5"/>
  <c r="I23" i="5"/>
  <c r="K23" i="5"/>
  <c r="O23" i="5"/>
  <c r="Q23" i="5" s="1"/>
  <c r="E24" i="5"/>
  <c r="I24" i="5"/>
  <c r="K24" i="5"/>
  <c r="O24" i="5"/>
  <c r="Q24" i="5" s="1"/>
  <c r="E25" i="5"/>
  <c r="I25" i="5"/>
  <c r="K25" i="5" s="1"/>
  <c r="O25" i="5"/>
  <c r="Q25" i="5" s="1"/>
  <c r="I26" i="5"/>
  <c r="K26" i="5"/>
  <c r="Q26" i="5"/>
  <c r="I27" i="5"/>
  <c r="K27" i="5" s="1"/>
  <c r="Q27" i="5"/>
  <c r="I28" i="5"/>
  <c r="K28" i="5" s="1"/>
  <c r="G28" i="1" s="1"/>
  <c r="O28" i="5"/>
  <c r="Q28" i="5"/>
  <c r="I29" i="5"/>
  <c r="K29" i="5"/>
  <c r="O29" i="5"/>
  <c r="Q29" i="5" s="1"/>
  <c r="I30" i="5"/>
  <c r="K30" i="5" s="1"/>
  <c r="O30" i="5"/>
  <c r="Q30" i="5"/>
  <c r="I31" i="5"/>
  <c r="K31" i="5"/>
  <c r="O31" i="5"/>
  <c r="Q31" i="5" s="1"/>
  <c r="I32" i="5"/>
  <c r="K32" i="5" s="1"/>
  <c r="G30" i="1" s="1"/>
  <c r="O32" i="5"/>
  <c r="Q32" i="5"/>
  <c r="I33" i="5"/>
  <c r="K33" i="5"/>
  <c r="O33" i="5"/>
  <c r="Q33" i="5" s="1"/>
  <c r="I34" i="5"/>
  <c r="K34" i="5" s="1"/>
  <c r="O34" i="5"/>
  <c r="Q34" i="5"/>
  <c r="D28" i="1"/>
  <c r="K35" i="9" l="1"/>
  <c r="Q31" i="7"/>
  <c r="E34" i="7" s="1"/>
  <c r="G31" i="1"/>
  <c r="Q35" i="5"/>
  <c r="E38" i="5" s="1"/>
  <c r="E37" i="9"/>
  <c r="E39" i="9" s="1"/>
  <c r="E33" i="7"/>
  <c r="E35" i="7" s="1"/>
  <c r="G34" i="1"/>
  <c r="K35" i="5"/>
  <c r="Q35" i="9"/>
  <c r="E38" i="9" s="1"/>
  <c r="Q34" i="11"/>
  <c r="E37" i="11" s="1"/>
  <c r="E37" i="5"/>
  <c r="G33" i="1"/>
  <c r="K31" i="7"/>
  <c r="E34" i="11"/>
  <c r="E36" i="11" s="1"/>
  <c r="E38" i="11" s="1"/>
  <c r="E30" i="1" l="1"/>
  <c r="E34" i="1" s="1"/>
  <c r="E39" i="5"/>
</calcChain>
</file>

<file path=xl/sharedStrings.xml><?xml version="1.0" encoding="utf-8"?>
<sst xmlns="http://schemas.openxmlformats.org/spreadsheetml/2006/main" count="445" uniqueCount="204">
  <si>
    <t>Quantity:</t>
  </si>
  <si>
    <t>Unit Cost:</t>
  </si>
  <si>
    <t>Activity</t>
  </si>
  <si>
    <t>ED&amp;I</t>
  </si>
  <si>
    <t>M&amp;S</t>
  </si>
  <si>
    <t>Labor</t>
  </si>
  <si>
    <t>Equipment</t>
  </si>
  <si>
    <t>Detailed Activities</t>
  </si>
  <si>
    <t>Design</t>
  </si>
  <si>
    <t>System &amp; Conceptual design, reliability design, simulations, modeling,</t>
  </si>
  <si>
    <t xml:space="preserve"> planning, estimating, scheduling, reports, design reviews</t>
  </si>
  <si>
    <t>Design &amp; Fab. Prototype</t>
  </si>
  <si>
    <t xml:space="preserve">Detailed design of prototype hardware, firmware/software, control panels and interface,  rework, </t>
  </si>
  <si>
    <t>built-in diagnostics, parts procurement, fabrication, test, design reviews,</t>
  </si>
  <si>
    <t>test reports, Design for Manufacture, reliability engineering</t>
  </si>
  <si>
    <t>Manufg- Pre-Production</t>
  </si>
  <si>
    <t>Develop manufacturing plan, quality plan, place contracts for pre-production, design &amp; develop jigs and</t>
  </si>
  <si>
    <t xml:space="preserve"> testers, factory tests for pre-production, design reviews, reports.</t>
  </si>
  <si>
    <t>Manufacturing - Production</t>
  </si>
  <si>
    <t>Place manufacturing contracts, deliver special jigs and testers, install QC procedures,</t>
  </si>
  <si>
    <t xml:space="preserve"> coordinate/track production through completion.</t>
  </si>
  <si>
    <t>Inventory &amp; Storage</t>
  </si>
  <si>
    <t xml:space="preserve">Design storage areas, coordinate with Conventional Facilities and Crafts, </t>
  </si>
  <si>
    <t>develop inventory system, staff operation.</t>
  </si>
  <si>
    <t xml:space="preserve">Assemble manufactured components into assemblies, such as rack assemblies, mounting klystrons to modulators,  </t>
  </si>
  <si>
    <t>building magnet and structure rafts etc.  QC inspection, records, rework records etc. Return finished</t>
  </si>
  <si>
    <t>assemblies to inventory. RAM teams need to coordinate on estimates to define treaty points and avoid overlaps.</t>
  </si>
  <si>
    <t xml:space="preserve">Define cable plant requirements, design cables, coordinate cost estimates with Cable Shop for engineering, </t>
  </si>
  <si>
    <t xml:space="preserve">fabrication and installation and QC costs for each subsystem. Cables will be installed by Contract (Davis Bacon Labor). </t>
  </si>
  <si>
    <t>Cable Shop will be responsible for cost estimate of total Tray requirements.</t>
  </si>
  <si>
    <t xml:space="preserve">Develop installation, QC and training plan, contract installation, procure equipment and materials, </t>
  </si>
  <si>
    <t>supervise installation, design review, installation reports.</t>
  </si>
  <si>
    <t xml:space="preserve"> RAM teams need to coordinate on estimates to define treaty points and avoid overlaps.</t>
  </si>
  <si>
    <t xml:space="preserve">Develop installation, QC and training plans for firmware/software installation, </t>
  </si>
  <si>
    <t xml:space="preserve">hire/train personnel, supervise installation, QC, reports. Controls Department </t>
  </si>
  <si>
    <t>will install global system software but subsystems need to check out using the global system.</t>
  </si>
  <si>
    <t xml:space="preserve">Design &amp; develop system test, QC and manpower/ training plans, procure equipment and materials hire/train personnel, </t>
  </si>
  <si>
    <t xml:space="preserve">integrate with neighbor systems, test through controls, develop supporting documentation for Operations and </t>
  </si>
  <si>
    <t>R&amp;D**</t>
  </si>
  <si>
    <t xml:space="preserve">Restricted to large cost items, such as klystrons or the solid state modulator. </t>
  </si>
  <si>
    <t xml:space="preserve">Note Dictionary definition. Consult with management on this item. </t>
  </si>
  <si>
    <t>Regular test and lab equipment</t>
  </si>
  <si>
    <t>System Commissioning**</t>
  </si>
  <si>
    <t xml:space="preserve">System Commissioning begins when all systems begin simultaneous turn-on to establish beam </t>
  </si>
  <si>
    <t xml:space="preserve">in the Accelerator. Management will consult with RAM groups in making these estimates. </t>
  </si>
  <si>
    <t>Non-Recurring Work Areas**</t>
  </si>
  <si>
    <t>Space</t>
  </si>
  <si>
    <t>Laboratory design &amp; setup</t>
  </si>
  <si>
    <t xml:space="preserve">Design laboratory, procure furniture and specialized / standard test equipment, coordinate with builders </t>
  </si>
  <si>
    <t>and crafts, plan and fulfil staffing. Calculate floor space requirements for use by Conventional Facilities.</t>
  </si>
  <si>
    <t xml:space="preserve"> Note special definition of Equipment in Dictionary.</t>
  </si>
  <si>
    <t>Factory design &amp; setup</t>
  </si>
  <si>
    <t xml:space="preserve">Design factory, procure special fabrication and test equipment, coordinate with builders and crafts, plan and </t>
  </si>
  <si>
    <t xml:space="preserve">fulfil staffing, develop work methods and procedures, develop training plans. Calculate floor space requirements </t>
  </si>
  <si>
    <t>Pre-Assembly &amp; Test area</t>
  </si>
  <si>
    <t xml:space="preserve">Design pre-assembly &amp; test area, procure special test equipment, coordinate with builders and crafts, </t>
  </si>
  <si>
    <t xml:space="preserve">plan and fulfil staffing, develop work methods and procedures, develop training plans. </t>
  </si>
  <si>
    <t xml:space="preserve">Calculate floor space requirements for use by Conventional Facilities. </t>
  </si>
  <si>
    <t>1. Installation - Hardware</t>
  </si>
  <si>
    <t>K. Fant</t>
  </si>
  <si>
    <t>All installations costs are rolled up to an Installation worksheet by area. Special handling by designated engineer.</t>
  </si>
  <si>
    <t>2. Installation - Cable Plant</t>
  </si>
  <si>
    <t>P. Rodriguez</t>
  </si>
  <si>
    <t>Costs are estimated by engineering in consultation with cable shop (P. Rodriquez). Rolled up into above.</t>
  </si>
  <si>
    <t>3. Installation- Software</t>
  </si>
  <si>
    <t>R. Fuller</t>
  </si>
  <si>
    <t>Includes database and special software. Engineer coordinates with Controls. Sums into Global Controls.</t>
  </si>
  <si>
    <t>4. System Test and Integration</t>
  </si>
  <si>
    <t>TBD</t>
  </si>
  <si>
    <t>Responsible Engineer / Manager estimates costs and rolls up to a separate worksheet. Special handling by designated engineer.</t>
  </si>
  <si>
    <t>5. R&amp;D, System Commissiong</t>
  </si>
  <si>
    <t>Management coordinates these estimates with Area and Engineering/management.</t>
  </si>
  <si>
    <t>6. Non-Recurring Work Areas</t>
  </si>
  <si>
    <t>J. Weinberg</t>
  </si>
  <si>
    <t>Responsible Engineer calculates costs and  space needs. Costs go to special Manufacturing Facilities worksheet. Space goes to Conv. Fac.</t>
  </si>
  <si>
    <t>Maintenance. perform integrated hardware/software tests of all features possible without beam in the Accelerator.</t>
  </si>
  <si>
    <t xml:space="preserve"> for use by Conventional Facilities. Note special definition of Equipment in Dictionary.</t>
  </si>
  <si>
    <t>Installation - Cable Plant**</t>
  </si>
  <si>
    <t>Installation - Hardware**</t>
  </si>
  <si>
    <t>Installation - Software**</t>
  </si>
  <si>
    <t xml:space="preserve">System Test &amp; Integration** </t>
  </si>
  <si>
    <t>**Special Handling Notes:</t>
  </si>
  <si>
    <t>Engr/Mgr</t>
  </si>
  <si>
    <t>Pre-Assembly &amp; Test**</t>
  </si>
  <si>
    <t>CoordEngr</t>
  </si>
  <si>
    <t>Special Handling Activities</t>
  </si>
  <si>
    <t>Lbr Code</t>
  </si>
  <si>
    <t>Sorted</t>
  </si>
  <si>
    <t>Sums</t>
  </si>
  <si>
    <t>(Pgroup)</t>
  </si>
  <si>
    <t>PGroup</t>
  </si>
  <si>
    <t>Totals</t>
  </si>
  <si>
    <t>Subtotals</t>
  </si>
  <si>
    <t>Cost</t>
  </si>
  <si>
    <t xml:space="preserve"> Lab or field test equipment should be listed as M&amp;S against the appropriate activity.</t>
  </si>
  <si>
    <t>CoordEngrs</t>
  </si>
  <si>
    <t>Estimate Approved By:</t>
  </si>
  <si>
    <t>[Initials]</t>
  </si>
  <si>
    <t>Estimator</t>
  </si>
  <si>
    <t>[CoordEngr]</t>
  </si>
  <si>
    <t>[CoordCtrls]</t>
  </si>
  <si>
    <t>[CoordEngE]</t>
  </si>
  <si>
    <t>[CoordEngM]</t>
  </si>
  <si>
    <t>[Mgr]</t>
  </si>
  <si>
    <t>[HXK]</t>
  </si>
  <si>
    <t>NLC ENGINEERING ESTIMATE</t>
  </si>
  <si>
    <t>ENGINEER: J. Weinberg</t>
  </si>
  <si>
    <t>REVISION:</t>
  </si>
  <si>
    <t>B&amp;H</t>
  </si>
  <si>
    <t>MATERIAL</t>
  </si>
  <si>
    <t>LABOR</t>
  </si>
  <si>
    <t>ITEM</t>
  </si>
  <si>
    <t>MEAS</t>
  </si>
  <si>
    <t># UNITS</t>
  </si>
  <si>
    <t>UNIT COST</t>
  </si>
  <si>
    <t>TOTAL</t>
  </si>
  <si>
    <t>UNIT HRS</t>
  </si>
  <si>
    <t>TOTAL HRS</t>
  </si>
  <si>
    <t>$/HR</t>
  </si>
  <si>
    <t xml:space="preserve">TOTAL </t>
  </si>
  <si>
    <t>ea</t>
  </si>
  <si>
    <t>Bellows</t>
  </si>
  <si>
    <t>Glow Discharge Cleaning</t>
  </si>
  <si>
    <t>Tech labor for GDC</t>
  </si>
  <si>
    <t>4.5 hr/pc</t>
  </si>
  <si>
    <t>Vac. Engr.</t>
  </si>
  <si>
    <t>ENGINEERING</t>
  </si>
  <si>
    <t>DESIGN</t>
  </si>
  <si>
    <t>MECHANICAL FAB</t>
  </si>
  <si>
    <t>HR</t>
  </si>
  <si>
    <t>QC</t>
  </si>
  <si>
    <t>PRECISION ASSEMBLY</t>
  </si>
  <si>
    <t xml:space="preserve">PLATING &amp; CLEANING </t>
  </si>
  <si>
    <t>TORCH BRAZING</t>
  </si>
  <si>
    <t>MECHANICAL TECHS</t>
  </si>
  <si>
    <t>SUBTOTAL</t>
  </si>
  <si>
    <t>TOTAL B&amp;H</t>
  </si>
  <si>
    <t>TOTAL  ED&amp;I</t>
  </si>
  <si>
    <t>PROJECT TOTAL</t>
  </si>
  <si>
    <t>PROJECT:  NLC Single Mode Delay Line WC475 W/ Eyelets</t>
  </si>
  <si>
    <t>Date 3/10/99</t>
  </si>
  <si>
    <t>Delay Line flg.-flg.</t>
  </si>
  <si>
    <t>WC475 (5 in. Dia) Cu</t>
  </si>
  <si>
    <t>14m</t>
  </si>
  <si>
    <t>Cu end collar</t>
  </si>
  <si>
    <t>S.St. eyelet</t>
  </si>
  <si>
    <t>eyetet adaptors/blanks</t>
  </si>
  <si>
    <t>eyelet clamps</t>
  </si>
  <si>
    <t>tin seals</t>
  </si>
  <si>
    <t>Supports for delay line per meter</t>
  </si>
  <si>
    <t>PLATING &amp; CLEANING WC475</t>
  </si>
  <si>
    <t>Includes the cost of ion pumps and processing of the delay line.</t>
  </si>
  <si>
    <t>PROJECT:  NLC Single Mode Delay Line WC293 W/ Eyelets</t>
  </si>
  <si>
    <t>DATE: 6/19/98</t>
  </si>
  <si>
    <t>WC293 (3 in. Dia) Cu</t>
  </si>
  <si>
    <t>10m</t>
  </si>
  <si>
    <t>PLATING &amp; CLEANING WC293</t>
  </si>
  <si>
    <t>Design Engr</t>
  </si>
  <si>
    <t>DESM</t>
  </si>
  <si>
    <t>ENGV</t>
  </si>
  <si>
    <t>Component DeviceName: Main Linac Areas 500 RF Waveguide Vacuum Mechanical</t>
  </si>
  <si>
    <t>WBS # 1142252</t>
  </si>
  <si>
    <t>[JRW]</t>
  </si>
  <si>
    <t>PROJECT:  NLC  Accelerator Vacuum Manifold and Processing 500 GeV</t>
  </si>
  <si>
    <t>DATE: 3/9/99</t>
  </si>
  <si>
    <t>REVISION:1</t>
  </si>
  <si>
    <t>Vacuum Manifold</t>
  </si>
  <si>
    <t>2" S.St. Tube</t>
  </si>
  <si>
    <t>m</t>
  </si>
  <si>
    <t>25 l/s ion pump</t>
  </si>
  <si>
    <t>Eyelets 20 per Acc.</t>
  </si>
  <si>
    <t>Eyelet adaptors and blanks</t>
  </si>
  <si>
    <t>Tin seals</t>
  </si>
  <si>
    <t>Tin seal clamps</t>
  </si>
  <si>
    <t>Vacuum Processing</t>
  </si>
  <si>
    <t>Tech labor for Bakeout</t>
  </si>
  <si>
    <t>10 techs, 2 yrs</t>
  </si>
  <si>
    <t>Designer</t>
  </si>
  <si>
    <t xml:space="preserve"> WELDING</t>
  </si>
  <si>
    <t>Includes the cost of processing the accelerator structure together with the RF Feed and vacuum manifold.</t>
  </si>
  <si>
    <t>DATE:  6/15/98</t>
  </si>
  <si>
    <t xml:space="preserve">REVISION: </t>
  </si>
  <si>
    <t>1.5" cross w/ 2.75 conflat flngs.</t>
  </si>
  <si>
    <t>gaskets</t>
  </si>
  <si>
    <t>bolt sets</t>
  </si>
  <si>
    <t>Rt. angle valve w/ 2.75 flanges</t>
  </si>
  <si>
    <t>Convectron gauge package</t>
  </si>
  <si>
    <t>Turbo roughing system</t>
  </si>
  <si>
    <t>Vacuum Bakeout</t>
  </si>
  <si>
    <t>4 hr/pc</t>
  </si>
  <si>
    <t>Includes the cost of two 25 l/s, one on the wrap aroung mode converter and one just after the valve.</t>
  </si>
  <si>
    <t>MACH</t>
  </si>
  <si>
    <t>PLCL</t>
  </si>
  <si>
    <t>WELD</t>
  </si>
  <si>
    <t>ASMM</t>
  </si>
  <si>
    <t>ASMP</t>
  </si>
  <si>
    <t>ASMV</t>
  </si>
  <si>
    <t>Waveguide valve</t>
  </si>
  <si>
    <t>PROJECT:  NLC Main Linac Klystron Gallery Waveguide Vacuum System</t>
  </si>
  <si>
    <t>Beam line isolation valves</t>
  </si>
  <si>
    <t>Ion pumps, beamline valves and gauges are included.</t>
  </si>
  <si>
    <t>75 l/s ion pumps</t>
  </si>
  <si>
    <t>Beam Line Gauge tubes</t>
  </si>
  <si>
    <t>Pump 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</si>
</sst>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2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Geneva"/>
    </font>
    <font>
      <b/>
      <sz val="12"/>
      <name val="System"/>
    </font>
    <font>
      <b/>
      <sz val="9"/>
      <name val="Helv"/>
    </font>
    <font>
      <sz val="9"/>
      <name val="Helv"/>
    </font>
    <font>
      <b/>
      <sz val="10"/>
      <color indexed="8"/>
      <name val="Geneva"/>
    </font>
    <font>
      <sz val="10"/>
      <color indexed="8"/>
      <name val="Geneva"/>
    </font>
    <font>
      <b/>
      <sz val="10"/>
      <name val="Geneva"/>
    </font>
    <font>
      <sz val="10"/>
      <color indexed="12"/>
      <name val="Geneva"/>
    </font>
  </fonts>
  <fills count="12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gray0625"/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3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1" fillId="0" borderId="0" xfId="0" applyFont="1"/>
    <xf numFmtId="0" fontId="0" fillId="0" borderId="0" xfId="0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1" fillId="3" borderId="0" xfId="0" applyFont="1" applyFill="1"/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4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horizontal="left"/>
    </xf>
    <xf numFmtId="0" fontId="1" fillId="5" borderId="0" xfId="0" applyFont="1" applyFill="1"/>
    <xf numFmtId="0" fontId="0" fillId="5" borderId="0" xfId="0" applyFill="1"/>
    <xf numFmtId="0" fontId="0" fillId="5" borderId="0" xfId="0" applyFill="1" applyBorder="1" applyAlignment="1">
      <alignment horizontal="left"/>
    </xf>
    <xf numFmtId="0" fontId="0" fillId="5" borderId="0" xfId="0" applyFill="1" applyBorder="1"/>
    <xf numFmtId="0" fontId="0" fillId="5" borderId="0" xfId="0" applyFill="1" applyAlignment="1">
      <alignment horizontal="left"/>
    </xf>
    <xf numFmtId="0" fontId="1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1" fillId="7" borderId="0" xfId="0" applyFont="1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8" borderId="0" xfId="0" applyFont="1" applyFill="1"/>
    <xf numFmtId="0" fontId="0" fillId="8" borderId="0" xfId="0" applyFill="1"/>
    <xf numFmtId="0" fontId="0" fillId="8" borderId="0" xfId="0" applyFill="1" applyAlignment="1">
      <alignment horizontal="left"/>
    </xf>
    <xf numFmtId="0" fontId="2" fillId="8" borderId="0" xfId="0" applyFont="1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2" borderId="8" xfId="0" applyFont="1" applyFill="1" applyBorder="1"/>
    <xf numFmtId="0" fontId="1" fillId="2" borderId="9" xfId="0" applyFont="1" applyFill="1" applyBorder="1"/>
    <xf numFmtId="0" fontId="0" fillId="2" borderId="9" xfId="0" applyFill="1" applyBorder="1" applyAlignment="1">
      <alignment horizontal="left"/>
    </xf>
    <xf numFmtId="0" fontId="0" fillId="2" borderId="9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/>
    <xf numFmtId="0" fontId="1" fillId="2" borderId="14" xfId="0" applyFont="1" applyFill="1" applyBorder="1"/>
    <xf numFmtId="0" fontId="1" fillId="9" borderId="0" xfId="0" applyFont="1" applyFill="1"/>
    <xf numFmtId="0" fontId="0" fillId="9" borderId="0" xfId="0" applyFill="1"/>
    <xf numFmtId="0" fontId="0" fillId="9" borderId="0" xfId="0" applyFill="1" applyAlignment="1">
      <alignment horizontal="left"/>
    </xf>
    <xf numFmtId="0" fontId="0" fillId="9" borderId="10" xfId="0" applyFill="1" applyBorder="1"/>
    <xf numFmtId="0" fontId="1" fillId="9" borderId="10" xfId="0" applyFont="1" applyFill="1" applyBorder="1"/>
    <xf numFmtId="0" fontId="0" fillId="0" borderId="5" xfId="0" applyBorder="1"/>
    <xf numFmtId="0" fontId="0" fillId="0" borderId="5" xfId="0" applyBorder="1" applyAlignment="1">
      <alignment horizontal="left"/>
    </xf>
    <xf numFmtId="0" fontId="1" fillId="9" borderId="5" xfId="0" applyFont="1" applyFill="1" applyBorder="1"/>
    <xf numFmtId="0" fontId="0" fillId="9" borderId="5" xfId="0" applyFill="1" applyBorder="1"/>
    <xf numFmtId="0" fontId="0" fillId="9" borderId="5" xfId="0" applyFill="1" applyBorder="1" applyAlignment="1">
      <alignment horizontal="left"/>
    </xf>
    <xf numFmtId="0" fontId="1" fillId="0" borderId="5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3" fillId="10" borderId="10" xfId="0" applyFont="1" applyFill="1" applyBorder="1"/>
    <xf numFmtId="0" fontId="1" fillId="7" borderId="5" xfId="0" applyFont="1" applyFill="1" applyBorder="1"/>
    <xf numFmtId="0" fontId="0" fillId="7" borderId="5" xfId="0" applyFill="1" applyBorder="1"/>
    <xf numFmtId="0" fontId="4" fillId="0" borderId="0" xfId="2"/>
    <xf numFmtId="3" fontId="5" fillId="0" borderId="0" xfId="2" applyNumberFormat="1" applyFont="1"/>
    <xf numFmtId="2" fontId="5" fillId="0" borderId="0" xfId="2" applyNumberFormat="1" applyFont="1"/>
    <xf numFmtId="3" fontId="4" fillId="0" borderId="0" xfId="2" applyNumberFormat="1"/>
    <xf numFmtId="0" fontId="5" fillId="0" borderId="0" xfId="2" applyFont="1"/>
    <xf numFmtId="2" fontId="4" fillId="0" borderId="0" xfId="2" applyNumberFormat="1"/>
    <xf numFmtId="0" fontId="6" fillId="0" borderId="0" xfId="2" applyFont="1"/>
    <xf numFmtId="0" fontId="7" fillId="0" borderId="0" xfId="2" applyFont="1"/>
    <xf numFmtId="14" fontId="6" fillId="0" borderId="0" xfId="2" applyNumberFormat="1" applyFont="1"/>
    <xf numFmtId="3" fontId="7" fillId="0" borderId="0" xfId="2" applyNumberFormat="1" applyFont="1"/>
    <xf numFmtId="2" fontId="7" fillId="0" borderId="0" xfId="2" applyNumberFormat="1" applyFont="1"/>
    <xf numFmtId="0" fontId="7" fillId="0" borderId="15" xfId="2" applyFont="1" applyBorder="1"/>
    <xf numFmtId="0" fontId="7" fillId="0" borderId="16" xfId="2" applyFont="1" applyBorder="1"/>
    <xf numFmtId="0" fontId="6" fillId="0" borderId="16" xfId="2" applyFont="1" applyBorder="1"/>
    <xf numFmtId="3" fontId="6" fillId="0" borderId="16" xfId="2" applyNumberFormat="1" applyFont="1" applyBorder="1" applyAlignment="1">
      <alignment horizontal="center"/>
    </xf>
    <xf numFmtId="2" fontId="7" fillId="0" borderId="16" xfId="2" applyNumberFormat="1" applyFont="1" applyBorder="1"/>
    <xf numFmtId="3" fontId="7" fillId="0" borderId="16" xfId="2" applyNumberFormat="1" applyFont="1" applyBorder="1"/>
    <xf numFmtId="0" fontId="7" fillId="0" borderId="17" xfId="2" applyFont="1" applyBorder="1"/>
    <xf numFmtId="0" fontId="6" fillId="0" borderId="16" xfId="2" applyFont="1" applyBorder="1" applyAlignment="1">
      <alignment horizontal="center"/>
    </xf>
    <xf numFmtId="0" fontId="7" fillId="0" borderId="18" xfId="2" applyFont="1" applyBorder="1"/>
    <xf numFmtId="0" fontId="7" fillId="0" borderId="19" xfId="2" applyFont="1" applyBorder="1"/>
    <xf numFmtId="0" fontId="6" fillId="0" borderId="20" xfId="2" applyFont="1" applyBorder="1"/>
    <xf numFmtId="0" fontId="7" fillId="0" borderId="3" xfId="2" applyFont="1" applyBorder="1"/>
    <xf numFmtId="0" fontId="7" fillId="0" borderId="2" xfId="2" applyFont="1" applyFill="1" applyBorder="1"/>
    <xf numFmtId="0" fontId="7" fillId="0" borderId="3" xfId="2" applyFont="1" applyFill="1" applyBorder="1"/>
    <xf numFmtId="3" fontId="7" fillId="0" borderId="3" xfId="2" applyNumberFormat="1" applyFont="1" applyBorder="1"/>
    <xf numFmtId="2" fontId="7" fillId="0" borderId="3" xfId="2" applyNumberFormat="1" applyFont="1" applyBorder="1"/>
    <xf numFmtId="3" fontId="6" fillId="0" borderId="3" xfId="2" applyNumberFormat="1" applyFont="1" applyBorder="1"/>
    <xf numFmtId="0" fontId="7" fillId="0" borderId="2" xfId="2" applyFont="1" applyBorder="1"/>
    <xf numFmtId="0" fontId="7" fillId="0" borderId="5" xfId="2" applyFont="1" applyBorder="1"/>
    <xf numFmtId="0" fontId="7" fillId="0" borderId="6" xfId="2" applyFont="1" applyBorder="1"/>
    <xf numFmtId="0" fontId="6" fillId="0" borderId="5" xfId="2" applyFont="1" applyBorder="1"/>
    <xf numFmtId="0" fontId="4" fillId="0" borderId="5" xfId="2" applyBorder="1"/>
    <xf numFmtId="0" fontId="4" fillId="0" borderId="21" xfId="2" applyBorder="1"/>
    <xf numFmtId="0" fontId="7" fillId="0" borderId="22" xfId="2" applyFont="1" applyBorder="1" applyAlignment="1">
      <alignment horizontal="center"/>
    </xf>
    <xf numFmtId="0" fontId="7" fillId="0" borderId="23" xfId="2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3" fontId="7" fillId="0" borderId="23" xfId="2" applyNumberFormat="1" applyFont="1" applyBorder="1" applyAlignment="1">
      <alignment horizontal="center"/>
    </xf>
    <xf numFmtId="2" fontId="7" fillId="0" borderId="23" xfId="2" applyNumberFormat="1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0" fontId="7" fillId="0" borderId="24" xfId="2" applyFont="1" applyBorder="1" applyAlignment="1">
      <alignment horizontal="center"/>
    </xf>
    <xf numFmtId="0" fontId="7" fillId="0" borderId="6" xfId="2" applyFont="1" applyBorder="1" applyAlignment="1">
      <alignment horizontal="center"/>
    </xf>
    <xf numFmtId="0" fontId="6" fillId="0" borderId="25" xfId="2" applyFont="1" applyBorder="1" applyAlignment="1">
      <alignment horizontal="center"/>
    </xf>
    <xf numFmtId="0" fontId="10" fillId="0" borderId="26" xfId="2" applyFont="1" applyBorder="1"/>
    <xf numFmtId="4" fontId="4" fillId="0" borderId="27" xfId="2" applyNumberFormat="1" applyBorder="1"/>
    <xf numFmtId="3" fontId="4" fillId="0" borderId="27" xfId="2" applyNumberFormat="1" applyBorder="1"/>
    <xf numFmtId="3" fontId="4" fillId="0" borderId="28" xfId="2" applyNumberFormat="1" applyBorder="1"/>
    <xf numFmtId="2" fontId="4" fillId="0" borderId="27" xfId="2" applyNumberFormat="1" applyBorder="1"/>
    <xf numFmtId="3" fontId="4" fillId="0" borderId="29" xfId="2" applyNumberFormat="1" applyBorder="1"/>
    <xf numFmtId="3" fontId="4" fillId="0" borderId="30" xfId="2" applyNumberFormat="1" applyBorder="1"/>
    <xf numFmtId="0" fontId="4" fillId="0" borderId="26" xfId="2" applyBorder="1"/>
    <xf numFmtId="0" fontId="8" fillId="0" borderId="26" xfId="2" applyFont="1" applyBorder="1"/>
    <xf numFmtId="4" fontId="9" fillId="0" borderId="27" xfId="2" applyNumberFormat="1" applyFont="1" applyBorder="1"/>
    <xf numFmtId="3" fontId="9" fillId="0" borderId="27" xfId="2" applyNumberFormat="1" applyFont="1" applyBorder="1"/>
    <xf numFmtId="3" fontId="9" fillId="0" borderId="28" xfId="2" applyNumberFormat="1" applyFont="1" applyBorder="1"/>
    <xf numFmtId="3" fontId="9" fillId="0" borderId="29" xfId="2" applyNumberFormat="1" applyFont="1" applyBorder="1"/>
    <xf numFmtId="0" fontId="9" fillId="0" borderId="26" xfId="2" applyFont="1" applyBorder="1"/>
    <xf numFmtId="3" fontId="9" fillId="0" borderId="30" xfId="2" applyNumberFormat="1" applyFont="1" applyBorder="1"/>
    <xf numFmtId="0" fontId="4" fillId="0" borderId="31" xfId="2" applyBorder="1"/>
    <xf numFmtId="4" fontId="4" fillId="0" borderId="24" xfId="2" applyNumberFormat="1" applyBorder="1"/>
    <xf numFmtId="3" fontId="4" fillId="0" borderId="24" xfId="2" applyNumberFormat="1" applyBorder="1"/>
    <xf numFmtId="3" fontId="4" fillId="0" borderId="32" xfId="2" applyNumberFormat="1" applyBorder="1"/>
    <xf numFmtId="2" fontId="4" fillId="0" borderId="24" xfId="2" applyNumberFormat="1" applyBorder="1"/>
    <xf numFmtId="3" fontId="4" fillId="0" borderId="6" xfId="2" applyNumberFormat="1" applyBorder="1"/>
    <xf numFmtId="0" fontId="10" fillId="0" borderId="33" xfId="2" applyFont="1" applyBorder="1" applyAlignment="1">
      <alignment horizontal="center"/>
    </xf>
    <xf numFmtId="0" fontId="4" fillId="0" borderId="6" xfId="2" applyBorder="1"/>
    <xf numFmtId="3" fontId="4" fillId="0" borderId="5" xfId="2" applyNumberFormat="1" applyBorder="1"/>
    <xf numFmtId="3" fontId="4" fillId="0" borderId="7" xfId="2" applyNumberFormat="1" applyBorder="1"/>
    <xf numFmtId="2" fontId="4" fillId="0" borderId="5" xfId="2" applyNumberFormat="1" applyBorder="1"/>
    <xf numFmtId="3" fontId="4" fillId="0" borderId="3" xfId="2" applyNumberFormat="1" applyBorder="1"/>
    <xf numFmtId="3" fontId="4" fillId="0" borderId="20" xfId="2" applyNumberFormat="1" applyBorder="1"/>
    <xf numFmtId="0" fontId="10" fillId="0" borderId="0" xfId="2" applyFont="1" applyBorder="1" applyAlignment="1">
      <alignment horizontal="center"/>
    </xf>
    <xf numFmtId="0" fontId="4" fillId="0" borderId="0" xfId="2" applyBorder="1"/>
    <xf numFmtId="3" fontId="4" fillId="0" borderId="0" xfId="2" applyNumberFormat="1" applyBorder="1"/>
    <xf numFmtId="2" fontId="4" fillId="0" borderId="0" xfId="2" applyNumberFormat="1" applyBorder="1"/>
    <xf numFmtId="0" fontId="4" fillId="11" borderId="34" xfId="2" applyFill="1" applyBorder="1"/>
    <xf numFmtId="6" fontId="4" fillId="11" borderId="35" xfId="2" applyNumberFormat="1" applyFill="1" applyBorder="1"/>
    <xf numFmtId="0" fontId="4" fillId="11" borderId="36" xfId="2" applyFill="1" applyBorder="1"/>
    <xf numFmtId="6" fontId="4" fillId="11" borderId="37" xfId="2" applyNumberFormat="1" applyFill="1" applyBorder="1"/>
    <xf numFmtId="6" fontId="4" fillId="0" borderId="0" xfId="2" applyNumberFormat="1" applyFill="1" applyBorder="1"/>
    <xf numFmtId="0" fontId="4" fillId="11" borderId="38" xfId="2" applyFill="1" applyBorder="1"/>
    <xf numFmtId="6" fontId="4" fillId="11" borderId="27" xfId="2" applyNumberFormat="1" applyFill="1" applyBorder="1"/>
    <xf numFmtId="0" fontId="4" fillId="11" borderId="39" xfId="2" applyFill="1" applyBorder="1"/>
    <xf numFmtId="6" fontId="4" fillId="11" borderId="40" xfId="2" applyNumberFormat="1" applyFill="1" applyBorder="1"/>
    <xf numFmtId="0" fontId="10" fillId="11" borderId="38" xfId="2" applyFont="1" applyFill="1" applyBorder="1"/>
    <xf numFmtId="6" fontId="10" fillId="11" borderId="27" xfId="2" applyNumberFormat="1" applyFont="1" applyFill="1" applyBorder="1"/>
    <xf numFmtId="0" fontId="4" fillId="0" borderId="0" xfId="4"/>
    <xf numFmtId="3" fontId="5" fillId="0" borderId="0" xfId="4" applyNumberFormat="1" applyFont="1"/>
    <xf numFmtId="2" fontId="5" fillId="0" borderId="0" xfId="4" applyNumberFormat="1" applyFont="1"/>
    <xf numFmtId="3" fontId="4" fillId="0" borderId="0" xfId="4" applyNumberFormat="1"/>
    <xf numFmtId="0" fontId="5" fillId="0" borderId="0" xfId="4" applyFont="1"/>
    <xf numFmtId="2" fontId="4" fillId="0" borderId="0" xfId="4" applyNumberFormat="1"/>
    <xf numFmtId="0" fontId="6" fillId="0" borderId="0" xfId="4" applyFont="1"/>
    <xf numFmtId="0" fontId="7" fillId="0" borderId="0" xfId="4" applyFont="1"/>
    <xf numFmtId="14" fontId="7" fillId="0" borderId="0" xfId="4" applyNumberFormat="1" applyFont="1"/>
    <xf numFmtId="3" fontId="7" fillId="0" borderId="0" xfId="4" applyNumberFormat="1" applyFont="1"/>
    <xf numFmtId="2" fontId="7" fillId="0" borderId="0" xfId="4" applyNumberFormat="1" applyFont="1"/>
    <xf numFmtId="0" fontId="7" fillId="0" borderId="15" xfId="4" applyFont="1" applyBorder="1"/>
    <xf numFmtId="0" fontId="7" fillId="0" borderId="16" xfId="4" applyFont="1" applyBorder="1"/>
    <xf numFmtId="0" fontId="6" fillId="0" borderId="16" xfId="4" applyFont="1" applyBorder="1"/>
    <xf numFmtId="3" fontId="6" fillId="0" borderId="16" xfId="4" applyNumberFormat="1" applyFont="1" applyBorder="1" applyAlignment="1">
      <alignment horizontal="center"/>
    </xf>
    <xf numFmtId="2" fontId="7" fillId="0" borderId="16" xfId="4" applyNumberFormat="1" applyFont="1" applyBorder="1"/>
    <xf numFmtId="3" fontId="7" fillId="0" borderId="16" xfId="4" applyNumberFormat="1" applyFont="1" applyBorder="1"/>
    <xf numFmtId="0" fontId="7" fillId="0" borderId="17" xfId="4" applyFont="1" applyBorder="1"/>
    <xf numFmtId="0" fontId="6" fillId="0" borderId="16" xfId="4" applyFont="1" applyBorder="1" applyAlignment="1">
      <alignment horizontal="center"/>
    </xf>
    <xf numFmtId="0" fontId="7" fillId="0" borderId="18" xfId="4" applyFont="1" applyBorder="1"/>
    <xf numFmtId="0" fontId="7" fillId="0" borderId="19" xfId="4" applyFont="1" applyBorder="1"/>
    <xf numFmtId="0" fontId="6" fillId="0" borderId="20" xfId="4" applyFont="1" applyBorder="1"/>
    <xf numFmtId="0" fontId="7" fillId="0" borderId="3" xfId="4" applyFont="1" applyBorder="1"/>
    <xf numFmtId="0" fontId="7" fillId="0" borderId="2" xfId="4" applyFont="1" applyFill="1" applyBorder="1"/>
    <xf numFmtId="0" fontId="7" fillId="0" borderId="3" xfId="4" applyFont="1" applyFill="1" applyBorder="1"/>
    <xf numFmtId="3" fontId="7" fillId="0" borderId="3" xfId="4" applyNumberFormat="1" applyFont="1" applyBorder="1"/>
    <xf numFmtId="2" fontId="7" fillId="0" borderId="3" xfId="4" applyNumberFormat="1" applyFont="1" applyBorder="1"/>
    <xf numFmtId="3" fontId="6" fillId="0" borderId="3" xfId="4" applyNumberFormat="1" applyFont="1" applyBorder="1"/>
    <xf numFmtId="0" fontId="7" fillId="0" borderId="2" xfId="4" applyFont="1" applyBorder="1"/>
    <xf numFmtId="0" fontId="7" fillId="0" borderId="5" xfId="4" applyFont="1" applyBorder="1"/>
    <xf numFmtId="0" fontId="7" fillId="0" borderId="6" xfId="4" applyFont="1" applyBorder="1"/>
    <xf numFmtId="0" fontId="6" fillId="0" borderId="5" xfId="4" applyFont="1" applyBorder="1"/>
    <xf numFmtId="0" fontId="4" fillId="0" borderId="5" xfId="4" applyBorder="1"/>
    <xf numFmtId="0" fontId="4" fillId="0" borderId="21" xfId="4" applyBorder="1"/>
    <xf numFmtId="0" fontId="7" fillId="0" borderId="22" xfId="4" applyFont="1" applyBorder="1" applyAlignment="1">
      <alignment horizontal="center"/>
    </xf>
    <xf numFmtId="0" fontId="7" fillId="0" borderId="23" xfId="4" applyFont="1" applyBorder="1" applyAlignment="1">
      <alignment horizontal="center"/>
    </xf>
    <xf numFmtId="0" fontId="6" fillId="0" borderId="7" xfId="4" applyFont="1" applyBorder="1" applyAlignment="1">
      <alignment horizontal="center"/>
    </xf>
    <xf numFmtId="3" fontId="7" fillId="0" borderId="23" xfId="4" applyNumberFormat="1" applyFont="1" applyBorder="1" applyAlignment="1">
      <alignment horizontal="center"/>
    </xf>
    <xf numFmtId="2" fontId="7" fillId="0" borderId="23" xfId="4" applyNumberFormat="1" applyFont="1" applyBorder="1" applyAlignment="1">
      <alignment horizontal="center"/>
    </xf>
    <xf numFmtId="0" fontId="6" fillId="0" borderId="5" xfId="4" applyFont="1" applyBorder="1" applyAlignment="1">
      <alignment horizontal="center"/>
    </xf>
    <xf numFmtId="0" fontId="7" fillId="0" borderId="24" xfId="4" applyFont="1" applyBorder="1" applyAlignment="1">
      <alignment horizontal="center"/>
    </xf>
    <xf numFmtId="0" fontId="7" fillId="0" borderId="6" xfId="4" applyFont="1" applyBorder="1" applyAlignment="1">
      <alignment horizontal="center"/>
    </xf>
    <xf numFmtId="0" fontId="6" fillId="0" borderId="25" xfId="4" applyFont="1" applyBorder="1" applyAlignment="1">
      <alignment horizontal="center"/>
    </xf>
    <xf numFmtId="0" fontId="10" fillId="0" borderId="26" xfId="4" applyFont="1" applyBorder="1"/>
    <xf numFmtId="4" fontId="4" fillId="0" borderId="27" xfId="4" applyNumberFormat="1" applyBorder="1"/>
    <xf numFmtId="3" fontId="4" fillId="0" borderId="27" xfId="4" applyNumberFormat="1" applyBorder="1"/>
    <xf numFmtId="3" fontId="4" fillId="0" borderId="28" xfId="4" applyNumberFormat="1" applyBorder="1"/>
    <xf numFmtId="2" fontId="4" fillId="0" borderId="27" xfId="4" applyNumberFormat="1" applyBorder="1"/>
    <xf numFmtId="3" fontId="4" fillId="0" borderId="29" xfId="4" applyNumberFormat="1" applyBorder="1"/>
    <xf numFmtId="3" fontId="4" fillId="0" borderId="30" xfId="4" applyNumberFormat="1" applyBorder="1"/>
    <xf numFmtId="0" fontId="4" fillId="0" borderId="26" xfId="4" applyBorder="1"/>
    <xf numFmtId="0" fontId="8" fillId="0" borderId="26" xfId="4" applyFont="1" applyBorder="1"/>
    <xf numFmtId="4" fontId="9" fillId="0" borderId="27" xfId="4" applyNumberFormat="1" applyFont="1" applyBorder="1"/>
    <xf numFmtId="3" fontId="9" fillId="0" borderId="27" xfId="4" applyNumberFormat="1" applyFont="1" applyBorder="1"/>
    <xf numFmtId="3" fontId="9" fillId="0" borderId="28" xfId="4" applyNumberFormat="1" applyFont="1" applyBorder="1"/>
    <xf numFmtId="3" fontId="9" fillId="0" borderId="29" xfId="4" applyNumberFormat="1" applyFont="1" applyBorder="1"/>
    <xf numFmtId="0" fontId="9" fillId="0" borderId="26" xfId="4" applyFont="1" applyBorder="1"/>
    <xf numFmtId="3" fontId="9" fillId="0" borderId="30" xfId="4" applyNumberFormat="1" applyFont="1" applyBorder="1"/>
    <xf numFmtId="0" fontId="4" fillId="0" borderId="31" xfId="4" applyBorder="1"/>
    <xf numFmtId="4" fontId="4" fillId="0" borderId="24" xfId="4" applyNumberFormat="1" applyBorder="1"/>
    <xf numFmtId="3" fontId="4" fillId="0" borderId="24" xfId="4" applyNumberFormat="1" applyBorder="1"/>
    <xf numFmtId="3" fontId="4" fillId="0" borderId="32" xfId="4" applyNumberFormat="1" applyBorder="1"/>
    <xf numFmtId="2" fontId="4" fillId="0" borderId="24" xfId="4" applyNumberFormat="1" applyBorder="1"/>
    <xf numFmtId="3" fontId="4" fillId="0" borderId="41" xfId="4" applyNumberFormat="1" applyBorder="1"/>
    <xf numFmtId="3" fontId="4" fillId="0" borderId="6" xfId="4" applyNumberFormat="1" applyBorder="1"/>
    <xf numFmtId="0" fontId="10" fillId="0" borderId="33" xfId="4" applyFont="1" applyBorder="1" applyAlignment="1">
      <alignment horizontal="center"/>
    </xf>
    <xf numFmtId="0" fontId="4" fillId="0" borderId="6" xfId="4" applyBorder="1"/>
    <xf numFmtId="3" fontId="4" fillId="0" borderId="5" xfId="4" applyNumberFormat="1" applyBorder="1"/>
    <xf numFmtId="3" fontId="4" fillId="0" borderId="7" xfId="4" applyNumberFormat="1" applyBorder="1"/>
    <xf numFmtId="2" fontId="4" fillId="0" borderId="5" xfId="4" applyNumberFormat="1" applyBorder="1"/>
    <xf numFmtId="3" fontId="4" fillId="0" borderId="3" xfId="4" applyNumberFormat="1" applyBorder="1"/>
    <xf numFmtId="3" fontId="4" fillId="0" borderId="20" xfId="4" applyNumberFormat="1" applyBorder="1"/>
    <xf numFmtId="0" fontId="10" fillId="0" borderId="0" xfId="4" applyFont="1" applyBorder="1" applyAlignment="1">
      <alignment horizontal="center"/>
    </xf>
    <xf numFmtId="0" fontId="4" fillId="0" borderId="0" xfId="4" applyBorder="1"/>
    <xf numFmtId="3" fontId="4" fillId="0" borderId="0" xfId="4" applyNumberFormat="1" applyBorder="1"/>
    <xf numFmtId="2" fontId="4" fillId="0" borderId="0" xfId="4" applyNumberFormat="1" applyBorder="1"/>
    <xf numFmtId="0" fontId="4" fillId="11" borderId="34" xfId="4" applyFill="1" applyBorder="1"/>
    <xf numFmtId="6" fontId="4" fillId="11" borderId="35" xfId="4" applyNumberFormat="1" applyFill="1" applyBorder="1"/>
    <xf numFmtId="0" fontId="4" fillId="11" borderId="36" xfId="4" applyFill="1" applyBorder="1"/>
    <xf numFmtId="6" fontId="4" fillId="11" borderId="37" xfId="4" applyNumberFormat="1" applyFill="1" applyBorder="1"/>
    <xf numFmtId="6" fontId="4" fillId="0" borderId="0" xfId="4" applyNumberFormat="1" applyFill="1" applyBorder="1"/>
    <xf numFmtId="0" fontId="4" fillId="11" borderId="38" xfId="4" applyFill="1" applyBorder="1"/>
    <xf numFmtId="6" fontId="4" fillId="11" borderId="27" xfId="4" applyNumberFormat="1" applyFill="1" applyBorder="1"/>
    <xf numFmtId="0" fontId="4" fillId="11" borderId="39" xfId="4" applyFill="1" applyBorder="1"/>
    <xf numFmtId="6" fontId="4" fillId="11" borderId="40" xfId="4" applyNumberFormat="1" applyFill="1" applyBorder="1"/>
    <xf numFmtId="0" fontId="10" fillId="11" borderId="38" xfId="4" applyFont="1" applyFill="1" applyBorder="1"/>
    <xf numFmtId="6" fontId="10" fillId="11" borderId="27" xfId="4" applyNumberFormat="1" applyFont="1" applyFill="1" applyBorder="1"/>
    <xf numFmtId="0" fontId="4" fillId="0" borderId="0" xfId="1"/>
    <xf numFmtId="3" fontId="5" fillId="0" borderId="0" xfId="1" applyNumberFormat="1" applyFont="1"/>
    <xf numFmtId="2" fontId="5" fillId="0" borderId="0" xfId="1" applyNumberFormat="1" applyFont="1"/>
    <xf numFmtId="3" fontId="4" fillId="0" borderId="0" xfId="1" applyNumberFormat="1"/>
    <xf numFmtId="0" fontId="5" fillId="0" borderId="0" xfId="1" applyFont="1"/>
    <xf numFmtId="2" fontId="4" fillId="0" borderId="0" xfId="1" applyNumberFormat="1"/>
    <xf numFmtId="0" fontId="6" fillId="0" borderId="0" xfId="1" applyFont="1"/>
    <xf numFmtId="0" fontId="7" fillId="0" borderId="0" xfId="1" applyFont="1"/>
    <xf numFmtId="3" fontId="7" fillId="0" borderId="0" xfId="1" applyNumberFormat="1" applyFont="1"/>
    <xf numFmtId="2" fontId="7" fillId="0" borderId="0" xfId="1" applyNumberFormat="1" applyFont="1"/>
    <xf numFmtId="0" fontId="7" fillId="0" borderId="15" xfId="1" applyFont="1" applyBorder="1"/>
    <xf numFmtId="0" fontId="7" fillId="0" borderId="16" xfId="1" applyFont="1" applyBorder="1"/>
    <xf numFmtId="0" fontId="6" fillId="0" borderId="16" xfId="1" applyFont="1" applyBorder="1"/>
    <xf numFmtId="3" fontId="6" fillId="0" borderId="16" xfId="1" applyNumberFormat="1" applyFont="1" applyBorder="1" applyAlignment="1">
      <alignment horizontal="center"/>
    </xf>
    <xf numFmtId="2" fontId="7" fillId="0" borderId="16" xfId="1" applyNumberFormat="1" applyFont="1" applyBorder="1"/>
    <xf numFmtId="3" fontId="7" fillId="0" borderId="16" xfId="1" applyNumberFormat="1" applyFont="1" applyBorder="1"/>
    <xf numFmtId="0" fontId="7" fillId="0" borderId="17" xfId="1" applyFont="1" applyBorder="1"/>
    <xf numFmtId="0" fontId="6" fillId="0" borderId="16" xfId="1" applyFont="1" applyBorder="1" applyAlignment="1">
      <alignment horizontal="center"/>
    </xf>
    <xf numFmtId="0" fontId="7" fillId="0" borderId="18" xfId="1" applyFont="1" applyBorder="1"/>
    <xf numFmtId="0" fontId="7" fillId="0" borderId="19" xfId="1" applyFont="1" applyBorder="1"/>
    <xf numFmtId="0" fontId="6" fillId="0" borderId="20" xfId="1" applyFont="1" applyBorder="1"/>
    <xf numFmtId="0" fontId="7" fillId="0" borderId="3" xfId="1" applyFont="1" applyBorder="1"/>
    <xf numFmtId="0" fontId="7" fillId="0" borderId="2" xfId="1" applyFont="1" applyFill="1" applyBorder="1"/>
    <xf numFmtId="0" fontId="7" fillId="0" borderId="3" xfId="1" applyFont="1" applyFill="1" applyBorder="1"/>
    <xf numFmtId="3" fontId="7" fillId="0" borderId="3" xfId="1" applyNumberFormat="1" applyFont="1" applyBorder="1"/>
    <xf numFmtId="2" fontId="7" fillId="0" borderId="3" xfId="1" applyNumberFormat="1" applyFont="1" applyBorder="1"/>
    <xf numFmtId="3" fontId="6" fillId="0" borderId="3" xfId="1" applyNumberFormat="1" applyFont="1" applyBorder="1"/>
    <xf numFmtId="0" fontId="7" fillId="0" borderId="2" xfId="1" applyFont="1" applyBorder="1"/>
    <xf numFmtId="0" fontId="7" fillId="0" borderId="5" xfId="1" applyFont="1" applyBorder="1"/>
    <xf numFmtId="0" fontId="7" fillId="0" borderId="6" xfId="1" applyFont="1" applyBorder="1"/>
    <xf numFmtId="0" fontId="6" fillId="0" borderId="5" xfId="1" applyFont="1" applyBorder="1"/>
    <xf numFmtId="0" fontId="4" fillId="0" borderId="5" xfId="1" applyBorder="1"/>
    <xf numFmtId="0" fontId="4" fillId="0" borderId="21" xfId="1" applyBorder="1"/>
    <xf numFmtId="0" fontId="7" fillId="0" borderId="22" xfId="1" applyFont="1" applyBorder="1" applyAlignment="1">
      <alignment horizontal="center"/>
    </xf>
    <xf numFmtId="0" fontId="7" fillId="0" borderId="23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3" fontId="7" fillId="0" borderId="23" xfId="1" applyNumberFormat="1" applyFont="1" applyBorder="1" applyAlignment="1">
      <alignment horizontal="center"/>
    </xf>
    <xf numFmtId="2" fontId="7" fillId="0" borderId="23" xfId="1" applyNumberFormat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7" fillId="0" borderId="24" xfId="1" applyFont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10" fillId="0" borderId="26" xfId="1" applyFont="1" applyBorder="1"/>
    <xf numFmtId="4" fontId="4" fillId="0" borderId="27" xfId="1" applyNumberFormat="1" applyBorder="1"/>
    <xf numFmtId="3" fontId="4" fillId="0" borderId="27" xfId="1" applyNumberFormat="1" applyBorder="1"/>
    <xf numFmtId="3" fontId="4" fillId="0" borderId="28" xfId="1" applyNumberFormat="1" applyBorder="1"/>
    <xf numFmtId="2" fontId="4" fillId="0" borderId="27" xfId="1" applyNumberFormat="1" applyBorder="1"/>
    <xf numFmtId="3" fontId="4" fillId="0" borderId="29" xfId="1" applyNumberFormat="1" applyBorder="1"/>
    <xf numFmtId="3" fontId="4" fillId="0" borderId="30" xfId="1" applyNumberFormat="1" applyBorder="1"/>
    <xf numFmtId="0" fontId="4" fillId="0" borderId="26" xfId="1" applyBorder="1"/>
    <xf numFmtId="0" fontId="4" fillId="0" borderId="26" xfId="1" applyFont="1" applyBorder="1"/>
    <xf numFmtId="0" fontId="8" fillId="0" borderId="26" xfId="1" applyFont="1" applyBorder="1"/>
    <xf numFmtId="4" fontId="9" fillId="0" borderId="27" xfId="1" applyNumberFormat="1" applyFont="1" applyBorder="1"/>
    <xf numFmtId="3" fontId="9" fillId="0" borderId="27" xfId="1" applyNumberFormat="1" applyFont="1" applyBorder="1"/>
    <xf numFmtId="0" fontId="9" fillId="0" borderId="26" xfId="1" applyFont="1" applyBorder="1"/>
    <xf numFmtId="3" fontId="9" fillId="0" borderId="28" xfId="1" applyNumberFormat="1" applyFont="1" applyBorder="1"/>
    <xf numFmtId="3" fontId="9" fillId="0" borderId="29" xfId="1" applyNumberFormat="1" applyFont="1" applyBorder="1"/>
    <xf numFmtId="3" fontId="9" fillId="0" borderId="30" xfId="1" applyNumberFormat="1" applyFont="1" applyBorder="1"/>
    <xf numFmtId="0" fontId="4" fillId="0" borderId="31" xfId="1" applyBorder="1"/>
    <xf numFmtId="4" fontId="4" fillId="0" borderId="24" xfId="1" applyNumberFormat="1" applyBorder="1"/>
    <xf numFmtId="3" fontId="4" fillId="0" borderId="24" xfId="1" applyNumberFormat="1" applyBorder="1"/>
    <xf numFmtId="3" fontId="4" fillId="0" borderId="32" xfId="1" applyNumberFormat="1" applyBorder="1"/>
    <xf numFmtId="2" fontId="4" fillId="0" borderId="24" xfId="1" applyNumberFormat="1" applyBorder="1"/>
    <xf numFmtId="3" fontId="4" fillId="0" borderId="6" xfId="1" applyNumberFormat="1" applyBorder="1"/>
    <xf numFmtId="0" fontId="10" fillId="0" borderId="33" xfId="1" applyFont="1" applyBorder="1" applyAlignment="1">
      <alignment horizontal="center"/>
    </xf>
    <xf numFmtId="0" fontId="4" fillId="0" borderId="6" xfId="1" applyBorder="1"/>
    <xf numFmtId="3" fontId="4" fillId="0" borderId="5" xfId="1" applyNumberFormat="1" applyBorder="1"/>
    <xf numFmtId="3" fontId="4" fillId="0" borderId="7" xfId="1" applyNumberFormat="1" applyBorder="1"/>
    <xf numFmtId="2" fontId="4" fillId="0" borderId="5" xfId="1" applyNumberFormat="1" applyBorder="1"/>
    <xf numFmtId="3" fontId="4" fillId="0" borderId="3" xfId="1" applyNumberFormat="1" applyBorder="1"/>
    <xf numFmtId="3" fontId="4" fillId="0" borderId="20" xfId="1" applyNumberFormat="1" applyBorder="1"/>
    <xf numFmtId="0" fontId="10" fillId="0" borderId="0" xfId="1" applyFont="1" applyBorder="1" applyAlignment="1">
      <alignment horizontal="center"/>
    </xf>
    <xf numFmtId="0" fontId="4" fillId="0" borderId="0" xfId="1" applyBorder="1"/>
    <xf numFmtId="3" fontId="4" fillId="0" borderId="0" xfId="1" applyNumberFormat="1" applyBorder="1"/>
    <xf numFmtId="2" fontId="4" fillId="0" borderId="0" xfId="1" applyNumberFormat="1" applyBorder="1"/>
    <xf numFmtId="0" fontId="4" fillId="11" borderId="34" xfId="1" applyFill="1" applyBorder="1"/>
    <xf numFmtId="6" fontId="4" fillId="11" borderId="35" xfId="1" applyNumberFormat="1" applyFill="1" applyBorder="1"/>
    <xf numFmtId="0" fontId="4" fillId="11" borderId="36" xfId="1" applyFill="1" applyBorder="1"/>
    <xf numFmtId="6" fontId="4" fillId="11" borderId="37" xfId="1" applyNumberFormat="1" applyFill="1" applyBorder="1"/>
    <xf numFmtId="6" fontId="4" fillId="0" borderId="0" xfId="1" applyNumberFormat="1" applyFill="1" applyBorder="1"/>
    <xf numFmtId="0" fontId="4" fillId="11" borderId="38" xfId="1" applyFill="1" applyBorder="1"/>
    <xf numFmtId="6" fontId="4" fillId="11" borderId="27" xfId="1" applyNumberFormat="1" applyFill="1" applyBorder="1"/>
    <xf numFmtId="0" fontId="4" fillId="11" borderId="39" xfId="1" applyFill="1" applyBorder="1"/>
    <xf numFmtId="6" fontId="4" fillId="11" borderId="40" xfId="1" applyNumberFormat="1" applyFill="1" applyBorder="1"/>
    <xf numFmtId="0" fontId="10" fillId="11" borderId="38" xfId="1" applyFont="1" applyFill="1" applyBorder="1"/>
    <xf numFmtId="6" fontId="10" fillId="11" borderId="27" xfId="1" applyNumberFormat="1" applyFont="1" applyFill="1" applyBorder="1"/>
    <xf numFmtId="0" fontId="4" fillId="0" borderId="0" xfId="3"/>
    <xf numFmtId="4" fontId="4" fillId="0" borderId="0" xfId="3" applyNumberFormat="1"/>
    <xf numFmtId="3" fontId="5" fillId="0" borderId="0" xfId="3" applyNumberFormat="1" applyFont="1"/>
    <xf numFmtId="2" fontId="5" fillId="0" borderId="0" xfId="3" applyNumberFormat="1" applyFont="1"/>
    <xf numFmtId="3" fontId="4" fillId="0" borderId="0" xfId="3" applyNumberFormat="1"/>
    <xf numFmtId="0" fontId="5" fillId="0" borderId="0" xfId="3" applyFont="1"/>
    <xf numFmtId="2" fontId="4" fillId="0" borderId="0" xfId="3" applyNumberFormat="1"/>
    <xf numFmtId="0" fontId="6" fillId="0" borderId="0" xfId="3" applyFont="1"/>
    <xf numFmtId="0" fontId="7" fillId="0" borderId="0" xfId="3" applyFont="1"/>
    <xf numFmtId="4" fontId="6" fillId="0" borderId="0" xfId="3" applyNumberFormat="1" applyFont="1"/>
    <xf numFmtId="14" fontId="7" fillId="0" borderId="0" xfId="3" applyNumberFormat="1" applyFont="1"/>
    <xf numFmtId="3" fontId="7" fillId="0" borderId="0" xfId="3" applyNumberFormat="1" applyFont="1"/>
    <xf numFmtId="2" fontId="7" fillId="0" borderId="0" xfId="3" applyNumberFormat="1" applyFont="1"/>
    <xf numFmtId="0" fontId="7" fillId="0" borderId="15" xfId="3" applyFont="1" applyBorder="1"/>
    <xf numFmtId="0" fontId="7" fillId="0" borderId="16" xfId="3" applyFont="1" applyBorder="1"/>
    <xf numFmtId="4" fontId="6" fillId="0" borderId="16" xfId="3" applyNumberFormat="1" applyFont="1" applyBorder="1"/>
    <xf numFmtId="3" fontId="6" fillId="0" borderId="16" xfId="3" applyNumberFormat="1" applyFont="1" applyBorder="1" applyAlignment="1">
      <alignment horizontal="center"/>
    </xf>
    <xf numFmtId="2" fontId="7" fillId="0" borderId="16" xfId="3" applyNumberFormat="1" applyFont="1" applyBorder="1"/>
    <xf numFmtId="3" fontId="7" fillId="0" borderId="16" xfId="3" applyNumberFormat="1" applyFont="1" applyBorder="1"/>
    <xf numFmtId="0" fontId="7" fillId="0" borderId="17" xfId="3" applyFont="1" applyBorder="1"/>
    <xf numFmtId="0" fontId="6" fillId="0" borderId="16" xfId="3" applyFont="1" applyBorder="1" applyAlignment="1">
      <alignment horizontal="center"/>
    </xf>
    <xf numFmtId="0" fontId="7" fillId="0" borderId="18" xfId="3" applyFont="1" applyBorder="1"/>
    <xf numFmtId="0" fontId="7" fillId="0" borderId="19" xfId="3" applyFont="1" applyBorder="1"/>
    <xf numFmtId="0" fontId="6" fillId="0" borderId="20" xfId="3" applyFont="1" applyBorder="1"/>
    <xf numFmtId="4" fontId="7" fillId="0" borderId="3" xfId="3" applyNumberFormat="1" applyFont="1" applyBorder="1"/>
    <xf numFmtId="0" fontId="7" fillId="0" borderId="2" xfId="3" applyFont="1" applyFill="1" applyBorder="1"/>
    <xf numFmtId="0" fontId="7" fillId="0" borderId="3" xfId="3" applyFont="1" applyFill="1" applyBorder="1"/>
    <xf numFmtId="3" fontId="7" fillId="0" borderId="3" xfId="3" applyNumberFormat="1" applyFont="1" applyBorder="1"/>
    <xf numFmtId="2" fontId="7" fillId="0" borderId="3" xfId="3" applyNumberFormat="1" applyFont="1" applyBorder="1"/>
    <xf numFmtId="3" fontId="6" fillId="0" borderId="3" xfId="3" applyNumberFormat="1" applyFont="1" applyBorder="1"/>
    <xf numFmtId="0" fontId="7" fillId="0" borderId="3" xfId="3" applyFont="1" applyBorder="1"/>
    <xf numFmtId="0" fontId="7" fillId="0" borderId="2" xfId="3" applyFont="1" applyBorder="1"/>
    <xf numFmtId="0" fontId="7" fillId="0" borderId="5" xfId="3" applyFont="1" applyBorder="1"/>
    <xf numFmtId="0" fontId="7" fillId="0" borderId="6" xfId="3" applyFont="1" applyBorder="1"/>
    <xf numFmtId="0" fontId="6" fillId="0" borderId="5" xfId="3" applyFont="1" applyBorder="1"/>
    <xf numFmtId="0" fontId="4" fillId="0" borderId="5" xfId="3" applyBorder="1"/>
    <xf numFmtId="0" fontId="4" fillId="0" borderId="21" xfId="3" applyBorder="1"/>
    <xf numFmtId="0" fontId="7" fillId="0" borderId="22" xfId="3" applyFont="1" applyBorder="1" applyAlignment="1">
      <alignment horizontal="center"/>
    </xf>
    <xf numFmtId="0" fontId="7" fillId="0" borderId="23" xfId="3" applyFont="1" applyBorder="1" applyAlignment="1">
      <alignment horizontal="center"/>
    </xf>
    <xf numFmtId="4" fontId="7" fillId="0" borderId="23" xfId="3" applyNumberFormat="1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3" fontId="7" fillId="0" borderId="23" xfId="3" applyNumberFormat="1" applyFont="1" applyBorder="1" applyAlignment="1">
      <alignment horizontal="center"/>
    </xf>
    <xf numFmtId="2" fontId="7" fillId="0" borderId="23" xfId="3" applyNumberFormat="1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0" fontId="7" fillId="0" borderId="24" xfId="3" applyFont="1" applyBorder="1" applyAlignment="1">
      <alignment horizontal="center"/>
    </xf>
    <xf numFmtId="0" fontId="7" fillId="0" borderId="6" xfId="3" applyFont="1" applyBorder="1" applyAlignment="1">
      <alignment horizontal="center"/>
    </xf>
    <xf numFmtId="0" fontId="6" fillId="0" borderId="25" xfId="3" applyFont="1" applyBorder="1" applyAlignment="1">
      <alignment horizontal="center"/>
    </xf>
    <xf numFmtId="0" fontId="10" fillId="0" borderId="26" xfId="3" applyFont="1" applyBorder="1"/>
    <xf numFmtId="4" fontId="4" fillId="0" borderId="27" xfId="3" applyNumberFormat="1" applyBorder="1"/>
    <xf numFmtId="3" fontId="4" fillId="0" borderId="27" xfId="3" applyNumberFormat="1" applyBorder="1"/>
    <xf numFmtId="3" fontId="4" fillId="0" borderId="28" xfId="3" applyNumberFormat="1" applyBorder="1"/>
    <xf numFmtId="2" fontId="4" fillId="0" borderId="27" xfId="3" applyNumberFormat="1" applyBorder="1"/>
    <xf numFmtId="3" fontId="4" fillId="0" borderId="29" xfId="3" applyNumberFormat="1" applyBorder="1"/>
    <xf numFmtId="3" fontId="4" fillId="0" borderId="30" xfId="3" applyNumberFormat="1" applyBorder="1"/>
    <xf numFmtId="0" fontId="4" fillId="0" borderId="26" xfId="3" applyBorder="1"/>
    <xf numFmtId="0" fontId="4" fillId="0" borderId="26" xfId="3" applyFont="1" applyBorder="1"/>
    <xf numFmtId="0" fontId="8" fillId="0" borderId="26" xfId="3" applyFont="1" applyBorder="1"/>
    <xf numFmtId="4" fontId="9" fillId="0" borderId="27" xfId="3" applyNumberFormat="1" applyFont="1" applyBorder="1"/>
    <xf numFmtId="3" fontId="9" fillId="0" borderId="27" xfId="3" applyNumberFormat="1" applyFont="1" applyBorder="1"/>
    <xf numFmtId="3" fontId="9" fillId="0" borderId="28" xfId="3" applyNumberFormat="1" applyFont="1" applyBorder="1"/>
    <xf numFmtId="3" fontId="9" fillId="0" borderId="29" xfId="3" applyNumberFormat="1" applyFont="1" applyBorder="1"/>
    <xf numFmtId="0" fontId="9" fillId="0" borderId="26" xfId="3" applyFont="1" applyBorder="1"/>
    <xf numFmtId="3" fontId="9" fillId="0" borderId="30" xfId="3" applyNumberFormat="1" applyFont="1" applyBorder="1"/>
    <xf numFmtId="0" fontId="4" fillId="0" borderId="31" xfId="3" applyBorder="1"/>
    <xf numFmtId="4" fontId="4" fillId="0" borderId="24" xfId="3" applyNumberFormat="1" applyBorder="1"/>
    <xf numFmtId="3" fontId="4" fillId="0" borderId="24" xfId="3" applyNumberFormat="1" applyBorder="1"/>
    <xf numFmtId="3" fontId="4" fillId="0" borderId="32" xfId="3" applyNumberFormat="1" applyBorder="1"/>
    <xf numFmtId="2" fontId="4" fillId="0" borderId="24" xfId="3" applyNumberFormat="1" applyBorder="1"/>
    <xf numFmtId="3" fontId="4" fillId="0" borderId="6" xfId="3" applyNumberFormat="1" applyBorder="1"/>
    <xf numFmtId="0" fontId="10" fillId="0" borderId="33" xfId="3" applyFont="1" applyBorder="1" applyAlignment="1">
      <alignment horizontal="center"/>
    </xf>
    <xf numFmtId="0" fontId="4" fillId="0" borderId="6" xfId="3" applyBorder="1"/>
    <xf numFmtId="3" fontId="4" fillId="0" borderId="5" xfId="3" applyNumberFormat="1" applyBorder="1"/>
    <xf numFmtId="4" fontId="4" fillId="0" borderId="5" xfId="3" applyNumberFormat="1" applyBorder="1"/>
    <xf numFmtId="3" fontId="4" fillId="0" borderId="7" xfId="3" applyNumberFormat="1" applyBorder="1"/>
    <xf numFmtId="2" fontId="4" fillId="0" borderId="5" xfId="3" applyNumberFormat="1" applyBorder="1"/>
    <xf numFmtId="3" fontId="4" fillId="0" borderId="3" xfId="3" applyNumberFormat="1" applyBorder="1"/>
    <xf numFmtId="3" fontId="4" fillId="0" borderId="20" xfId="3" applyNumberFormat="1" applyBorder="1"/>
    <xf numFmtId="0" fontId="10" fillId="0" borderId="0" xfId="3" applyFont="1" applyBorder="1" applyAlignment="1">
      <alignment horizontal="center"/>
    </xf>
    <xf numFmtId="0" fontId="4" fillId="0" borderId="0" xfId="3" applyBorder="1"/>
    <xf numFmtId="4" fontId="4" fillId="0" borderId="0" xfId="3" applyNumberFormat="1" applyBorder="1"/>
    <xf numFmtId="3" fontId="4" fillId="0" borderId="0" xfId="3" applyNumberFormat="1" applyBorder="1"/>
    <xf numFmtId="2" fontId="4" fillId="0" borderId="0" xfId="3" applyNumberFormat="1" applyBorder="1"/>
    <xf numFmtId="0" fontId="4" fillId="11" borderId="34" xfId="3" applyFill="1" applyBorder="1"/>
    <xf numFmtId="6" fontId="4" fillId="11" borderId="35" xfId="3" applyNumberFormat="1" applyFill="1" applyBorder="1"/>
    <xf numFmtId="0" fontId="4" fillId="11" borderId="36" xfId="3" applyFill="1" applyBorder="1"/>
    <xf numFmtId="4" fontId="4" fillId="11" borderId="36" xfId="3" applyNumberFormat="1" applyFill="1" applyBorder="1"/>
    <xf numFmtId="6" fontId="4" fillId="11" borderId="37" xfId="3" applyNumberFormat="1" applyFill="1" applyBorder="1"/>
    <xf numFmtId="6" fontId="4" fillId="0" borderId="0" xfId="3" applyNumberFormat="1" applyFill="1" applyBorder="1"/>
    <xf numFmtId="0" fontId="4" fillId="11" borderId="38" xfId="3" applyFill="1" applyBorder="1"/>
    <xf numFmtId="6" fontId="4" fillId="11" borderId="27" xfId="3" applyNumberFormat="1" applyFill="1" applyBorder="1"/>
    <xf numFmtId="0" fontId="4" fillId="11" borderId="39" xfId="3" applyFill="1" applyBorder="1"/>
    <xf numFmtId="4" fontId="4" fillId="11" borderId="39" xfId="3" applyNumberFormat="1" applyFill="1" applyBorder="1"/>
    <xf numFmtId="6" fontId="4" fillId="11" borderId="40" xfId="3" applyNumberFormat="1" applyFill="1" applyBorder="1"/>
    <xf numFmtId="0" fontId="10" fillId="11" borderId="38" xfId="3" applyFont="1" applyFill="1" applyBorder="1"/>
    <xf numFmtId="6" fontId="10" fillId="11" borderId="27" xfId="3" applyNumberFormat="1" applyFont="1" applyFill="1" applyBorder="1"/>
    <xf numFmtId="3" fontId="0" fillId="9" borderId="0" xfId="0" applyNumberFormat="1" applyFill="1"/>
    <xf numFmtId="3" fontId="0" fillId="9" borderId="10" xfId="0" applyNumberFormat="1" applyFill="1" applyBorder="1"/>
    <xf numFmtId="3" fontId="0" fillId="0" borderId="0" xfId="0" applyNumberFormat="1"/>
    <xf numFmtId="4" fontId="4" fillId="0" borderId="27" xfId="3" applyNumberFormat="1" applyFont="1" applyBorder="1"/>
    <xf numFmtId="4" fontId="4" fillId="0" borderId="27" xfId="1" applyNumberFormat="1" applyFont="1" applyBorder="1"/>
    <xf numFmtId="0" fontId="4" fillId="0" borderId="0" xfId="1" applyFont="1"/>
    <xf numFmtId="0" fontId="4" fillId="0" borderId="26" xfId="2" applyFont="1" applyBorder="1"/>
    <xf numFmtId="4" fontId="4" fillId="0" borderId="27" xfId="2" applyNumberFormat="1" applyFont="1" applyBorder="1"/>
    <xf numFmtId="3" fontId="11" fillId="0" borderId="27" xfId="3" applyNumberFormat="1" applyFont="1" applyBorder="1"/>
    <xf numFmtId="4" fontId="11" fillId="0" borderId="27" xfId="3" applyNumberFormat="1" applyFont="1" applyBorder="1"/>
    <xf numFmtId="3" fontId="11" fillId="0" borderId="28" xfId="3" applyNumberFormat="1" applyFont="1" applyBorder="1"/>
  </cellXfs>
  <cellStyles count="5">
    <cellStyle name="Normal" xfId="0" builtinId="0"/>
    <cellStyle name="Normal_ML Acc.Vac Manifold3_9_99" xfId="1"/>
    <cellStyle name="Normal_NLC 5 IN. DLY LN 3_10_99" xfId="2"/>
    <cellStyle name="Normal_NLC Klystron Pump, T&amp;RO 3_99" xfId="3"/>
    <cellStyle name="Normal_NLC WC293 Waveguide 3_9_9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workbookViewId="0">
      <pane ySplit="1344" topLeftCell="A22" activePane="bottomLeft"/>
      <selection activeCell="E1" sqref="E1:E65536"/>
      <selection pane="bottomLeft" activeCell="E35" sqref="E35"/>
    </sheetView>
  </sheetViews>
  <sheetFormatPr defaultRowHeight="13.2"/>
  <cols>
    <col min="1" max="1" width="26.44140625" bestFit="1" customWidth="1"/>
    <col min="2" max="2" width="11.6640625" customWidth="1"/>
    <col min="3" max="3" width="9.33203125" bestFit="1" customWidth="1"/>
    <col min="4" max="4" width="9.109375" customWidth="1"/>
    <col min="5" max="5" width="10.77734375" customWidth="1"/>
    <col min="6" max="7" width="9.109375" customWidth="1"/>
    <col min="8" max="8" width="10.6640625" customWidth="1"/>
    <col min="9" max="9" width="9.109375" customWidth="1"/>
    <col min="10" max="10" width="11" customWidth="1"/>
    <col min="11" max="11" width="99.88671875" style="8" bestFit="1" customWidth="1"/>
  </cols>
  <sheetData>
    <row r="1" spans="1:27" s="3" customFormat="1" ht="13.8" thickBot="1">
      <c r="A1" s="1" t="s">
        <v>160</v>
      </c>
      <c r="B1" s="2"/>
      <c r="D1" s="1"/>
      <c r="I1" s="2"/>
      <c r="K1" s="11"/>
      <c r="L1" s="2"/>
    </row>
    <row r="2" spans="1:27" s="4" customFormat="1" ht="13.8" thickBot="1">
      <c r="A2" s="17" t="s">
        <v>161</v>
      </c>
      <c r="B2" s="18"/>
      <c r="C2" s="16" t="s">
        <v>0</v>
      </c>
      <c r="D2" s="17">
        <v>1</v>
      </c>
      <c r="E2" s="18"/>
      <c r="F2" s="17" t="s">
        <v>1</v>
      </c>
      <c r="G2" s="16"/>
      <c r="H2" s="16"/>
      <c r="I2" s="16"/>
      <c r="J2" s="51" t="s">
        <v>87</v>
      </c>
      <c r="K2" s="15"/>
      <c r="L2" s="14"/>
    </row>
    <row r="3" spans="1:27" s="43" customFormat="1" ht="13.8" thickBot="1">
      <c r="A3" s="41"/>
      <c r="B3" s="41"/>
      <c r="C3" s="41"/>
      <c r="D3" s="41"/>
      <c r="E3" s="41"/>
      <c r="F3" s="41"/>
      <c r="G3" s="41"/>
      <c r="H3" s="41"/>
      <c r="I3" s="41"/>
      <c r="J3" s="51" t="s">
        <v>88</v>
      </c>
      <c r="K3" s="42"/>
      <c r="L3" s="41"/>
    </row>
    <row r="4" spans="1:27" s="45" customFormat="1" ht="12.75" customHeight="1" thickBot="1">
      <c r="A4" s="44" t="s">
        <v>2</v>
      </c>
      <c r="B4" s="45" t="s">
        <v>98</v>
      </c>
      <c r="C4" s="45" t="s">
        <v>86</v>
      </c>
      <c r="D4" s="45" t="s">
        <v>3</v>
      </c>
      <c r="E4" s="45" t="s">
        <v>4</v>
      </c>
      <c r="F4" s="45" t="s">
        <v>86</v>
      </c>
      <c r="G4" s="45" t="s">
        <v>5</v>
      </c>
      <c r="H4" s="45" t="s">
        <v>6</v>
      </c>
      <c r="I4" s="49"/>
      <c r="J4" s="52" t="s">
        <v>89</v>
      </c>
      <c r="K4" s="50" t="s">
        <v>7</v>
      </c>
    </row>
    <row r="5" spans="1:27" s="5" customFormat="1" ht="12.75" customHeight="1">
      <c r="B5" s="5" t="s">
        <v>97</v>
      </c>
      <c r="K5" s="12"/>
    </row>
    <row r="6" spans="1:27" s="23" customFormat="1" ht="12.75" customHeight="1">
      <c r="A6" s="22" t="s">
        <v>8</v>
      </c>
      <c r="B6" s="22" t="s">
        <v>162</v>
      </c>
      <c r="C6" s="22"/>
      <c r="K6" s="24" t="s">
        <v>9</v>
      </c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 s="66" customFormat="1" ht="12.75" customHeight="1">
      <c r="A7" s="43" t="s">
        <v>157</v>
      </c>
      <c r="B7" s="43"/>
      <c r="C7" s="43" t="s">
        <v>159</v>
      </c>
      <c r="K7" s="8" t="s">
        <v>10</v>
      </c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 s="66" customFormat="1" ht="12.75" customHeight="1">
      <c r="A8" s="43" t="s">
        <v>8</v>
      </c>
      <c r="B8" s="43"/>
      <c r="C8" s="43" t="s">
        <v>158</v>
      </c>
      <c r="K8" s="65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9" spans="1:27" ht="12.75" customHeight="1">
      <c r="A9" s="5"/>
      <c r="B9" s="5"/>
      <c r="C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s="23" customFormat="1" ht="12.75" customHeight="1">
      <c r="A10" s="22" t="s">
        <v>11</v>
      </c>
      <c r="B10" s="22" t="s">
        <v>162</v>
      </c>
      <c r="C10" s="22"/>
      <c r="K10" s="26" t="s">
        <v>12</v>
      </c>
    </row>
    <row r="11" spans="1:27" ht="12.75" customHeight="1">
      <c r="A11" s="5"/>
      <c r="B11" s="5"/>
      <c r="C11" s="43" t="s">
        <v>159</v>
      </c>
      <c r="K11" s="8" t="s">
        <v>13</v>
      </c>
    </row>
    <row r="12" spans="1:27" ht="12.75" customHeight="1">
      <c r="A12" s="5"/>
      <c r="B12" s="5"/>
      <c r="C12" s="43" t="s">
        <v>158</v>
      </c>
      <c r="K12" s="8" t="s">
        <v>14</v>
      </c>
    </row>
    <row r="13" spans="1:27" ht="12.75" customHeight="1">
      <c r="A13" s="5"/>
      <c r="B13" s="5"/>
      <c r="C13" s="5"/>
      <c r="K13" s="7"/>
    </row>
    <row r="14" spans="1:27" s="23" customFormat="1" ht="12.75" customHeight="1">
      <c r="A14" s="22" t="s">
        <v>15</v>
      </c>
      <c r="B14" s="22" t="s">
        <v>162</v>
      </c>
      <c r="C14" s="22"/>
      <c r="K14" s="26" t="s">
        <v>16</v>
      </c>
    </row>
    <row r="15" spans="1:27" s="66" customFormat="1" ht="12.75" customHeight="1">
      <c r="A15" s="43"/>
      <c r="B15" s="43"/>
      <c r="C15" s="43" t="s">
        <v>159</v>
      </c>
      <c r="K15" s="8" t="s">
        <v>17</v>
      </c>
    </row>
    <row r="16" spans="1:27" s="66" customFormat="1" ht="12.75" customHeight="1">
      <c r="A16" s="43"/>
      <c r="B16" s="43"/>
      <c r="C16" s="43" t="s">
        <v>158</v>
      </c>
      <c r="K16" s="67"/>
    </row>
    <row r="17" spans="1:11" ht="12.75" customHeight="1">
      <c r="A17" s="5"/>
      <c r="B17" s="5"/>
      <c r="C17" s="5"/>
    </row>
    <row r="18" spans="1:11" s="23" customFormat="1" ht="12.75" customHeight="1">
      <c r="A18" s="22" t="s">
        <v>18</v>
      </c>
      <c r="B18" s="22" t="s">
        <v>162</v>
      </c>
      <c r="C18" s="22"/>
      <c r="K18" s="26" t="s">
        <v>19</v>
      </c>
    </row>
    <row r="19" spans="1:11" ht="12.75" customHeight="1">
      <c r="A19" s="5"/>
      <c r="B19" s="5"/>
      <c r="C19" s="43" t="s">
        <v>159</v>
      </c>
      <c r="K19" s="8" t="s">
        <v>20</v>
      </c>
    </row>
    <row r="20" spans="1:11" ht="12.75" customHeight="1">
      <c r="A20" s="5"/>
      <c r="B20" s="5"/>
      <c r="C20" s="43" t="s">
        <v>158</v>
      </c>
    </row>
    <row r="21" spans="1:11" ht="12.75" customHeight="1">
      <c r="A21" s="5"/>
      <c r="B21" s="5"/>
      <c r="C21" s="5"/>
      <c r="K21" s="7"/>
    </row>
    <row r="22" spans="1:11" s="23" customFormat="1" ht="12.75" customHeight="1">
      <c r="A22" s="22" t="s">
        <v>21</v>
      </c>
      <c r="B22" s="22" t="s">
        <v>162</v>
      </c>
      <c r="C22" s="22"/>
      <c r="K22" s="26" t="s">
        <v>22</v>
      </c>
    </row>
    <row r="23" spans="1:11" ht="12.75" customHeight="1">
      <c r="A23" s="5"/>
      <c r="B23" s="5"/>
      <c r="C23" s="5"/>
      <c r="K23" s="8" t="s">
        <v>23</v>
      </c>
    </row>
    <row r="24" spans="1:11" ht="12.75" customHeight="1">
      <c r="A24" s="5"/>
      <c r="B24" s="5"/>
      <c r="C24" s="5"/>
    </row>
    <row r="25" spans="1:11" ht="12.75" customHeight="1">
      <c r="A25" s="5"/>
      <c r="B25" s="5"/>
      <c r="C25" s="5"/>
    </row>
    <row r="26" spans="1:11" s="58" customFormat="1" ht="12.75" customHeight="1" thickBot="1">
      <c r="A26" s="63"/>
      <c r="B26" s="63"/>
      <c r="C26" s="63"/>
      <c r="K26" s="59"/>
    </row>
    <row r="27" spans="1:11" s="54" customFormat="1" ht="12.75" customHeight="1">
      <c r="A27" s="53" t="s">
        <v>92</v>
      </c>
      <c r="B27" s="53"/>
      <c r="C27" s="34" t="s">
        <v>86</v>
      </c>
      <c r="D27" s="53" t="s">
        <v>93</v>
      </c>
      <c r="F27" s="34" t="s">
        <v>86</v>
      </c>
      <c r="G27" s="53" t="s">
        <v>93</v>
      </c>
      <c r="K27" s="55"/>
    </row>
    <row r="28" spans="1:11" ht="12.75" customHeight="1">
      <c r="A28" s="5"/>
      <c r="B28" s="5"/>
      <c r="C28" s="43" t="s">
        <v>159</v>
      </c>
      <c r="D28" s="425">
        <f>'ML WC293'!Q22+'MLWC 475'!Q26+'ML Kly. Gal. Vac.'!Q26+'ML Acc.Manifold'!Q22</f>
        <v>1705000</v>
      </c>
      <c r="F28" t="s">
        <v>191</v>
      </c>
      <c r="G28" s="425">
        <f>'ML WC293'!K24+'MLWC 475'!K28+'ML Kly. Gal. Vac.'!K28+'ML Acc.Manifold'!K29</f>
        <v>546238</v>
      </c>
    </row>
    <row r="29" spans="1:11" ht="12.75" customHeight="1">
      <c r="A29" s="5"/>
      <c r="B29" s="5"/>
      <c r="C29" s="43" t="s">
        <v>158</v>
      </c>
      <c r="D29" s="425">
        <f>'ML WC293'!Q23+'MLWC 475'!Q27+'ML Kly. Gal. Vac.'!Q27+'ML Acc.Manifold'!Q23</f>
        <v>958464</v>
      </c>
      <c r="F29" t="s">
        <v>192</v>
      </c>
      <c r="G29" s="425">
        <f>'ML WC293'!K27+'MLWC 475'!K29+'MLWC 475'!K31+'ML Kly. Gal. Vac.'!K31+'ML Kly. Gal. Vac.'!K32+'ML Acc.Manifold'!K32</f>
        <v>1488918.2</v>
      </c>
    </row>
    <row r="30" spans="1:11" ht="12.75" customHeight="1">
      <c r="A30" s="5"/>
      <c r="B30" s="5"/>
      <c r="C30" s="34"/>
      <c r="D30" s="54"/>
      <c r="E30" s="427">
        <f>'ML WC293'!E31+'MLWC 475'!E35+'ML Kly. Gal. Vac.'!E34+'ML Acc.Manifold'!E35</f>
        <v>47547710</v>
      </c>
      <c r="F30" t="s">
        <v>193</v>
      </c>
      <c r="G30" s="425">
        <f>'ML WC293'!K29+'MLWC 475'!K32+'ML Acc.Manifold'!K33</f>
        <v>882592</v>
      </c>
    </row>
    <row r="31" spans="1:11" ht="12.75" customHeight="1">
      <c r="A31" s="5"/>
      <c r="B31" s="5"/>
      <c r="C31" s="34"/>
      <c r="D31" s="54"/>
      <c r="F31" t="s">
        <v>194</v>
      </c>
      <c r="G31" s="425">
        <f>'ML WC293'!K30+'MLWC 475'!K34+'ML Kly. Gal. Vac.'!K33+'ML Acc.Manifold'!K34</f>
        <v>829218</v>
      </c>
    </row>
    <row r="32" spans="1:11" ht="12.75" customHeight="1">
      <c r="A32" s="5"/>
      <c r="B32" s="5"/>
      <c r="C32" s="34"/>
      <c r="D32" s="54"/>
      <c r="F32" t="s">
        <v>196</v>
      </c>
      <c r="G32" s="425">
        <f>'ML WC293'!K18+'MLWC 475'!K22+'ML Kly. Gal. Vac.'!K21+'ML Acc.Manifold'!K21</f>
        <v>4271976</v>
      </c>
    </row>
    <row r="33" spans="1:11" ht="12.75" customHeight="1" thickBot="1">
      <c r="A33" s="5"/>
      <c r="B33" s="5"/>
      <c r="C33" s="34"/>
      <c r="D33" s="54"/>
      <c r="F33" t="s">
        <v>195</v>
      </c>
      <c r="G33" s="425">
        <f>'ML WC293'!K26+'MLWC 475'!K30+'ML Kly. Gal. Vac.'!K30+'ML Acc.Manifold'!K31</f>
        <v>445756.5</v>
      </c>
    </row>
    <row r="34" spans="1:11" s="61" customFormat="1" ht="12.75" customHeight="1" thickBot="1">
      <c r="A34" s="57" t="s">
        <v>91</v>
      </c>
      <c r="B34" s="60"/>
      <c r="C34" s="69"/>
      <c r="D34" s="426">
        <f>SUM(D28:D33)</f>
        <v>2663464</v>
      </c>
      <c r="E34" s="426">
        <f>SUM(E28:E33)</f>
        <v>47547710</v>
      </c>
      <c r="F34" s="70"/>
      <c r="G34" s="426">
        <f>SUM(G28:G33)</f>
        <v>8464698.6999999993</v>
      </c>
      <c r="H34" s="56"/>
      <c r="K34" s="62"/>
    </row>
    <row r="35" spans="1:11" ht="12.75" customHeight="1">
      <c r="A35" s="5"/>
      <c r="B35" s="5"/>
      <c r="C35" s="5"/>
    </row>
    <row r="36" spans="1:11" ht="12.75" customHeight="1" thickBot="1">
      <c r="A36" s="5"/>
      <c r="B36" s="5"/>
      <c r="C36" s="5"/>
      <c r="K36" s="7"/>
    </row>
    <row r="37" spans="1:11" ht="12.75" customHeight="1" thickBot="1">
      <c r="A37" s="48" t="s">
        <v>85</v>
      </c>
      <c r="B37" s="5"/>
      <c r="C37" s="5"/>
      <c r="K37" s="7"/>
    </row>
    <row r="38" spans="1:11" ht="12.75" customHeight="1">
      <c r="A38" s="5"/>
      <c r="B38" s="5"/>
      <c r="C38" s="5"/>
      <c r="K38" s="7"/>
    </row>
    <row r="39" spans="1:11" s="28" customFormat="1" ht="12.75" customHeight="1">
      <c r="A39" s="27" t="s">
        <v>83</v>
      </c>
      <c r="B39" s="27" t="s">
        <v>99</v>
      </c>
      <c r="C39" s="27"/>
      <c r="K39" s="29" t="s">
        <v>24</v>
      </c>
    </row>
    <row r="40" spans="1:11" ht="12.75" customHeight="1">
      <c r="A40" s="5"/>
      <c r="B40" s="5"/>
      <c r="C40" s="5"/>
      <c r="K40" s="8" t="s">
        <v>25</v>
      </c>
    </row>
    <row r="41" spans="1:11" ht="12.75" customHeight="1">
      <c r="A41" s="5"/>
      <c r="B41" s="5"/>
      <c r="C41" s="5"/>
      <c r="K41" s="8" t="s">
        <v>26</v>
      </c>
    </row>
    <row r="42" spans="1:11" ht="12.75" customHeight="1">
      <c r="A42" s="5"/>
      <c r="B42" s="5"/>
      <c r="C42" s="5"/>
      <c r="K42" s="7"/>
    </row>
    <row r="43" spans="1:11" s="30" customFormat="1" ht="12" customHeight="1">
      <c r="A43" s="9" t="s">
        <v>77</v>
      </c>
      <c r="B43" s="9" t="s">
        <v>99</v>
      </c>
      <c r="C43" s="9"/>
      <c r="K43" s="31" t="s">
        <v>27</v>
      </c>
    </row>
    <row r="44" spans="1:11" ht="12.75" customHeight="1">
      <c r="A44" s="5"/>
      <c r="B44" s="5"/>
      <c r="C44" s="5"/>
      <c r="K44" s="8" t="s">
        <v>28</v>
      </c>
    </row>
    <row r="45" spans="1:11" ht="12.75" customHeight="1">
      <c r="A45" s="5"/>
      <c r="B45" s="5"/>
      <c r="C45" s="5"/>
      <c r="K45" s="8" t="s">
        <v>29</v>
      </c>
    </row>
    <row r="46" spans="1:11" ht="12.75" customHeight="1">
      <c r="A46" s="5"/>
      <c r="B46" s="5"/>
      <c r="C46" s="5"/>
    </row>
    <row r="47" spans="1:11" s="20" customFormat="1" ht="12.75" customHeight="1">
      <c r="A47" s="19" t="s">
        <v>78</v>
      </c>
      <c r="B47" s="19" t="s">
        <v>99</v>
      </c>
      <c r="C47" s="19"/>
      <c r="K47" s="21" t="s">
        <v>30</v>
      </c>
    </row>
    <row r="48" spans="1:11" ht="12.75" customHeight="1">
      <c r="A48" s="5"/>
      <c r="K48" s="8" t="s">
        <v>31</v>
      </c>
    </row>
    <row r="49" spans="1:12" ht="12.75" customHeight="1">
      <c r="A49" s="5"/>
      <c r="B49" s="5"/>
      <c r="C49" s="5"/>
      <c r="K49" s="8" t="s">
        <v>32</v>
      </c>
    </row>
    <row r="50" spans="1:12" ht="12.75" customHeight="1">
      <c r="A50" s="5"/>
      <c r="B50" s="5"/>
      <c r="C50" s="5"/>
    </row>
    <row r="51" spans="1:12" s="32" customFormat="1" ht="11.25" customHeight="1">
      <c r="A51" s="4" t="s">
        <v>79</v>
      </c>
      <c r="B51" s="4" t="s">
        <v>100</v>
      </c>
      <c r="C51" s="4"/>
      <c r="K51" s="33" t="s">
        <v>33</v>
      </c>
    </row>
    <row r="52" spans="1:12" ht="12.75" customHeight="1">
      <c r="A52" s="5"/>
      <c r="B52" s="5"/>
      <c r="C52" s="5"/>
      <c r="K52" s="8" t="s">
        <v>34</v>
      </c>
    </row>
    <row r="53" spans="1:12" ht="12.75" customHeight="1">
      <c r="A53" s="5"/>
      <c r="B53" s="5"/>
      <c r="C53" s="5"/>
      <c r="K53" s="8" t="s">
        <v>35</v>
      </c>
    </row>
    <row r="54" spans="1:12" ht="12.75" customHeight="1">
      <c r="A54" s="5"/>
      <c r="B54" s="5"/>
      <c r="C54" s="5"/>
    </row>
    <row r="55" spans="1:12" s="35" customFormat="1" ht="12.75" customHeight="1">
      <c r="A55" s="34" t="s">
        <v>80</v>
      </c>
      <c r="B55" s="34" t="s">
        <v>101</v>
      </c>
      <c r="C55" s="34"/>
      <c r="K55" s="36" t="s">
        <v>36</v>
      </c>
    </row>
    <row r="56" spans="1:12" ht="12.75" customHeight="1">
      <c r="B56" s="34" t="s">
        <v>102</v>
      </c>
      <c r="C56" s="34"/>
      <c r="K56" s="8" t="s">
        <v>37</v>
      </c>
    </row>
    <row r="57" spans="1:12" ht="12.75" customHeight="1">
      <c r="K57" s="8" t="s">
        <v>75</v>
      </c>
      <c r="L57" s="10"/>
    </row>
    <row r="58" spans="1:12" ht="12.75" customHeight="1">
      <c r="L58" s="10"/>
    </row>
    <row r="59" spans="1:12" ht="12.75" customHeight="1">
      <c r="L59" s="10"/>
    </row>
    <row r="60" spans="1:12" s="54" customFormat="1" ht="12.75" customHeight="1">
      <c r="A60" s="53" t="s">
        <v>92</v>
      </c>
      <c r="B60" s="53"/>
      <c r="C60" s="34" t="s">
        <v>86</v>
      </c>
      <c r="D60" s="53" t="s">
        <v>93</v>
      </c>
      <c r="F60" s="34" t="s">
        <v>86</v>
      </c>
      <c r="G60" s="53" t="s">
        <v>93</v>
      </c>
      <c r="K60" s="55"/>
    </row>
    <row r="61" spans="1:12" ht="12.75" customHeight="1">
      <c r="A61" s="5"/>
      <c r="B61" s="5"/>
      <c r="C61" s="34"/>
      <c r="D61" s="54"/>
      <c r="F61" s="35"/>
      <c r="G61" s="54"/>
    </row>
    <row r="62" spans="1:12" ht="12.75" customHeight="1">
      <c r="A62" s="5"/>
      <c r="B62" s="5"/>
      <c r="C62" s="34"/>
      <c r="D62" s="54"/>
      <c r="F62" s="35"/>
      <c r="G62" s="54"/>
    </row>
    <row r="63" spans="1:12" ht="12.75" customHeight="1">
      <c r="A63" s="5"/>
      <c r="B63" s="5"/>
      <c r="C63" s="34"/>
      <c r="D63" s="54"/>
      <c r="F63" s="35"/>
      <c r="G63" s="54"/>
    </row>
    <row r="64" spans="1:12" ht="12.75" customHeight="1">
      <c r="A64" s="5"/>
      <c r="B64" s="5"/>
      <c r="C64" s="34"/>
      <c r="D64" s="54"/>
      <c r="F64" s="35"/>
      <c r="G64" s="54"/>
    </row>
    <row r="65" spans="1:11" ht="12.75" customHeight="1" thickBot="1">
      <c r="A65" s="5"/>
      <c r="B65" s="5"/>
      <c r="C65" s="34"/>
      <c r="D65" s="54"/>
      <c r="F65" s="35"/>
      <c r="G65" s="54"/>
    </row>
    <row r="66" spans="1:11" s="61" customFormat="1" ht="12.75" customHeight="1" thickBot="1">
      <c r="A66" s="57" t="s">
        <v>91</v>
      </c>
      <c r="B66" s="60"/>
      <c r="C66" s="69"/>
      <c r="D66" s="56"/>
      <c r="E66" s="56"/>
      <c r="F66" s="70"/>
      <c r="G66" s="56"/>
      <c r="H66" s="56"/>
      <c r="K66" s="62"/>
    </row>
    <row r="67" spans="1:11" s="64" customFormat="1" ht="12.75" customHeight="1" thickBot="1">
      <c r="A67" s="41"/>
      <c r="B67" s="41"/>
      <c r="C67" s="41"/>
      <c r="K67" s="65"/>
    </row>
    <row r="68" spans="1:11" ht="12.75" customHeight="1" thickBot="1">
      <c r="E68" s="1" t="s">
        <v>96</v>
      </c>
      <c r="F68" s="3"/>
      <c r="G68" s="2"/>
      <c r="H68" s="68" t="s">
        <v>104</v>
      </c>
      <c r="I68" s="5" t="s">
        <v>97</v>
      </c>
    </row>
    <row r="69" spans="1:11" s="47" customFormat="1" ht="12.75" customHeight="1" thickBot="1">
      <c r="A69" s="44" t="s">
        <v>45</v>
      </c>
      <c r="B69" s="45"/>
      <c r="C69" s="45" t="s">
        <v>3</v>
      </c>
      <c r="D69" s="45" t="s">
        <v>86</v>
      </c>
      <c r="E69" s="45" t="s">
        <v>4</v>
      </c>
      <c r="F69" s="45" t="s">
        <v>5</v>
      </c>
      <c r="G69" s="45" t="s">
        <v>86</v>
      </c>
      <c r="H69" s="45" t="s">
        <v>6</v>
      </c>
      <c r="I69" s="45" t="s">
        <v>46</v>
      </c>
      <c r="J69" s="45" t="s">
        <v>90</v>
      </c>
      <c r="K69" s="46"/>
    </row>
    <row r="70" spans="1:11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spans="1:11" s="38" customFormat="1" ht="12.75" customHeight="1">
      <c r="A71" s="37" t="s">
        <v>47</v>
      </c>
      <c r="B71" s="37" t="s">
        <v>82</v>
      </c>
      <c r="C71" s="37"/>
      <c r="K71" s="39" t="s">
        <v>48</v>
      </c>
    </row>
    <row r="72" spans="1:11" ht="12.75" customHeight="1">
      <c r="A72" s="5"/>
      <c r="B72" s="5"/>
      <c r="C72" s="5"/>
      <c r="K72" s="8" t="s">
        <v>49</v>
      </c>
    </row>
    <row r="73" spans="1:11" ht="12.75" customHeight="1">
      <c r="A73" s="5"/>
      <c r="B73" s="5"/>
      <c r="C73" s="5"/>
      <c r="K73" s="8" t="s">
        <v>50</v>
      </c>
    </row>
    <row r="74" spans="1:11" s="54" customFormat="1" ht="12.75" customHeight="1">
      <c r="A74" s="53" t="s">
        <v>92</v>
      </c>
      <c r="B74" s="53"/>
      <c r="C74" s="34" t="s">
        <v>86</v>
      </c>
      <c r="D74" s="53" t="s">
        <v>93</v>
      </c>
      <c r="F74" s="34" t="s">
        <v>86</v>
      </c>
      <c r="G74" s="53" t="s">
        <v>93</v>
      </c>
      <c r="K74" s="55"/>
    </row>
    <row r="75" spans="1:11" ht="12.75" customHeight="1">
      <c r="A75" s="5"/>
      <c r="B75" s="5"/>
      <c r="C75" s="34"/>
      <c r="D75" s="54"/>
      <c r="F75" s="35"/>
      <c r="G75" s="54"/>
    </row>
    <row r="76" spans="1:11" ht="12.75" customHeight="1">
      <c r="A76" s="5"/>
      <c r="B76" s="5"/>
      <c r="C76" s="34"/>
      <c r="D76" s="54"/>
      <c r="F76" s="35"/>
      <c r="G76" s="54"/>
    </row>
    <row r="77" spans="1:11" ht="12.75" customHeight="1">
      <c r="A77" s="5"/>
      <c r="B77" s="5"/>
      <c r="C77" s="34"/>
      <c r="D77" s="54"/>
      <c r="F77" s="35"/>
      <c r="G77" s="54"/>
    </row>
    <row r="78" spans="1:11" ht="12.75" customHeight="1">
      <c r="A78" s="5"/>
      <c r="B78" s="5"/>
      <c r="C78" s="34"/>
      <c r="D78" s="54"/>
      <c r="F78" s="35"/>
      <c r="G78" s="54"/>
    </row>
    <row r="79" spans="1:11" ht="12.75" customHeight="1" thickBot="1">
      <c r="A79" s="5"/>
      <c r="B79" s="5"/>
      <c r="C79" s="34"/>
      <c r="D79" s="54"/>
      <c r="F79" s="35"/>
      <c r="G79" s="54"/>
    </row>
    <row r="80" spans="1:11" s="61" customFormat="1" ht="12.75" customHeight="1" thickBot="1">
      <c r="A80" s="57" t="s">
        <v>91</v>
      </c>
      <c r="B80" s="60"/>
      <c r="C80" s="69"/>
      <c r="D80" s="56"/>
      <c r="E80" s="56"/>
      <c r="F80" s="70"/>
      <c r="G80" s="56"/>
      <c r="H80" s="56"/>
      <c r="K80" s="62"/>
    </row>
    <row r="81" spans="1:11" ht="12.75" customHeight="1">
      <c r="A81" s="5"/>
      <c r="B81" s="5"/>
      <c r="C81" s="5"/>
      <c r="K81" s="7"/>
    </row>
    <row r="82" spans="1:11" s="38" customFormat="1" ht="12.75" customHeight="1">
      <c r="A82" s="37" t="s">
        <v>51</v>
      </c>
      <c r="B82" s="37" t="s">
        <v>99</v>
      </c>
      <c r="C82" s="37"/>
      <c r="K82" s="39" t="s">
        <v>52</v>
      </c>
    </row>
    <row r="83" spans="1:11" ht="12.75" customHeight="1">
      <c r="A83" s="5"/>
      <c r="B83" s="5"/>
      <c r="C83" s="5"/>
      <c r="K83" s="8" t="s">
        <v>53</v>
      </c>
    </row>
    <row r="84" spans="1:11" ht="12.75" customHeight="1">
      <c r="A84" s="5"/>
      <c r="B84" s="5"/>
      <c r="C84" s="5"/>
      <c r="K84" s="8" t="s">
        <v>76</v>
      </c>
    </row>
    <row r="85" spans="1:11" s="54" customFormat="1" ht="12.75" customHeight="1">
      <c r="A85" s="53" t="s">
        <v>92</v>
      </c>
      <c r="B85" s="53"/>
      <c r="C85" s="34" t="s">
        <v>86</v>
      </c>
      <c r="D85" s="53" t="s">
        <v>93</v>
      </c>
      <c r="F85" s="34" t="s">
        <v>86</v>
      </c>
      <c r="G85" s="53" t="s">
        <v>93</v>
      </c>
      <c r="K85" s="55"/>
    </row>
    <row r="86" spans="1:11" ht="12.75" customHeight="1">
      <c r="A86" s="5"/>
      <c r="B86" s="5"/>
      <c r="C86" s="34"/>
      <c r="D86" s="54"/>
      <c r="F86" s="35"/>
      <c r="G86" s="54"/>
    </row>
    <row r="87" spans="1:11" ht="12.75" customHeight="1">
      <c r="A87" s="5"/>
      <c r="B87" s="5"/>
      <c r="C87" s="34"/>
      <c r="D87" s="54"/>
      <c r="F87" s="35"/>
      <c r="G87" s="54"/>
    </row>
    <row r="88" spans="1:11" ht="12.75" customHeight="1">
      <c r="A88" s="5"/>
      <c r="B88" s="5"/>
      <c r="C88" s="34"/>
      <c r="D88" s="54"/>
      <c r="F88" s="35"/>
      <c r="G88" s="54"/>
    </row>
    <row r="89" spans="1:11" ht="12.75" customHeight="1">
      <c r="A89" s="5"/>
      <c r="B89" s="5"/>
      <c r="C89" s="34"/>
      <c r="D89" s="54"/>
      <c r="F89" s="35"/>
      <c r="G89" s="54"/>
    </row>
    <row r="90" spans="1:11" ht="12.75" customHeight="1" thickBot="1">
      <c r="A90" s="5"/>
      <c r="B90" s="5"/>
      <c r="C90" s="34"/>
      <c r="D90" s="54"/>
      <c r="F90" s="35"/>
      <c r="G90" s="54"/>
    </row>
    <row r="91" spans="1:11" s="61" customFormat="1" ht="12.75" customHeight="1" thickBot="1">
      <c r="A91" s="57" t="s">
        <v>91</v>
      </c>
      <c r="B91" s="60"/>
      <c r="C91" s="69"/>
      <c r="D91" s="56"/>
      <c r="E91" s="56"/>
      <c r="F91" s="70"/>
      <c r="G91" s="56"/>
      <c r="H91" s="56"/>
      <c r="K91" s="62"/>
    </row>
    <row r="92" spans="1:11" ht="12.75" customHeight="1">
      <c r="A92" s="5"/>
      <c r="B92" s="5"/>
      <c r="C92" s="5"/>
    </row>
    <row r="93" spans="1:11" ht="12.75" customHeight="1">
      <c r="A93" s="5"/>
      <c r="B93" s="5"/>
      <c r="C93" s="5"/>
    </row>
    <row r="94" spans="1:11" s="38" customFormat="1" ht="12.75" customHeight="1">
      <c r="A94" s="37" t="s">
        <v>54</v>
      </c>
      <c r="B94" s="37" t="s">
        <v>99</v>
      </c>
      <c r="C94" s="37"/>
      <c r="K94" s="39" t="s">
        <v>55</v>
      </c>
    </row>
    <row r="95" spans="1:11">
      <c r="K95" s="8" t="s">
        <v>56</v>
      </c>
    </row>
    <row r="96" spans="1:11">
      <c r="K96" s="8" t="s">
        <v>57</v>
      </c>
    </row>
    <row r="97" spans="1:17" s="54" customFormat="1" ht="12.75" customHeight="1">
      <c r="A97" s="53" t="s">
        <v>92</v>
      </c>
      <c r="B97" s="53"/>
      <c r="C97" s="34" t="s">
        <v>86</v>
      </c>
      <c r="D97" s="53" t="s">
        <v>93</v>
      </c>
      <c r="F97" s="34" t="s">
        <v>86</v>
      </c>
      <c r="G97" s="53" t="s">
        <v>93</v>
      </c>
      <c r="K97" s="55"/>
    </row>
    <row r="98" spans="1:17" ht="12.75" customHeight="1">
      <c r="A98" s="5"/>
      <c r="B98" s="5"/>
      <c r="C98" s="34"/>
      <c r="D98" s="54"/>
      <c r="F98" s="35"/>
      <c r="G98" s="54"/>
    </row>
    <row r="99" spans="1:17" ht="12.75" customHeight="1">
      <c r="A99" s="5"/>
      <c r="B99" s="5"/>
      <c r="C99" s="34"/>
      <c r="D99" s="54"/>
      <c r="F99" s="35"/>
      <c r="G99" s="54"/>
    </row>
    <row r="100" spans="1:17" ht="12.75" customHeight="1">
      <c r="A100" s="5"/>
      <c r="B100" s="5"/>
      <c r="C100" s="34"/>
      <c r="D100" s="54"/>
      <c r="F100" s="35"/>
      <c r="G100" s="54"/>
    </row>
    <row r="101" spans="1:17" ht="12.75" customHeight="1">
      <c r="A101" s="5"/>
      <c r="B101" s="5"/>
      <c r="C101" s="34"/>
      <c r="D101" s="54"/>
      <c r="F101" s="35"/>
      <c r="G101" s="54"/>
    </row>
    <row r="102" spans="1:17" ht="12.75" customHeight="1" thickBot="1">
      <c r="A102" s="5"/>
      <c r="B102" s="5"/>
      <c r="C102" s="34"/>
      <c r="D102" s="54"/>
      <c r="F102" s="35"/>
      <c r="G102" s="54"/>
    </row>
    <row r="103" spans="1:17" s="61" customFormat="1" ht="12.75" customHeight="1" thickBot="1">
      <c r="A103" s="57" t="s">
        <v>91</v>
      </c>
      <c r="B103" s="60"/>
      <c r="C103" s="69"/>
      <c r="D103" s="56"/>
      <c r="E103" s="56"/>
      <c r="F103" s="70"/>
      <c r="G103" s="56"/>
      <c r="H103" s="56"/>
      <c r="K103" s="62"/>
    </row>
    <row r="104" spans="1:17" s="64" customFormat="1" ht="12.75" customHeight="1">
      <c r="A104" s="41"/>
      <c r="B104" s="41"/>
      <c r="C104" s="41"/>
      <c r="K104" s="65"/>
    </row>
    <row r="105" spans="1:17" s="38" customFormat="1" ht="12.75" customHeight="1">
      <c r="A105" s="40" t="s">
        <v>38</v>
      </c>
      <c r="B105" s="40" t="s">
        <v>103</v>
      </c>
      <c r="C105" s="40"/>
      <c r="K105" s="39" t="s">
        <v>39</v>
      </c>
    </row>
    <row r="106" spans="1:17" ht="12.75" customHeight="1">
      <c r="K106" s="8" t="s">
        <v>40</v>
      </c>
      <c r="Q106" t="s">
        <v>41</v>
      </c>
    </row>
    <row r="107" spans="1:17" ht="12.75" customHeight="1">
      <c r="K107" s="8" t="s">
        <v>94</v>
      </c>
    </row>
    <row r="108" spans="1:17" s="54" customFormat="1" ht="12.75" customHeight="1">
      <c r="A108" s="53" t="s">
        <v>92</v>
      </c>
      <c r="B108" s="53"/>
      <c r="C108" s="34" t="s">
        <v>86</v>
      </c>
      <c r="D108" s="53" t="s">
        <v>93</v>
      </c>
      <c r="F108" s="34" t="s">
        <v>86</v>
      </c>
      <c r="G108" s="53" t="s">
        <v>93</v>
      </c>
      <c r="K108" s="55"/>
    </row>
    <row r="109" spans="1:17" ht="12.75" customHeight="1">
      <c r="A109" s="5"/>
      <c r="B109" s="5"/>
      <c r="C109" s="34"/>
      <c r="D109" s="54"/>
      <c r="F109" s="35"/>
      <c r="G109" s="54"/>
    </row>
    <row r="110" spans="1:17" ht="12.75" customHeight="1">
      <c r="A110" s="5"/>
      <c r="B110" s="5"/>
      <c r="C110" s="34"/>
      <c r="D110" s="54"/>
      <c r="F110" s="35"/>
      <c r="G110" s="54"/>
    </row>
    <row r="111" spans="1:17" ht="12.75" customHeight="1">
      <c r="A111" s="5"/>
      <c r="B111" s="5"/>
      <c r="C111" s="34"/>
      <c r="D111" s="54"/>
      <c r="F111" s="35"/>
      <c r="G111" s="54"/>
    </row>
    <row r="112" spans="1:17" ht="12.75" customHeight="1">
      <c r="A112" s="5"/>
      <c r="B112" s="5"/>
      <c r="C112" s="34"/>
      <c r="D112" s="54"/>
      <c r="F112" s="35"/>
      <c r="G112" s="54"/>
    </row>
    <row r="113" spans="1:11" ht="12.75" customHeight="1" thickBot="1">
      <c r="A113" s="5"/>
      <c r="B113" s="5"/>
      <c r="C113" s="34"/>
      <c r="D113" s="54"/>
      <c r="F113" s="35"/>
      <c r="G113" s="54"/>
    </row>
    <row r="114" spans="1:11" s="61" customFormat="1" ht="12.75" customHeight="1" thickBot="1">
      <c r="A114" s="57" t="s">
        <v>91</v>
      </c>
      <c r="B114" s="60"/>
      <c r="C114" s="69"/>
      <c r="D114" s="56"/>
      <c r="E114" s="56"/>
      <c r="F114" s="70"/>
      <c r="G114" s="56"/>
      <c r="H114" s="56"/>
      <c r="K114" s="62"/>
    </row>
    <row r="115" spans="1:11" ht="12.75" customHeight="1"/>
    <row r="116" spans="1:11" s="38" customFormat="1" ht="12.75" customHeight="1">
      <c r="A116" s="40" t="s">
        <v>42</v>
      </c>
      <c r="B116" s="40" t="s">
        <v>103</v>
      </c>
      <c r="C116" s="40"/>
      <c r="K116" s="39" t="s">
        <v>43</v>
      </c>
    </row>
    <row r="117" spans="1:11" ht="12.75" customHeight="1">
      <c r="K117" s="8" t="s">
        <v>44</v>
      </c>
    </row>
    <row r="118" spans="1:11" s="54" customFormat="1" ht="12.75" customHeight="1">
      <c r="A118" s="53" t="s">
        <v>92</v>
      </c>
      <c r="B118" s="53"/>
      <c r="C118" s="34" t="s">
        <v>86</v>
      </c>
      <c r="D118" s="53" t="s">
        <v>93</v>
      </c>
      <c r="F118" s="34" t="s">
        <v>86</v>
      </c>
      <c r="G118" s="53" t="s">
        <v>93</v>
      </c>
      <c r="K118" s="55"/>
    </row>
    <row r="119" spans="1:11" ht="12.75" customHeight="1">
      <c r="A119" s="5"/>
      <c r="B119" s="5"/>
      <c r="C119" s="34"/>
      <c r="D119" s="54"/>
      <c r="F119" s="35"/>
      <c r="G119" s="54"/>
    </row>
    <row r="120" spans="1:11" ht="12.75" customHeight="1">
      <c r="A120" s="5"/>
      <c r="B120" s="5"/>
      <c r="C120" s="34"/>
      <c r="D120" s="54"/>
      <c r="F120" s="35"/>
      <c r="G120" s="54"/>
    </row>
    <row r="121" spans="1:11" ht="12.75" customHeight="1">
      <c r="A121" s="5"/>
      <c r="B121" s="5"/>
      <c r="C121" s="34"/>
      <c r="D121" s="54"/>
      <c r="F121" s="35"/>
      <c r="G121" s="54"/>
    </row>
    <row r="122" spans="1:11" ht="12.75" customHeight="1">
      <c r="A122" s="5"/>
      <c r="B122" s="5"/>
      <c r="C122" s="34"/>
      <c r="D122" s="54"/>
      <c r="F122" s="35"/>
      <c r="G122" s="54"/>
    </row>
    <row r="123" spans="1:11" ht="12.75" customHeight="1" thickBot="1">
      <c r="A123" s="5"/>
      <c r="B123" s="5"/>
      <c r="C123" s="34"/>
      <c r="D123" s="54"/>
      <c r="F123" s="35"/>
      <c r="G123" s="54"/>
    </row>
    <row r="124" spans="1:11" s="61" customFormat="1" ht="12.75" customHeight="1" thickBot="1">
      <c r="A124" s="57" t="s">
        <v>91</v>
      </c>
      <c r="B124" s="60"/>
      <c r="C124" s="69"/>
      <c r="D124" s="56"/>
      <c r="E124" s="56"/>
      <c r="F124" s="70"/>
      <c r="G124" s="56"/>
      <c r="H124" s="56"/>
      <c r="K124" s="62"/>
    </row>
    <row r="125" spans="1:11" s="64" customFormat="1" ht="12.75" customHeight="1">
      <c r="A125" s="41"/>
      <c r="B125" s="41"/>
      <c r="C125" s="41"/>
      <c r="K125" s="65"/>
    </row>
    <row r="126" spans="1:11" s="64" customFormat="1" ht="12.75" customHeight="1">
      <c r="A126" s="41"/>
      <c r="B126" s="41"/>
      <c r="C126" s="41"/>
      <c r="K126" s="65"/>
    </row>
    <row r="127" spans="1:11" s="64" customFormat="1" ht="12.75" customHeight="1">
      <c r="A127" s="41"/>
      <c r="B127" s="41"/>
      <c r="C127" s="41"/>
      <c r="K127" s="65"/>
    </row>
    <row r="128" spans="1:11" s="64" customFormat="1" ht="12.75" customHeight="1">
      <c r="A128" s="41"/>
      <c r="B128" s="41"/>
      <c r="C128" s="41"/>
      <c r="K128" s="65"/>
    </row>
    <row r="129" spans="1:11" s="64" customFormat="1" ht="12.75" customHeight="1">
      <c r="A129" s="41"/>
      <c r="B129" s="41"/>
      <c r="C129" s="41"/>
      <c r="K129" s="65"/>
    </row>
    <row r="130" spans="1:11" ht="12.75" customHeight="1" thickBot="1"/>
    <row r="131" spans="1:11" ht="12.75" customHeight="1" thickBot="1">
      <c r="E131" s="1" t="s">
        <v>96</v>
      </c>
      <c r="F131" s="3"/>
      <c r="G131" s="2"/>
      <c r="H131" s="68" t="s">
        <v>104</v>
      </c>
      <c r="I131" s="5" t="s">
        <v>97</v>
      </c>
    </row>
    <row r="132" spans="1:11" ht="12.75" customHeight="1"/>
    <row r="133" spans="1:11" s="5" customFormat="1">
      <c r="A133" s="13" t="s">
        <v>81</v>
      </c>
      <c r="K133" s="12"/>
    </row>
    <row r="135" spans="1:11">
      <c r="A135" t="s">
        <v>58</v>
      </c>
      <c r="B135" t="s">
        <v>59</v>
      </c>
      <c r="D135" t="s">
        <v>60</v>
      </c>
    </row>
    <row r="136" spans="1:11">
      <c r="A136" t="s">
        <v>61</v>
      </c>
      <c r="B136" t="s">
        <v>62</v>
      </c>
      <c r="D136" s="8" t="s">
        <v>63</v>
      </c>
    </row>
    <row r="137" spans="1:11">
      <c r="A137" t="s">
        <v>64</v>
      </c>
      <c r="B137" t="s">
        <v>65</v>
      </c>
      <c r="D137" t="s">
        <v>66</v>
      </c>
    </row>
    <row r="138" spans="1:11">
      <c r="A138" t="s">
        <v>67</v>
      </c>
      <c r="B138" t="s">
        <v>95</v>
      </c>
      <c r="C138" t="s">
        <v>68</v>
      </c>
      <c r="D138" t="s">
        <v>69</v>
      </c>
    </row>
    <row r="139" spans="1:11">
      <c r="A139" t="s">
        <v>70</v>
      </c>
      <c r="B139" t="s">
        <v>84</v>
      </c>
      <c r="C139" t="s">
        <v>68</v>
      </c>
      <c r="D139" t="s">
        <v>71</v>
      </c>
    </row>
    <row r="140" spans="1:11">
      <c r="A140" t="s">
        <v>72</v>
      </c>
      <c r="B140" t="s">
        <v>73</v>
      </c>
      <c r="D140" t="s">
        <v>74</v>
      </c>
    </row>
    <row r="141" spans="1:11">
      <c r="B141" t="s">
        <v>95</v>
      </c>
      <c r="C141" t="s">
        <v>68</v>
      </c>
    </row>
  </sheetData>
  <printOptions gridLines="1"/>
  <pageMargins left="0.68" right="0.59" top="0.79" bottom="0.8" header="0.46" footer="0.5"/>
  <pageSetup scale="80" orientation="portrait" verticalDpi="4294967295" r:id="rId1"/>
  <headerFooter alignWithMargins="0">
    <oddHeader>&amp;C&amp;"Arial,Bold"&amp;12NLC Subsystem Component Cost Summary Worksheet 1</oddHeader>
    <oddFooter>&amp;LCost Sum 3&amp;CPage &amp;P&amp;R&amp;D&amp;T</oddFooter>
  </headerFooter>
  <rowBreaks count="2" manualBreakCount="2">
    <brk id="68" max="16383" man="1"/>
    <brk id="1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showGridLines="0" topLeftCell="A8" workbookViewId="0">
      <selection activeCell="J30" sqref="J30"/>
    </sheetView>
  </sheetViews>
  <sheetFormatPr defaultColWidth="11.5546875" defaultRowHeight="13.2"/>
  <cols>
    <col min="1" max="1" width="27.6640625" style="157" customWidth="1"/>
    <col min="2" max="2" width="5.6640625" style="157" customWidth="1"/>
    <col min="3" max="3" width="7.6640625" style="157" customWidth="1"/>
    <col min="4" max="4" width="9.6640625" style="157" customWidth="1"/>
    <col min="5" max="6" width="12.6640625" style="157" customWidth="1"/>
    <col min="7" max="7" width="7.6640625" style="160" customWidth="1"/>
    <col min="8" max="8" width="6.6640625" style="162" customWidth="1"/>
    <col min="9" max="9" width="7.6640625" style="160" customWidth="1"/>
    <col min="10" max="10" width="3.77734375" style="157" customWidth="1"/>
    <col min="11" max="12" width="12.6640625" style="157" customWidth="1"/>
    <col min="13" max="13" width="5.6640625" style="157" customWidth="1"/>
    <col min="14" max="14" width="6.6640625" style="157" customWidth="1"/>
    <col min="15" max="15" width="7.6640625" style="157" customWidth="1"/>
    <col min="16" max="16" width="3.6640625" style="157" customWidth="1"/>
    <col min="17" max="17" width="12.6640625" style="157" customWidth="1"/>
    <col min="18" max="16384" width="11.5546875" style="157"/>
  </cols>
  <sheetData>
    <row r="1" spans="1:17">
      <c r="G1" s="158"/>
      <c r="H1" s="159" t="s">
        <v>105</v>
      </c>
    </row>
    <row r="2" spans="1:17" ht="4.05" customHeight="1">
      <c r="E2" s="161"/>
      <c r="F2" s="161"/>
      <c r="G2" s="158"/>
    </row>
    <row r="3" spans="1:17" hidden="1"/>
    <row r="4" spans="1:17">
      <c r="A4" s="163" t="s">
        <v>152</v>
      </c>
      <c r="B4" s="164"/>
      <c r="C4" s="164"/>
      <c r="D4" s="163"/>
      <c r="E4" s="163" t="s">
        <v>153</v>
      </c>
      <c r="F4" s="165"/>
      <c r="G4" s="166"/>
      <c r="H4" s="167"/>
      <c r="I4" s="166"/>
      <c r="J4" s="164"/>
      <c r="K4" s="164"/>
      <c r="L4" s="164"/>
      <c r="M4" s="164"/>
      <c r="N4" s="164"/>
      <c r="O4" s="164"/>
      <c r="P4" s="164"/>
      <c r="Q4" s="164"/>
    </row>
    <row r="5" spans="1:17" hidden="1">
      <c r="A5" s="163"/>
      <c r="B5" s="164"/>
      <c r="C5" s="164"/>
      <c r="D5" s="163"/>
      <c r="E5" s="164"/>
      <c r="F5" s="164"/>
      <c r="G5" s="166"/>
      <c r="H5" s="167"/>
      <c r="I5" s="166"/>
      <c r="J5" s="164"/>
      <c r="K5" s="164"/>
      <c r="L5" s="164"/>
      <c r="M5" s="164"/>
      <c r="N5" s="164"/>
      <c r="O5" s="164"/>
      <c r="P5" s="164"/>
      <c r="Q5" s="164"/>
    </row>
    <row r="6" spans="1:17" ht="13.8" thickBot="1">
      <c r="A6" s="163" t="s">
        <v>106</v>
      </c>
      <c r="B6" s="164"/>
      <c r="C6" s="164"/>
      <c r="D6" s="163"/>
      <c r="E6" s="163" t="s">
        <v>107</v>
      </c>
      <c r="F6" s="164"/>
      <c r="G6" s="166"/>
      <c r="H6" s="167"/>
      <c r="I6" s="166"/>
      <c r="J6" s="164"/>
      <c r="K6" s="164"/>
      <c r="L6" s="164"/>
      <c r="M6" s="164"/>
      <c r="N6" s="164"/>
      <c r="O6" s="164"/>
      <c r="P6" s="164"/>
      <c r="Q6" s="164"/>
    </row>
    <row r="7" spans="1:17" ht="14.4" thickTop="1" thickBot="1">
      <c r="A7" s="163"/>
      <c r="B7" s="168"/>
      <c r="C7" s="169"/>
      <c r="D7" s="170"/>
      <c r="E7" s="169"/>
      <c r="F7" s="169"/>
      <c r="G7" s="171" t="s">
        <v>108</v>
      </c>
      <c r="H7" s="172"/>
      <c r="I7" s="173"/>
      <c r="J7" s="169"/>
      <c r="K7" s="169"/>
      <c r="L7" s="169"/>
      <c r="M7" s="174"/>
      <c r="N7" s="169"/>
      <c r="O7" s="175" t="s">
        <v>3</v>
      </c>
      <c r="P7" s="169"/>
      <c r="Q7" s="176"/>
    </row>
    <row r="8" spans="1:17" ht="13.8" thickBot="1">
      <c r="A8" s="164"/>
      <c r="B8" s="177"/>
      <c r="C8" s="178" t="s">
        <v>109</v>
      </c>
      <c r="D8" s="179"/>
      <c r="E8" s="180"/>
      <c r="F8" s="181"/>
      <c r="G8" s="182"/>
      <c r="H8" s="183"/>
      <c r="I8" s="184" t="s">
        <v>110</v>
      </c>
      <c r="J8" s="179"/>
      <c r="K8" s="185"/>
      <c r="L8" s="186"/>
      <c r="M8" s="187"/>
      <c r="N8" s="188"/>
      <c r="O8" s="189"/>
      <c r="P8" s="186"/>
      <c r="Q8" s="190"/>
    </row>
    <row r="9" spans="1:17" ht="14.4" thickTop="1" thickBot="1">
      <c r="A9" s="191" t="s">
        <v>111</v>
      </c>
      <c r="B9" s="192" t="s">
        <v>112</v>
      </c>
      <c r="C9" s="192" t="s">
        <v>113</v>
      </c>
      <c r="D9" s="192" t="s">
        <v>114</v>
      </c>
      <c r="E9" s="193" t="s">
        <v>115</v>
      </c>
      <c r="F9" s="192" t="s">
        <v>112</v>
      </c>
      <c r="G9" s="194" t="s">
        <v>113</v>
      </c>
      <c r="H9" s="195" t="s">
        <v>116</v>
      </c>
      <c r="I9" s="194" t="s">
        <v>117</v>
      </c>
      <c r="J9" s="192" t="s">
        <v>118</v>
      </c>
      <c r="K9" s="196" t="s">
        <v>115</v>
      </c>
      <c r="L9" s="197" t="s">
        <v>112</v>
      </c>
      <c r="M9" s="198" t="s">
        <v>113</v>
      </c>
      <c r="N9" s="197" t="s">
        <v>116</v>
      </c>
      <c r="O9" s="197" t="s">
        <v>117</v>
      </c>
      <c r="P9" s="197" t="s">
        <v>118</v>
      </c>
      <c r="Q9" s="199" t="s">
        <v>119</v>
      </c>
    </row>
    <row r="10" spans="1:17">
      <c r="A10" s="200" t="s">
        <v>141</v>
      </c>
      <c r="B10" s="201"/>
      <c r="C10" s="202"/>
      <c r="D10" s="202"/>
      <c r="E10" s="203"/>
      <c r="F10" s="202"/>
      <c r="G10" s="202"/>
      <c r="H10" s="204"/>
      <c r="I10" s="202">
        <f>G10*H10</f>
        <v>0</v>
      </c>
      <c r="J10" s="202"/>
      <c r="K10" s="202">
        <f>I10*J10</f>
        <v>0</v>
      </c>
      <c r="L10" s="202"/>
      <c r="M10" s="205"/>
      <c r="N10" s="202"/>
      <c r="O10" s="202">
        <f t="shared" ref="O10:O16" si="0">M10*N10</f>
        <v>0</v>
      </c>
      <c r="P10" s="202"/>
      <c r="Q10" s="206">
        <f>O10*P10</f>
        <v>0</v>
      </c>
    </row>
    <row r="11" spans="1:17">
      <c r="A11" s="207" t="s">
        <v>154</v>
      </c>
      <c r="B11" s="201" t="s">
        <v>155</v>
      </c>
      <c r="C11" s="202">
        <v>1792</v>
      </c>
      <c r="D11" s="202">
        <v>294</v>
      </c>
      <c r="E11" s="203">
        <f>C11*D11</f>
        <v>526848</v>
      </c>
      <c r="F11" s="202"/>
      <c r="G11" s="202"/>
      <c r="H11" s="204"/>
      <c r="I11" s="202">
        <f>G11*H11</f>
        <v>0</v>
      </c>
      <c r="J11" s="202"/>
      <c r="K11" s="202">
        <f>I11*J11</f>
        <v>0</v>
      </c>
      <c r="L11" s="202"/>
      <c r="M11" s="205"/>
      <c r="N11" s="202"/>
      <c r="O11" s="202">
        <f t="shared" si="0"/>
        <v>0</v>
      </c>
      <c r="P11" s="202"/>
      <c r="Q11" s="206">
        <f>O11*P11</f>
        <v>0</v>
      </c>
    </row>
    <row r="12" spans="1:17">
      <c r="A12" s="207" t="s">
        <v>144</v>
      </c>
      <c r="B12" s="201" t="s">
        <v>120</v>
      </c>
      <c r="C12" s="202">
        <v>3584</v>
      </c>
      <c r="D12" s="202">
        <v>6</v>
      </c>
      <c r="E12" s="203">
        <f>C12*D12</f>
        <v>21504</v>
      </c>
      <c r="F12" s="202"/>
      <c r="G12" s="202"/>
      <c r="H12" s="204"/>
      <c r="I12" s="202">
        <f>G12*H12</f>
        <v>0</v>
      </c>
      <c r="J12" s="202"/>
      <c r="K12" s="202">
        <f>I12*J12</f>
        <v>0</v>
      </c>
      <c r="L12" s="202"/>
      <c r="M12" s="205"/>
      <c r="N12" s="202"/>
      <c r="O12" s="202">
        <f t="shared" si="0"/>
        <v>0</v>
      </c>
      <c r="P12" s="202"/>
      <c r="Q12" s="206">
        <f>O12*P12</f>
        <v>0</v>
      </c>
    </row>
    <row r="13" spans="1:17">
      <c r="A13" s="207" t="s">
        <v>145</v>
      </c>
      <c r="B13" s="201" t="s">
        <v>120</v>
      </c>
      <c r="C13" s="202">
        <v>3584</v>
      </c>
      <c r="D13" s="202">
        <v>8</v>
      </c>
      <c r="E13" s="203">
        <f>C13*D13</f>
        <v>28672</v>
      </c>
      <c r="F13" s="202"/>
      <c r="G13" s="202"/>
      <c r="H13" s="204"/>
      <c r="I13" s="202">
        <f>G13*H13</f>
        <v>0</v>
      </c>
      <c r="J13" s="202"/>
      <c r="K13" s="202">
        <f>I13*J13</f>
        <v>0</v>
      </c>
      <c r="L13" s="202"/>
      <c r="M13" s="205"/>
      <c r="N13" s="202"/>
      <c r="O13" s="202">
        <f t="shared" si="0"/>
        <v>0</v>
      </c>
      <c r="P13" s="202"/>
      <c r="Q13" s="206">
        <f>O13*P13</f>
        <v>0</v>
      </c>
    </row>
    <row r="14" spans="1:17">
      <c r="A14" s="207"/>
      <c r="B14" s="201"/>
      <c r="C14" s="202"/>
      <c r="D14" s="202"/>
      <c r="E14" s="203">
        <f>C14*D14</f>
        <v>0</v>
      </c>
      <c r="F14" s="202"/>
      <c r="G14" s="202"/>
      <c r="H14" s="204"/>
      <c r="I14" s="202">
        <f>G14*H14</f>
        <v>0</v>
      </c>
      <c r="J14" s="202"/>
      <c r="K14" s="202">
        <f>I14*J14</f>
        <v>0</v>
      </c>
      <c r="L14" s="202"/>
      <c r="M14" s="205"/>
      <c r="N14" s="202"/>
      <c r="O14" s="202">
        <f t="shared" si="0"/>
        <v>0</v>
      </c>
      <c r="P14" s="202"/>
      <c r="Q14" s="206">
        <f>O14*P14</f>
        <v>0</v>
      </c>
    </row>
    <row r="15" spans="1:17">
      <c r="A15" s="200"/>
      <c r="B15" s="201"/>
      <c r="C15" s="202"/>
      <c r="D15" s="202"/>
      <c r="E15" s="203">
        <f t="shared" ref="E15:E21" si="1">C15*D15</f>
        <v>0</v>
      </c>
      <c r="F15" s="202"/>
      <c r="G15" s="202"/>
      <c r="H15" s="204"/>
      <c r="I15" s="202">
        <f t="shared" ref="I15:I20" si="2">G15*H15</f>
        <v>0</v>
      </c>
      <c r="J15" s="202"/>
      <c r="K15" s="202">
        <f t="shared" ref="K15:K20" si="3">I15*J15</f>
        <v>0</v>
      </c>
      <c r="L15" s="202"/>
      <c r="M15" s="205"/>
      <c r="N15" s="202"/>
      <c r="O15" s="202">
        <f t="shared" si="0"/>
        <v>0</v>
      </c>
      <c r="P15" s="202"/>
      <c r="Q15" s="206">
        <f t="shared" ref="Q15:Q20" si="4">O15*P15</f>
        <v>0</v>
      </c>
    </row>
    <row r="16" spans="1:17">
      <c r="A16" s="208" t="s">
        <v>122</v>
      </c>
      <c r="B16" s="209"/>
      <c r="C16" s="210"/>
      <c r="D16" s="210"/>
      <c r="E16" s="211">
        <f t="shared" si="1"/>
        <v>0</v>
      </c>
      <c r="F16" s="210"/>
      <c r="G16" s="210"/>
      <c r="H16" s="210"/>
      <c r="I16" s="210">
        <f t="shared" si="2"/>
        <v>0</v>
      </c>
      <c r="J16" s="210"/>
      <c r="K16" s="210">
        <f t="shared" si="3"/>
        <v>0</v>
      </c>
      <c r="L16" s="210"/>
      <c r="M16" s="212"/>
      <c r="N16" s="202"/>
      <c r="O16" s="202">
        <f t="shared" si="0"/>
        <v>0</v>
      </c>
      <c r="P16" s="202"/>
      <c r="Q16" s="206">
        <f t="shared" si="4"/>
        <v>0</v>
      </c>
    </row>
    <row r="17" spans="1:17">
      <c r="A17" s="213"/>
      <c r="B17" s="209"/>
      <c r="C17" s="210"/>
      <c r="D17" s="210"/>
      <c r="E17" s="211"/>
      <c r="F17" s="210"/>
      <c r="G17" s="210"/>
      <c r="H17" s="210"/>
      <c r="I17" s="210"/>
      <c r="J17" s="210"/>
      <c r="K17" s="210"/>
      <c r="L17" s="210"/>
      <c r="M17" s="212"/>
      <c r="N17" s="202"/>
      <c r="O17" s="202"/>
      <c r="P17" s="202"/>
      <c r="Q17" s="206"/>
    </row>
    <row r="18" spans="1:17">
      <c r="A18" s="213" t="s">
        <v>123</v>
      </c>
      <c r="B18" s="209"/>
      <c r="C18" s="210"/>
      <c r="D18" s="210"/>
      <c r="E18" s="211">
        <f t="shared" si="1"/>
        <v>0</v>
      </c>
      <c r="F18" s="210" t="s">
        <v>124</v>
      </c>
      <c r="G18" s="210">
        <v>1792</v>
      </c>
      <c r="H18" s="209">
        <v>4.5</v>
      </c>
      <c r="I18" s="210">
        <f t="shared" si="2"/>
        <v>8064</v>
      </c>
      <c r="J18" s="210">
        <v>39</v>
      </c>
      <c r="K18" s="210">
        <f t="shared" si="3"/>
        <v>314496</v>
      </c>
      <c r="L18" s="210"/>
      <c r="M18" s="212"/>
      <c r="N18" s="210"/>
      <c r="O18" s="210">
        <f>M18*N18</f>
        <v>0</v>
      </c>
      <c r="P18" s="210"/>
      <c r="Q18" s="214">
        <f t="shared" si="4"/>
        <v>0</v>
      </c>
    </row>
    <row r="19" spans="1:17">
      <c r="A19" s="207"/>
      <c r="B19" s="201"/>
      <c r="C19" s="202"/>
      <c r="D19" s="202"/>
      <c r="E19" s="203">
        <f t="shared" si="1"/>
        <v>0</v>
      </c>
      <c r="F19" s="202"/>
      <c r="G19" s="202"/>
      <c r="H19" s="204"/>
      <c r="I19" s="202">
        <f t="shared" si="2"/>
        <v>0</v>
      </c>
      <c r="J19" s="202"/>
      <c r="K19" s="202">
        <f t="shared" si="3"/>
        <v>0</v>
      </c>
      <c r="L19" s="202"/>
      <c r="M19" s="205"/>
      <c r="N19" s="202"/>
      <c r="O19" s="202">
        <f>M19*N19</f>
        <v>0</v>
      </c>
      <c r="P19" s="202"/>
      <c r="Q19" s="206">
        <f t="shared" si="4"/>
        <v>0</v>
      </c>
    </row>
    <row r="20" spans="1:17">
      <c r="A20" s="207"/>
      <c r="B20" s="201"/>
      <c r="C20" s="202"/>
      <c r="D20" s="202"/>
      <c r="E20" s="203">
        <f t="shared" si="1"/>
        <v>0</v>
      </c>
      <c r="F20" s="202"/>
      <c r="G20" s="202"/>
      <c r="H20" s="204"/>
      <c r="I20" s="202">
        <f t="shared" si="2"/>
        <v>0</v>
      </c>
      <c r="J20" s="202"/>
      <c r="K20" s="202">
        <f t="shared" si="3"/>
        <v>0</v>
      </c>
      <c r="L20" s="202"/>
      <c r="M20" s="205"/>
      <c r="N20" s="202"/>
      <c r="O20" s="202">
        <f>M20*N20</f>
        <v>0</v>
      </c>
      <c r="P20" s="202"/>
      <c r="Q20" s="206">
        <f t="shared" si="4"/>
        <v>0</v>
      </c>
    </row>
    <row r="21" spans="1:17">
      <c r="A21" s="207"/>
      <c r="B21" s="201"/>
      <c r="C21" s="202"/>
      <c r="D21" s="202"/>
      <c r="E21" s="203">
        <f t="shared" si="1"/>
        <v>0</v>
      </c>
      <c r="F21" s="202"/>
      <c r="G21" s="202"/>
      <c r="H21" s="204"/>
      <c r="I21" s="202">
        <f t="shared" ref="I21:I28" si="5">G21*H21</f>
        <v>0</v>
      </c>
      <c r="J21" s="202"/>
      <c r="K21" s="202">
        <f t="shared" ref="K21:K28" si="6">I21*J21</f>
        <v>0</v>
      </c>
      <c r="L21" s="202"/>
      <c r="M21" s="205"/>
      <c r="N21" s="202"/>
      <c r="O21" s="202">
        <f>M21*N21</f>
        <v>0</v>
      </c>
      <c r="P21" s="202"/>
      <c r="Q21" s="206">
        <f t="shared" ref="Q21:Q28" si="7">O21*P21</f>
        <v>0</v>
      </c>
    </row>
    <row r="22" spans="1:17">
      <c r="A22" s="207" t="s">
        <v>126</v>
      </c>
      <c r="B22" s="201"/>
      <c r="C22" s="202"/>
      <c r="D22" s="202"/>
      <c r="E22" s="203"/>
      <c r="F22" s="202"/>
      <c r="G22" s="202"/>
      <c r="H22" s="204"/>
      <c r="I22" s="202">
        <f t="shared" si="5"/>
        <v>0</v>
      </c>
      <c r="J22" s="202"/>
      <c r="K22" s="202">
        <f t="shared" si="6"/>
        <v>0</v>
      </c>
      <c r="L22" s="202"/>
      <c r="M22" s="205"/>
      <c r="N22" s="202"/>
      <c r="O22" s="202">
        <v>4000</v>
      </c>
      <c r="P22" s="202">
        <v>55</v>
      </c>
      <c r="Q22" s="206">
        <f t="shared" si="7"/>
        <v>220000</v>
      </c>
    </row>
    <row r="23" spans="1:17">
      <c r="A23" s="207" t="s">
        <v>127</v>
      </c>
      <c r="B23" s="201"/>
      <c r="C23" s="202"/>
      <c r="D23" s="202"/>
      <c r="E23" s="203"/>
      <c r="F23" s="202"/>
      <c r="G23" s="202"/>
      <c r="H23" s="204"/>
      <c r="I23" s="202">
        <f t="shared" si="5"/>
        <v>0</v>
      </c>
      <c r="J23" s="202"/>
      <c r="K23" s="202">
        <f t="shared" si="6"/>
        <v>0</v>
      </c>
      <c r="L23" s="202"/>
      <c r="M23" s="205"/>
      <c r="N23" s="202"/>
      <c r="O23" s="202">
        <v>2000</v>
      </c>
      <c r="P23" s="202">
        <v>52</v>
      </c>
      <c r="Q23" s="206">
        <f t="shared" si="7"/>
        <v>104000</v>
      </c>
    </row>
    <row r="24" spans="1:17">
      <c r="A24" s="207" t="s">
        <v>128</v>
      </c>
      <c r="B24" s="201"/>
      <c r="C24" s="202"/>
      <c r="D24" s="202"/>
      <c r="E24" s="203"/>
      <c r="F24" s="202" t="s">
        <v>129</v>
      </c>
      <c r="G24" s="202">
        <v>0</v>
      </c>
      <c r="H24" s="204">
        <v>0</v>
      </c>
      <c r="I24" s="202">
        <f t="shared" si="5"/>
        <v>0</v>
      </c>
      <c r="J24" s="202">
        <v>0</v>
      </c>
      <c r="K24" s="202">
        <f t="shared" si="6"/>
        <v>0</v>
      </c>
      <c r="L24" s="202"/>
      <c r="M24" s="205"/>
      <c r="N24" s="202"/>
      <c r="O24" s="202">
        <f t="shared" ref="O24:O30" si="8">M24*N24</f>
        <v>0</v>
      </c>
      <c r="P24" s="202"/>
      <c r="Q24" s="206">
        <f t="shared" si="7"/>
        <v>0</v>
      </c>
    </row>
    <row r="25" spans="1:17">
      <c r="A25" s="207" t="s">
        <v>130</v>
      </c>
      <c r="B25" s="201"/>
      <c r="C25" s="202"/>
      <c r="D25" s="202"/>
      <c r="E25" s="203"/>
      <c r="F25" s="202" t="s">
        <v>129</v>
      </c>
      <c r="G25" s="202">
        <v>0</v>
      </c>
      <c r="H25" s="204">
        <v>0</v>
      </c>
      <c r="I25" s="202">
        <f t="shared" si="5"/>
        <v>0</v>
      </c>
      <c r="J25" s="202">
        <v>0</v>
      </c>
      <c r="K25" s="202">
        <f t="shared" si="6"/>
        <v>0</v>
      </c>
      <c r="L25" s="202"/>
      <c r="M25" s="205"/>
      <c r="N25" s="202"/>
      <c r="O25" s="202">
        <f t="shared" si="8"/>
        <v>0</v>
      </c>
      <c r="P25" s="202"/>
      <c r="Q25" s="206">
        <f t="shared" si="7"/>
        <v>0</v>
      </c>
    </row>
    <row r="26" spans="1:17">
      <c r="A26" s="207" t="s">
        <v>131</v>
      </c>
      <c r="B26" s="201"/>
      <c r="C26" s="202"/>
      <c r="D26" s="202"/>
      <c r="E26" s="203"/>
      <c r="F26" s="202" t="s">
        <v>129</v>
      </c>
      <c r="G26" s="202">
        <v>3584</v>
      </c>
      <c r="H26" s="204">
        <v>0.25</v>
      </c>
      <c r="I26" s="202">
        <f t="shared" si="5"/>
        <v>896</v>
      </c>
      <c r="J26" s="202">
        <v>63</v>
      </c>
      <c r="K26" s="202">
        <f t="shared" si="6"/>
        <v>56448</v>
      </c>
      <c r="L26" s="202"/>
      <c r="M26" s="205"/>
      <c r="N26" s="202"/>
      <c r="O26" s="202">
        <f t="shared" si="8"/>
        <v>0</v>
      </c>
      <c r="P26" s="202"/>
      <c r="Q26" s="206">
        <f t="shared" si="7"/>
        <v>0</v>
      </c>
    </row>
    <row r="27" spans="1:17">
      <c r="A27" s="207" t="s">
        <v>156</v>
      </c>
      <c r="B27" s="201"/>
      <c r="C27" s="202"/>
      <c r="D27" s="202"/>
      <c r="E27" s="203"/>
      <c r="F27" s="202" t="s">
        <v>129</v>
      </c>
      <c r="G27" s="202">
        <v>1792</v>
      </c>
      <c r="H27" s="204">
        <v>0.25</v>
      </c>
      <c r="I27" s="202">
        <f t="shared" si="5"/>
        <v>448</v>
      </c>
      <c r="J27" s="202">
        <v>109</v>
      </c>
      <c r="K27" s="202">
        <f t="shared" si="6"/>
        <v>48832</v>
      </c>
      <c r="L27" s="202"/>
      <c r="M27" s="205"/>
      <c r="N27" s="202"/>
      <c r="O27" s="202">
        <f t="shared" si="8"/>
        <v>0</v>
      </c>
      <c r="P27" s="202"/>
      <c r="Q27" s="206">
        <f t="shared" si="7"/>
        <v>0</v>
      </c>
    </row>
    <row r="28" spans="1:17">
      <c r="A28" s="207" t="s">
        <v>132</v>
      </c>
      <c r="B28" s="201"/>
      <c r="C28" s="202"/>
      <c r="D28" s="202"/>
      <c r="E28" s="203"/>
      <c r="F28" s="202" t="s">
        <v>129</v>
      </c>
      <c r="G28" s="202">
        <v>8960</v>
      </c>
      <c r="H28" s="204">
        <v>0.01</v>
      </c>
      <c r="I28" s="202">
        <f t="shared" si="5"/>
        <v>89.600000000000009</v>
      </c>
      <c r="J28" s="202">
        <v>109</v>
      </c>
      <c r="K28" s="202">
        <f t="shared" si="6"/>
        <v>9766.4000000000015</v>
      </c>
      <c r="L28" s="202"/>
      <c r="M28" s="205"/>
      <c r="N28" s="202"/>
      <c r="O28" s="202">
        <f t="shared" si="8"/>
        <v>0</v>
      </c>
      <c r="P28" s="202"/>
      <c r="Q28" s="206">
        <f t="shared" si="7"/>
        <v>0</v>
      </c>
    </row>
    <row r="29" spans="1:17">
      <c r="A29" s="207" t="s">
        <v>133</v>
      </c>
      <c r="B29" s="201"/>
      <c r="C29" s="202"/>
      <c r="D29" s="202"/>
      <c r="E29" s="203"/>
      <c r="F29" s="202" t="s">
        <v>129</v>
      </c>
      <c r="G29" s="202">
        <v>3584</v>
      </c>
      <c r="H29" s="204">
        <v>0.25</v>
      </c>
      <c r="I29" s="202">
        <f>G29*H29</f>
        <v>896</v>
      </c>
      <c r="J29" s="202">
        <v>77</v>
      </c>
      <c r="K29" s="202">
        <f>I29*J29</f>
        <v>68992</v>
      </c>
      <c r="L29" s="202"/>
      <c r="M29" s="205"/>
      <c r="N29" s="202"/>
      <c r="O29" s="202">
        <f t="shared" si="8"/>
        <v>0</v>
      </c>
      <c r="P29" s="202"/>
      <c r="Q29" s="206">
        <f>O29*P29</f>
        <v>0</v>
      </c>
    </row>
    <row r="30" spans="1:17" ht="13.8" thickBot="1">
      <c r="A30" s="215" t="s">
        <v>134</v>
      </c>
      <c r="B30" s="216"/>
      <c r="C30" s="217"/>
      <c r="D30" s="217"/>
      <c r="E30" s="218"/>
      <c r="F30" s="217" t="s">
        <v>129</v>
      </c>
      <c r="G30" s="217">
        <v>1792</v>
      </c>
      <c r="H30" s="219">
        <v>1</v>
      </c>
      <c r="I30" s="220">
        <f>G30*H30</f>
        <v>1792</v>
      </c>
      <c r="J30" s="217">
        <v>39</v>
      </c>
      <c r="K30" s="217">
        <f>I30*J30</f>
        <v>69888</v>
      </c>
      <c r="L30" s="217"/>
      <c r="M30" s="221"/>
      <c r="N30" s="217"/>
      <c r="O30" s="202">
        <f t="shared" si="8"/>
        <v>0</v>
      </c>
      <c r="P30" s="217"/>
      <c r="Q30" s="206">
        <f>O30*P30</f>
        <v>0</v>
      </c>
    </row>
    <row r="31" spans="1:17" ht="13.8" thickBot="1">
      <c r="A31" s="222" t="s">
        <v>135</v>
      </c>
      <c r="B31" s="223"/>
      <c r="C31" s="224"/>
      <c r="D31" s="224"/>
      <c r="E31" s="225">
        <f>SUM(E11:E21)</f>
        <v>577024</v>
      </c>
      <c r="F31" s="224"/>
      <c r="G31" s="224"/>
      <c r="H31" s="226"/>
      <c r="I31" s="224"/>
      <c r="J31" s="224"/>
      <c r="K31" s="225">
        <f>SUM(K10:K30)</f>
        <v>568422.40000000002</v>
      </c>
      <c r="L31" s="224"/>
      <c r="M31" s="224"/>
      <c r="N31" s="224"/>
      <c r="O31" s="227"/>
      <c r="P31" s="224"/>
      <c r="Q31" s="228">
        <f>SUM(Q10:Q30)</f>
        <v>324000</v>
      </c>
    </row>
    <row r="32" spans="1:17" ht="13.8" thickBot="1">
      <c r="A32" s="229"/>
      <c r="B32" s="230"/>
      <c r="C32" s="230"/>
      <c r="D32" s="230"/>
      <c r="E32" s="230"/>
      <c r="F32" s="230"/>
      <c r="G32" s="231"/>
      <c r="H32" s="232"/>
      <c r="I32" s="231"/>
      <c r="J32" s="230"/>
      <c r="K32" s="230"/>
      <c r="L32" s="230"/>
      <c r="M32" s="230"/>
      <c r="N32" s="230"/>
      <c r="O32" s="230"/>
      <c r="P32" s="230"/>
      <c r="Q32" s="230"/>
    </row>
    <row r="33" spans="1:6" ht="13.8" thickTop="1">
      <c r="A33" s="233" t="s">
        <v>136</v>
      </c>
      <c r="B33" s="234"/>
      <c r="C33" s="235"/>
      <c r="D33" s="235"/>
      <c r="E33" s="236">
        <f>SUM(E31:K31)</f>
        <v>1145446.3999999999</v>
      </c>
      <c r="F33" s="237"/>
    </row>
    <row r="34" spans="1:6">
      <c r="A34" s="238" t="s">
        <v>137</v>
      </c>
      <c r="B34" s="239"/>
      <c r="C34" s="240"/>
      <c r="D34" s="240"/>
      <c r="E34" s="241">
        <f>Q31</f>
        <v>324000</v>
      </c>
      <c r="F34" s="237"/>
    </row>
    <row r="35" spans="1:6">
      <c r="A35" s="242" t="s">
        <v>138</v>
      </c>
      <c r="B35" s="243"/>
      <c r="C35" s="240"/>
      <c r="D35" s="240"/>
      <c r="E35" s="241">
        <f>SUM(E33+E34)</f>
        <v>1469446.4</v>
      </c>
      <c r="F35" s="237"/>
    </row>
  </sheetData>
  <printOptions horizontalCentered="1" verticalCentered="1" gridLinesSet="0"/>
  <pageMargins left="0.25" right="0.25" top="0.25" bottom="0.25" header="0.5" footer="0.5"/>
  <pageSetup scale="83" orientation="landscape" horizontalDpi="4294967292" verticalDpi="4294967292" r:id="rId1"/>
  <headerFooter alignWithMargins="0">
    <oddFooter>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showGridLines="0" workbookViewId="0">
      <selection activeCell="E18" sqref="E18"/>
    </sheetView>
  </sheetViews>
  <sheetFormatPr defaultColWidth="11.5546875" defaultRowHeight="13.2"/>
  <cols>
    <col min="1" max="1" width="27.6640625" style="71" customWidth="1"/>
    <col min="2" max="2" width="5.6640625" style="71" customWidth="1"/>
    <col min="3" max="3" width="7.6640625" style="71" customWidth="1"/>
    <col min="4" max="4" width="9.6640625" style="71" customWidth="1"/>
    <col min="5" max="6" width="12.6640625" style="71" customWidth="1"/>
    <col min="7" max="7" width="7.6640625" style="74" customWidth="1"/>
    <col min="8" max="8" width="6.6640625" style="76" customWidth="1"/>
    <col min="9" max="9" width="7.6640625" style="74" customWidth="1"/>
    <col min="10" max="10" width="4.33203125" style="71" customWidth="1"/>
    <col min="11" max="12" width="12.6640625" style="71" customWidth="1"/>
    <col min="13" max="13" width="5.6640625" style="71" customWidth="1"/>
    <col min="14" max="14" width="6.6640625" style="71" customWidth="1"/>
    <col min="15" max="15" width="7.6640625" style="71" customWidth="1"/>
    <col min="16" max="16" width="3.6640625" style="71" customWidth="1"/>
    <col min="17" max="17" width="12.6640625" style="71" customWidth="1"/>
    <col min="18" max="16384" width="11.5546875" style="71"/>
  </cols>
  <sheetData>
    <row r="1" spans="1:17">
      <c r="G1" s="72"/>
      <c r="H1" s="73" t="s">
        <v>105</v>
      </c>
    </row>
    <row r="2" spans="1:17" ht="4.05" customHeight="1">
      <c r="E2" s="75"/>
      <c r="F2" s="75"/>
      <c r="G2" s="72"/>
    </row>
    <row r="3" spans="1:17" hidden="1"/>
    <row r="4" spans="1:17">
      <c r="A4" s="77" t="s">
        <v>139</v>
      </c>
      <c r="B4" s="78"/>
      <c r="C4" s="78"/>
      <c r="D4" s="77"/>
      <c r="E4" s="77"/>
      <c r="F4" s="79" t="s">
        <v>140</v>
      </c>
      <c r="G4" s="80"/>
      <c r="H4" s="81"/>
      <c r="I4" s="80"/>
      <c r="J4" s="78"/>
      <c r="K4" s="78"/>
      <c r="L4" s="78"/>
      <c r="M4" s="78"/>
      <c r="N4" s="78"/>
      <c r="O4" s="78"/>
      <c r="P4" s="78"/>
      <c r="Q4" s="78"/>
    </row>
    <row r="5" spans="1:17" hidden="1">
      <c r="A5" s="77"/>
      <c r="B5" s="78"/>
      <c r="C5" s="78"/>
      <c r="D5" s="77"/>
      <c r="E5" s="78"/>
      <c r="F5" s="78"/>
      <c r="G5" s="80"/>
      <c r="H5" s="81"/>
      <c r="I5" s="80"/>
      <c r="J5" s="78"/>
      <c r="K5" s="78"/>
      <c r="L5" s="78"/>
      <c r="M5" s="78"/>
      <c r="N5" s="78"/>
      <c r="O5" s="78"/>
      <c r="P5" s="78"/>
      <c r="Q5" s="78"/>
    </row>
    <row r="6" spans="1:17" ht="13.8" thickBot="1">
      <c r="A6" s="77" t="s">
        <v>106</v>
      </c>
      <c r="B6" s="78"/>
      <c r="C6" s="78"/>
      <c r="D6" s="77"/>
      <c r="E6" s="77"/>
      <c r="F6" s="78"/>
      <c r="G6" s="80"/>
      <c r="H6" s="81"/>
      <c r="I6" s="80"/>
      <c r="J6" s="78"/>
      <c r="K6" s="78"/>
      <c r="L6" s="78"/>
      <c r="M6" s="78"/>
      <c r="N6" s="78"/>
      <c r="O6" s="78"/>
      <c r="P6" s="78"/>
      <c r="Q6" s="78"/>
    </row>
    <row r="7" spans="1:17" ht="14.4" thickTop="1" thickBot="1">
      <c r="A7" s="77"/>
      <c r="B7" s="82"/>
      <c r="C7" s="83"/>
      <c r="D7" s="84"/>
      <c r="E7" s="83"/>
      <c r="F7" s="83"/>
      <c r="G7" s="85" t="s">
        <v>108</v>
      </c>
      <c r="H7" s="86"/>
      <c r="I7" s="87"/>
      <c r="J7" s="83"/>
      <c r="K7" s="83"/>
      <c r="L7" s="83"/>
      <c r="M7" s="88"/>
      <c r="N7" s="83"/>
      <c r="O7" s="89" t="s">
        <v>3</v>
      </c>
      <c r="P7" s="83"/>
      <c r="Q7" s="90"/>
    </row>
    <row r="8" spans="1:17" ht="13.8" thickBot="1">
      <c r="A8" s="78"/>
      <c r="B8" s="91"/>
      <c r="C8" s="92" t="s">
        <v>109</v>
      </c>
      <c r="D8" s="93"/>
      <c r="E8" s="94"/>
      <c r="F8" s="95"/>
      <c r="G8" s="96"/>
      <c r="H8" s="97"/>
      <c r="I8" s="98" t="s">
        <v>110</v>
      </c>
      <c r="J8" s="93"/>
      <c r="K8" s="99"/>
      <c r="L8" s="100"/>
      <c r="M8" s="101"/>
      <c r="N8" s="102"/>
      <c r="O8" s="103"/>
      <c r="P8" s="100"/>
      <c r="Q8" s="104"/>
    </row>
    <row r="9" spans="1:17" ht="14.4" thickTop="1" thickBot="1">
      <c r="A9" s="105" t="s">
        <v>111</v>
      </c>
      <c r="B9" s="106" t="s">
        <v>112</v>
      </c>
      <c r="C9" s="106" t="s">
        <v>113</v>
      </c>
      <c r="D9" s="106" t="s">
        <v>114</v>
      </c>
      <c r="E9" s="107" t="s">
        <v>115</v>
      </c>
      <c r="F9" s="106" t="s">
        <v>112</v>
      </c>
      <c r="G9" s="108" t="s">
        <v>113</v>
      </c>
      <c r="H9" s="109" t="s">
        <v>116</v>
      </c>
      <c r="I9" s="108" t="s">
        <v>117</v>
      </c>
      <c r="J9" s="106" t="s">
        <v>118</v>
      </c>
      <c r="K9" s="110" t="s">
        <v>115</v>
      </c>
      <c r="L9" s="111" t="s">
        <v>112</v>
      </c>
      <c r="M9" s="112" t="s">
        <v>113</v>
      </c>
      <c r="N9" s="111" t="s">
        <v>116</v>
      </c>
      <c r="O9" s="111" t="s">
        <v>117</v>
      </c>
      <c r="P9" s="111" t="s">
        <v>118</v>
      </c>
      <c r="Q9" s="113" t="s">
        <v>119</v>
      </c>
    </row>
    <row r="10" spans="1:17">
      <c r="A10" s="114" t="s">
        <v>141</v>
      </c>
      <c r="B10" s="115"/>
      <c r="C10" s="116"/>
      <c r="D10" s="116"/>
      <c r="E10" s="117"/>
      <c r="F10" s="116"/>
      <c r="G10" s="116"/>
      <c r="H10" s="118"/>
      <c r="I10" s="116">
        <f t="shared" ref="I10:I19" si="0">G10*H10</f>
        <v>0</v>
      </c>
      <c r="J10" s="116"/>
      <c r="K10" s="116">
        <f t="shared" ref="K10:K19" si="1">I10*J10</f>
        <v>0</v>
      </c>
      <c r="L10" s="116"/>
      <c r="M10" s="119"/>
      <c r="N10" s="116"/>
      <c r="O10" s="116">
        <f t="shared" ref="O10:O19" si="2">M10*N10</f>
        <v>0</v>
      </c>
      <c r="P10" s="116"/>
      <c r="Q10" s="120">
        <f t="shared" ref="Q10:Q19" si="3">O10*P10</f>
        <v>0</v>
      </c>
    </row>
    <row r="11" spans="1:17">
      <c r="A11" s="121" t="s">
        <v>142</v>
      </c>
      <c r="B11" s="115" t="s">
        <v>143</v>
      </c>
      <c r="C11" s="116">
        <v>10000</v>
      </c>
      <c r="D11" s="116">
        <v>723</v>
      </c>
      <c r="E11" s="117">
        <f t="shared" ref="E11:E19" si="4">C11*D11</f>
        <v>7230000</v>
      </c>
      <c r="F11" s="116"/>
      <c r="G11" s="116"/>
      <c r="H11" s="118"/>
      <c r="I11" s="116">
        <f t="shared" si="0"/>
        <v>0</v>
      </c>
      <c r="J11" s="116"/>
      <c r="K11" s="116">
        <f t="shared" si="1"/>
        <v>0</v>
      </c>
      <c r="L11" s="116"/>
      <c r="M11" s="119"/>
      <c r="N11" s="116"/>
      <c r="O11" s="116">
        <f t="shared" si="2"/>
        <v>0</v>
      </c>
      <c r="P11" s="116"/>
      <c r="Q11" s="120">
        <f t="shared" si="3"/>
        <v>0</v>
      </c>
    </row>
    <row r="12" spans="1:17">
      <c r="A12" s="121" t="s">
        <v>144</v>
      </c>
      <c r="B12" s="115" t="s">
        <v>120</v>
      </c>
      <c r="C12" s="116">
        <v>20000</v>
      </c>
      <c r="D12" s="116">
        <v>15</v>
      </c>
      <c r="E12" s="117">
        <f t="shared" si="4"/>
        <v>300000</v>
      </c>
      <c r="F12" s="116"/>
      <c r="G12" s="116"/>
      <c r="H12" s="118"/>
      <c r="I12" s="116">
        <f t="shared" si="0"/>
        <v>0</v>
      </c>
      <c r="J12" s="116"/>
      <c r="K12" s="116">
        <f t="shared" si="1"/>
        <v>0</v>
      </c>
      <c r="L12" s="116"/>
      <c r="M12" s="119"/>
      <c r="N12" s="116"/>
      <c r="O12" s="116">
        <f t="shared" si="2"/>
        <v>0</v>
      </c>
      <c r="P12" s="116"/>
      <c r="Q12" s="120">
        <f t="shared" si="3"/>
        <v>0</v>
      </c>
    </row>
    <row r="13" spans="1:17">
      <c r="A13" s="121" t="s">
        <v>145</v>
      </c>
      <c r="B13" s="115" t="s">
        <v>120</v>
      </c>
      <c r="C13" s="116">
        <v>20000</v>
      </c>
      <c r="D13" s="116">
        <v>25</v>
      </c>
      <c r="E13" s="117">
        <f t="shared" si="4"/>
        <v>500000</v>
      </c>
      <c r="F13" s="116"/>
      <c r="G13" s="116"/>
      <c r="H13" s="118"/>
      <c r="I13" s="116">
        <f t="shared" si="0"/>
        <v>0</v>
      </c>
      <c r="J13" s="116"/>
      <c r="K13" s="116">
        <f t="shared" si="1"/>
        <v>0</v>
      </c>
      <c r="L13" s="116"/>
      <c r="M13" s="119"/>
      <c r="N13" s="116"/>
      <c r="O13" s="116">
        <f t="shared" si="2"/>
        <v>0</v>
      </c>
      <c r="P13" s="116"/>
      <c r="Q13" s="120">
        <f t="shared" si="3"/>
        <v>0</v>
      </c>
    </row>
    <row r="14" spans="1:17">
      <c r="A14" s="121" t="s">
        <v>146</v>
      </c>
      <c r="B14" s="115" t="s">
        <v>120</v>
      </c>
      <c r="C14" s="116">
        <v>5000</v>
      </c>
      <c r="D14" s="116">
        <v>15</v>
      </c>
      <c r="E14" s="117">
        <f t="shared" si="4"/>
        <v>75000</v>
      </c>
      <c r="F14" s="116"/>
      <c r="G14" s="116"/>
      <c r="H14" s="118"/>
      <c r="I14" s="116">
        <f t="shared" si="0"/>
        <v>0</v>
      </c>
      <c r="J14" s="116"/>
      <c r="K14" s="116">
        <f t="shared" si="1"/>
        <v>0</v>
      </c>
      <c r="L14" s="116"/>
      <c r="M14" s="119"/>
      <c r="N14" s="116"/>
      <c r="O14" s="116">
        <f t="shared" si="2"/>
        <v>0</v>
      </c>
      <c r="P14" s="116"/>
      <c r="Q14" s="120">
        <f t="shared" si="3"/>
        <v>0</v>
      </c>
    </row>
    <row r="15" spans="1:17">
      <c r="A15" s="121" t="s">
        <v>147</v>
      </c>
      <c r="B15" s="115" t="s">
        <v>120</v>
      </c>
      <c r="C15" s="116">
        <v>2500</v>
      </c>
      <c r="D15" s="116">
        <v>75</v>
      </c>
      <c r="E15" s="117">
        <f t="shared" si="4"/>
        <v>187500</v>
      </c>
      <c r="F15" s="116"/>
      <c r="G15" s="116"/>
      <c r="H15" s="118"/>
      <c r="I15" s="116"/>
      <c r="J15" s="116"/>
      <c r="K15" s="116"/>
      <c r="L15" s="116"/>
      <c r="M15" s="119"/>
      <c r="N15" s="116"/>
      <c r="O15" s="116"/>
      <c r="P15" s="116"/>
      <c r="Q15" s="120"/>
    </row>
    <row r="16" spans="1:17">
      <c r="A16" s="121" t="s">
        <v>148</v>
      </c>
      <c r="B16" s="115" t="s">
        <v>120</v>
      </c>
      <c r="C16" s="116">
        <v>25000</v>
      </c>
      <c r="D16" s="116">
        <v>1</v>
      </c>
      <c r="E16" s="117">
        <f t="shared" si="4"/>
        <v>25000</v>
      </c>
      <c r="F16" s="116"/>
      <c r="G16" s="116"/>
      <c r="H16" s="118"/>
      <c r="I16" s="116">
        <f t="shared" si="0"/>
        <v>0</v>
      </c>
      <c r="J16" s="116"/>
      <c r="K16" s="116">
        <f t="shared" si="1"/>
        <v>0</v>
      </c>
      <c r="L16" s="116"/>
      <c r="M16" s="119"/>
      <c r="N16" s="116"/>
      <c r="O16" s="116">
        <f t="shared" si="2"/>
        <v>0</v>
      </c>
      <c r="P16" s="116"/>
      <c r="Q16" s="120">
        <f t="shared" si="3"/>
        <v>0</v>
      </c>
    </row>
    <row r="17" spans="1:17">
      <c r="A17" s="121" t="s">
        <v>149</v>
      </c>
      <c r="B17" s="115" t="s">
        <v>120</v>
      </c>
      <c r="C17" s="116">
        <v>10000</v>
      </c>
      <c r="D17" s="116">
        <v>10</v>
      </c>
      <c r="E17" s="117">
        <f t="shared" si="4"/>
        <v>100000</v>
      </c>
      <c r="F17" s="116"/>
      <c r="G17" s="116"/>
      <c r="H17" s="118"/>
      <c r="I17" s="116">
        <f t="shared" si="0"/>
        <v>0</v>
      </c>
      <c r="J17" s="116"/>
      <c r="K17" s="116">
        <f t="shared" si="1"/>
        <v>0</v>
      </c>
      <c r="L17" s="116"/>
      <c r="M17" s="119"/>
      <c r="N17" s="116"/>
      <c r="O17" s="116">
        <f t="shared" si="2"/>
        <v>0</v>
      </c>
      <c r="P17" s="116"/>
      <c r="Q17" s="120">
        <f t="shared" si="3"/>
        <v>0</v>
      </c>
    </row>
    <row r="18" spans="1:17">
      <c r="A18" s="431" t="s">
        <v>203</v>
      </c>
      <c r="B18" s="432" t="s">
        <v>120</v>
      </c>
      <c r="C18" s="116">
        <v>6624</v>
      </c>
      <c r="D18" s="116">
        <v>1750</v>
      </c>
      <c r="E18" s="117">
        <f t="shared" si="4"/>
        <v>11592000</v>
      </c>
      <c r="F18" s="116"/>
      <c r="G18" s="116"/>
      <c r="H18" s="118"/>
      <c r="I18" s="116"/>
      <c r="J18" s="116"/>
      <c r="K18" s="116"/>
      <c r="L18" s="116"/>
      <c r="M18" s="119"/>
      <c r="N18" s="116"/>
      <c r="O18" s="116"/>
      <c r="P18" s="116"/>
      <c r="Q18" s="120"/>
    </row>
    <row r="19" spans="1:17">
      <c r="A19" s="431" t="s">
        <v>201</v>
      </c>
      <c r="B19" s="432" t="s">
        <v>120</v>
      </c>
      <c r="C19" s="116">
        <v>6624</v>
      </c>
      <c r="D19" s="116">
        <v>2000</v>
      </c>
      <c r="E19" s="117">
        <f t="shared" si="4"/>
        <v>13248000</v>
      </c>
      <c r="F19" s="116"/>
      <c r="G19" s="116"/>
      <c r="H19" s="118"/>
      <c r="I19" s="116">
        <f t="shared" si="0"/>
        <v>0</v>
      </c>
      <c r="J19" s="116"/>
      <c r="K19" s="116">
        <f t="shared" si="1"/>
        <v>0</v>
      </c>
      <c r="L19" s="116"/>
      <c r="M19" s="119"/>
      <c r="N19" s="116"/>
      <c r="O19" s="116">
        <f t="shared" si="2"/>
        <v>0</v>
      </c>
      <c r="P19" s="116"/>
      <c r="Q19" s="120">
        <f t="shared" si="3"/>
        <v>0</v>
      </c>
    </row>
    <row r="20" spans="1:17">
      <c r="A20" s="114"/>
      <c r="B20" s="115"/>
      <c r="C20" s="116"/>
      <c r="D20" s="116"/>
      <c r="E20" s="117">
        <f t="shared" ref="E20:E25" si="5">C20*D20</f>
        <v>0</v>
      </c>
      <c r="F20" s="116"/>
      <c r="G20" s="116"/>
      <c r="H20" s="118"/>
      <c r="I20" s="116">
        <f>G20*H20</f>
        <v>0</v>
      </c>
      <c r="J20" s="116"/>
      <c r="K20" s="116">
        <f>I20*J20</f>
        <v>0</v>
      </c>
      <c r="L20" s="116"/>
      <c r="M20" s="119"/>
      <c r="N20" s="116"/>
      <c r="O20" s="116">
        <f t="shared" ref="O20:O25" si="6">M20*N20</f>
        <v>0</v>
      </c>
      <c r="P20" s="116"/>
      <c r="Q20" s="120">
        <f>O20*P20</f>
        <v>0</v>
      </c>
    </row>
    <row r="21" spans="1:17">
      <c r="A21" s="122" t="s">
        <v>122</v>
      </c>
      <c r="B21" s="123"/>
      <c r="C21" s="124"/>
      <c r="D21" s="124"/>
      <c r="E21" s="125">
        <f t="shared" si="5"/>
        <v>0</v>
      </c>
      <c r="F21" s="124"/>
      <c r="G21" s="124"/>
      <c r="H21" s="124"/>
      <c r="I21" s="124">
        <f>G21*H21</f>
        <v>0</v>
      </c>
      <c r="J21" s="124"/>
      <c r="K21" s="124">
        <f>I21*J21</f>
        <v>0</v>
      </c>
      <c r="L21" s="124"/>
      <c r="M21" s="126"/>
      <c r="N21" s="116"/>
      <c r="O21" s="116">
        <f t="shared" si="6"/>
        <v>0</v>
      </c>
      <c r="P21" s="116"/>
      <c r="Q21" s="120">
        <f>O21*P21</f>
        <v>0</v>
      </c>
    </row>
    <row r="22" spans="1:17">
      <c r="A22" s="127" t="s">
        <v>123</v>
      </c>
      <c r="B22" s="123"/>
      <c r="C22" s="124"/>
      <c r="D22" s="124"/>
      <c r="E22" s="125">
        <f t="shared" si="5"/>
        <v>0</v>
      </c>
      <c r="F22" s="124" t="s">
        <v>124</v>
      </c>
      <c r="G22" s="124">
        <v>10000</v>
      </c>
      <c r="H22" s="123">
        <v>4.5</v>
      </c>
      <c r="I22" s="124">
        <f>G22*H22</f>
        <v>45000</v>
      </c>
      <c r="J22" s="124">
        <v>39</v>
      </c>
      <c r="K22" s="124">
        <f>I22*J22</f>
        <v>1755000</v>
      </c>
      <c r="L22" s="124"/>
      <c r="M22" s="126"/>
      <c r="N22" s="124"/>
      <c r="O22" s="124">
        <f t="shared" si="6"/>
        <v>0</v>
      </c>
      <c r="P22" s="124"/>
      <c r="Q22" s="128">
        <f>O22*P22</f>
        <v>0</v>
      </c>
    </row>
    <row r="23" spans="1:17">
      <c r="A23" s="121"/>
      <c r="B23" s="115"/>
      <c r="C23" s="116"/>
      <c r="D23" s="116"/>
      <c r="E23" s="117">
        <f t="shared" si="5"/>
        <v>0</v>
      </c>
      <c r="F23" s="116"/>
      <c r="G23" s="116"/>
      <c r="H23" s="118"/>
      <c r="I23" s="116">
        <f>G23*H23</f>
        <v>0</v>
      </c>
      <c r="J23" s="116"/>
      <c r="K23" s="116">
        <f>I23*J23</f>
        <v>0</v>
      </c>
      <c r="L23" s="116"/>
      <c r="M23" s="119"/>
      <c r="N23" s="116"/>
      <c r="O23" s="116">
        <f t="shared" si="6"/>
        <v>0</v>
      </c>
      <c r="P23" s="116"/>
      <c r="Q23" s="120">
        <f>O23*P23</f>
        <v>0</v>
      </c>
    </row>
    <row r="24" spans="1:17">
      <c r="A24" s="121"/>
      <c r="B24" s="115"/>
      <c r="C24" s="116"/>
      <c r="D24" s="116"/>
      <c r="E24" s="117">
        <f t="shared" si="5"/>
        <v>0</v>
      </c>
      <c r="F24" s="116"/>
      <c r="G24" s="116"/>
      <c r="H24" s="118"/>
      <c r="I24" s="116">
        <f>G24*H24</f>
        <v>0</v>
      </c>
      <c r="J24" s="116"/>
      <c r="K24" s="116">
        <f>I24*J24</f>
        <v>0</v>
      </c>
      <c r="L24" s="116"/>
      <c r="M24" s="119"/>
      <c r="N24" s="116"/>
      <c r="O24" s="116">
        <f t="shared" si="6"/>
        <v>0</v>
      </c>
      <c r="P24" s="116"/>
      <c r="Q24" s="120">
        <f>O24*P24</f>
        <v>0</v>
      </c>
    </row>
    <row r="25" spans="1:17">
      <c r="A25" s="121"/>
      <c r="B25" s="115"/>
      <c r="C25" s="116"/>
      <c r="D25" s="116"/>
      <c r="E25" s="117">
        <f t="shared" si="5"/>
        <v>0</v>
      </c>
      <c r="F25" s="116"/>
      <c r="G25" s="116"/>
      <c r="H25" s="118"/>
      <c r="I25" s="116">
        <f t="shared" ref="I25:I32" si="7">G25*H25</f>
        <v>0</v>
      </c>
      <c r="J25" s="116"/>
      <c r="K25" s="116">
        <f t="shared" ref="K25:K32" si="8">I25*J25</f>
        <v>0</v>
      </c>
      <c r="L25" s="116"/>
      <c r="M25" s="119"/>
      <c r="N25" s="116"/>
      <c r="O25" s="116">
        <f t="shared" si="6"/>
        <v>0</v>
      </c>
      <c r="P25" s="116"/>
      <c r="Q25" s="120">
        <f t="shared" ref="Q25:Q32" si="9">O25*P25</f>
        <v>0</v>
      </c>
    </row>
    <row r="26" spans="1:17">
      <c r="A26" s="121" t="s">
        <v>126</v>
      </c>
      <c r="B26" s="115"/>
      <c r="C26" s="116"/>
      <c r="D26" s="116"/>
      <c r="E26" s="117"/>
      <c r="F26" s="116"/>
      <c r="G26" s="116"/>
      <c r="H26" s="118"/>
      <c r="I26" s="116">
        <f t="shared" si="7"/>
        <v>0</v>
      </c>
      <c r="J26" s="116"/>
      <c r="K26" s="116">
        <f t="shared" si="8"/>
        <v>0</v>
      </c>
      <c r="L26" s="116"/>
      <c r="M26" s="119"/>
      <c r="N26" s="116"/>
      <c r="O26" s="116">
        <v>15000</v>
      </c>
      <c r="P26" s="116">
        <v>55</v>
      </c>
      <c r="Q26" s="120">
        <f t="shared" si="9"/>
        <v>825000</v>
      </c>
    </row>
    <row r="27" spans="1:17">
      <c r="A27" s="121" t="s">
        <v>127</v>
      </c>
      <c r="B27" s="115"/>
      <c r="C27" s="116"/>
      <c r="D27" s="116"/>
      <c r="E27" s="117"/>
      <c r="F27" s="116"/>
      <c r="G27" s="116"/>
      <c r="H27" s="118"/>
      <c r="I27" s="116">
        <f t="shared" si="7"/>
        <v>0</v>
      </c>
      <c r="J27" s="116"/>
      <c r="K27" s="116">
        <f t="shared" si="8"/>
        <v>0</v>
      </c>
      <c r="L27" s="116"/>
      <c r="M27" s="119"/>
      <c r="N27" s="116"/>
      <c r="O27" s="116">
        <v>5000</v>
      </c>
      <c r="P27" s="116">
        <v>52</v>
      </c>
      <c r="Q27" s="120">
        <f t="shared" si="9"/>
        <v>260000</v>
      </c>
    </row>
    <row r="28" spans="1:17">
      <c r="A28" s="121" t="s">
        <v>128</v>
      </c>
      <c r="B28" s="115"/>
      <c r="C28" s="116"/>
      <c r="D28" s="116"/>
      <c r="E28" s="117"/>
      <c r="F28" s="116" t="s">
        <v>129</v>
      </c>
      <c r="G28" s="116">
        <v>0</v>
      </c>
      <c r="H28" s="118">
        <v>0</v>
      </c>
      <c r="I28" s="116">
        <f t="shared" si="7"/>
        <v>0</v>
      </c>
      <c r="J28" s="116">
        <v>0</v>
      </c>
      <c r="K28" s="116">
        <f t="shared" si="8"/>
        <v>0</v>
      </c>
      <c r="L28" s="116"/>
      <c r="M28" s="119"/>
      <c r="N28" s="116"/>
      <c r="O28" s="116">
        <f t="shared" ref="O28:O34" si="10">M28*N28</f>
        <v>0</v>
      </c>
      <c r="P28" s="116"/>
      <c r="Q28" s="120">
        <f t="shared" si="9"/>
        <v>0</v>
      </c>
    </row>
    <row r="29" spans="1:17">
      <c r="A29" s="121" t="s">
        <v>130</v>
      </c>
      <c r="B29" s="115"/>
      <c r="C29" s="116"/>
      <c r="D29" s="116"/>
      <c r="E29" s="117"/>
      <c r="F29" s="116" t="s">
        <v>129</v>
      </c>
      <c r="G29" s="116">
        <v>0</v>
      </c>
      <c r="H29" s="118">
        <v>0</v>
      </c>
      <c r="I29" s="116">
        <f t="shared" si="7"/>
        <v>0</v>
      </c>
      <c r="J29" s="116">
        <v>0</v>
      </c>
      <c r="K29" s="116">
        <f t="shared" si="8"/>
        <v>0</v>
      </c>
      <c r="L29" s="116"/>
      <c r="M29" s="119"/>
      <c r="N29" s="116"/>
      <c r="O29" s="116">
        <f t="shared" si="10"/>
        <v>0</v>
      </c>
      <c r="P29" s="116"/>
      <c r="Q29" s="120">
        <f t="shared" si="9"/>
        <v>0</v>
      </c>
    </row>
    <row r="30" spans="1:17">
      <c r="A30" s="121" t="s">
        <v>131</v>
      </c>
      <c r="B30" s="115"/>
      <c r="C30" s="116"/>
      <c r="D30" s="116"/>
      <c r="E30" s="117"/>
      <c r="F30" s="116" t="s">
        <v>129</v>
      </c>
      <c r="G30" s="116">
        <v>20000</v>
      </c>
      <c r="H30" s="118">
        <v>0.25</v>
      </c>
      <c r="I30" s="116">
        <f t="shared" si="7"/>
        <v>5000</v>
      </c>
      <c r="J30" s="116">
        <v>63</v>
      </c>
      <c r="K30" s="116">
        <f t="shared" si="8"/>
        <v>315000</v>
      </c>
      <c r="L30" s="116"/>
      <c r="M30" s="119"/>
      <c r="N30" s="116"/>
      <c r="O30" s="116">
        <f t="shared" si="10"/>
        <v>0</v>
      </c>
      <c r="P30" s="116"/>
      <c r="Q30" s="120">
        <f t="shared" si="9"/>
        <v>0</v>
      </c>
    </row>
    <row r="31" spans="1:17">
      <c r="A31" s="121" t="s">
        <v>150</v>
      </c>
      <c r="B31" s="115"/>
      <c r="C31" s="116"/>
      <c r="D31" s="116"/>
      <c r="E31" s="117"/>
      <c r="F31" s="116" t="s">
        <v>129</v>
      </c>
      <c r="G31" s="116">
        <v>10000</v>
      </c>
      <c r="H31" s="118">
        <v>0.25</v>
      </c>
      <c r="I31" s="116">
        <f t="shared" si="7"/>
        <v>2500</v>
      </c>
      <c r="J31" s="116">
        <v>109</v>
      </c>
      <c r="K31" s="116">
        <f t="shared" si="8"/>
        <v>272500</v>
      </c>
      <c r="L31" s="116"/>
      <c r="M31" s="119"/>
      <c r="N31" s="116"/>
      <c r="O31" s="116">
        <f t="shared" si="10"/>
        <v>0</v>
      </c>
      <c r="P31" s="116"/>
      <c r="Q31" s="120">
        <f t="shared" si="9"/>
        <v>0</v>
      </c>
    </row>
    <row r="32" spans="1:17">
      <c r="A32" s="121" t="s">
        <v>132</v>
      </c>
      <c r="B32" s="115"/>
      <c r="C32" s="116"/>
      <c r="D32" s="116"/>
      <c r="E32" s="117"/>
      <c r="F32" s="116" t="s">
        <v>129</v>
      </c>
      <c r="G32" s="116">
        <v>40000</v>
      </c>
      <c r="H32" s="118">
        <v>0.01</v>
      </c>
      <c r="I32" s="116">
        <f t="shared" si="7"/>
        <v>400</v>
      </c>
      <c r="J32" s="116">
        <v>109</v>
      </c>
      <c r="K32" s="116">
        <f t="shared" si="8"/>
        <v>43600</v>
      </c>
      <c r="L32" s="116"/>
      <c r="M32" s="119"/>
      <c r="N32" s="116"/>
      <c r="O32" s="116">
        <f t="shared" si="10"/>
        <v>0</v>
      </c>
      <c r="P32" s="116"/>
      <c r="Q32" s="120">
        <f t="shared" si="9"/>
        <v>0</v>
      </c>
    </row>
    <row r="33" spans="1:17">
      <c r="A33" s="121" t="s">
        <v>133</v>
      </c>
      <c r="B33" s="115"/>
      <c r="C33" s="116"/>
      <c r="D33" s="116"/>
      <c r="E33" s="117"/>
      <c r="F33" s="116" t="s">
        <v>129</v>
      </c>
      <c r="G33" s="116">
        <v>20000</v>
      </c>
      <c r="H33" s="118">
        <v>0.25</v>
      </c>
      <c r="I33" s="116">
        <f>G33*H33</f>
        <v>5000</v>
      </c>
      <c r="J33" s="116">
        <v>77</v>
      </c>
      <c r="K33" s="116">
        <f>I33*J33</f>
        <v>385000</v>
      </c>
      <c r="L33" s="116"/>
      <c r="M33" s="119"/>
      <c r="N33" s="116"/>
      <c r="O33" s="116">
        <f t="shared" si="10"/>
        <v>0</v>
      </c>
      <c r="P33" s="116"/>
      <c r="Q33" s="120">
        <f>O33*P33</f>
        <v>0</v>
      </c>
    </row>
    <row r="34" spans="1:17" ht="13.8" thickBot="1">
      <c r="A34" s="129" t="s">
        <v>134</v>
      </c>
      <c r="B34" s="130"/>
      <c r="C34" s="131"/>
      <c r="D34" s="131"/>
      <c r="E34" s="132"/>
      <c r="F34" s="131" t="s">
        <v>129</v>
      </c>
      <c r="G34" s="131">
        <v>10000</v>
      </c>
      <c r="H34" s="133">
        <v>1</v>
      </c>
      <c r="I34" s="116">
        <f>G34*H34</f>
        <v>10000</v>
      </c>
      <c r="J34" s="131">
        <v>39</v>
      </c>
      <c r="K34" s="131">
        <f>I34*J34</f>
        <v>390000</v>
      </c>
      <c r="L34" s="131"/>
      <c r="M34" s="134"/>
      <c r="N34" s="131"/>
      <c r="O34" s="116">
        <f t="shared" si="10"/>
        <v>0</v>
      </c>
      <c r="P34" s="131"/>
      <c r="Q34" s="120">
        <f>O34*P34</f>
        <v>0</v>
      </c>
    </row>
    <row r="35" spans="1:17" ht="13.8" thickBot="1">
      <c r="A35" s="135" t="s">
        <v>135</v>
      </c>
      <c r="B35" s="136"/>
      <c r="C35" s="137"/>
      <c r="D35" s="137"/>
      <c r="E35" s="138">
        <f>SUM(E11:E25)</f>
        <v>33257500</v>
      </c>
      <c r="F35" s="137"/>
      <c r="G35" s="137"/>
      <c r="H35" s="139"/>
      <c r="I35" s="137"/>
      <c r="J35" s="137"/>
      <c r="K35" s="138">
        <f>SUM(K10:K34)</f>
        <v>3161100</v>
      </c>
      <c r="L35" s="137"/>
      <c r="M35" s="137"/>
      <c r="N35" s="137"/>
      <c r="O35" s="140"/>
      <c r="P35" s="137"/>
      <c r="Q35" s="141">
        <f>SUM(Q10:Q34)</f>
        <v>1085000</v>
      </c>
    </row>
    <row r="36" spans="1:17" ht="13.8" thickBot="1">
      <c r="A36" s="142"/>
      <c r="B36" s="143"/>
      <c r="C36" s="143"/>
      <c r="D36" s="143"/>
      <c r="E36" s="143"/>
      <c r="F36" s="143"/>
      <c r="G36" s="144"/>
      <c r="H36" s="145"/>
      <c r="I36" s="144"/>
      <c r="J36" s="143"/>
      <c r="K36" s="143"/>
      <c r="L36" s="143"/>
      <c r="M36" s="143"/>
      <c r="N36" s="143"/>
      <c r="O36" s="143"/>
      <c r="P36" s="143"/>
      <c r="Q36" s="143"/>
    </row>
    <row r="37" spans="1:17" ht="13.8" thickTop="1">
      <c r="A37" s="146" t="s">
        <v>136</v>
      </c>
      <c r="B37" s="147"/>
      <c r="C37" s="148"/>
      <c r="D37" s="148"/>
      <c r="E37" s="149">
        <f>SUM(E35:K35)</f>
        <v>36418600</v>
      </c>
      <c r="F37" s="150"/>
    </row>
    <row r="38" spans="1:17">
      <c r="A38" s="151" t="s">
        <v>137</v>
      </c>
      <c r="B38" s="152"/>
      <c r="C38" s="153"/>
      <c r="D38" s="153"/>
      <c r="E38" s="154">
        <f>Q35</f>
        <v>1085000</v>
      </c>
      <c r="F38" s="150"/>
    </row>
    <row r="39" spans="1:17">
      <c r="A39" s="155" t="s">
        <v>138</v>
      </c>
      <c r="B39" s="156"/>
      <c r="C39" s="153"/>
      <c r="D39" s="153"/>
      <c r="E39" s="154">
        <f>SUM(E37+E38)</f>
        <v>37503600</v>
      </c>
      <c r="F39" s="150"/>
    </row>
    <row r="42" spans="1:17">
      <c r="A42" s="71" t="s">
        <v>151</v>
      </c>
    </row>
  </sheetData>
  <printOptions horizontalCentered="1" verticalCentered="1" gridLinesSet="0"/>
  <pageMargins left="0.25" right="0.25" top="0.25" bottom="0.25" header="0.5" footer="0.5"/>
  <pageSetup scale="83" orientation="landscape" horizontalDpi="4294967292" verticalDpi="4294967292" r:id="rId1"/>
  <headerFooter alignWithMargins="0">
    <oddHeader>&amp;F</oddHeader>
    <oddFooter>&amp;LJ. Weinberg&amp;CPage 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showGridLines="0" topLeftCell="A19" workbookViewId="0">
      <selection activeCell="C16" sqref="C16:E16"/>
    </sheetView>
  </sheetViews>
  <sheetFormatPr defaultColWidth="11.5546875" defaultRowHeight="13.2"/>
  <cols>
    <col min="1" max="1" width="27.6640625" style="330" customWidth="1"/>
    <col min="2" max="2" width="5.6640625" style="330" customWidth="1"/>
    <col min="3" max="3" width="7.6640625" style="330" customWidth="1"/>
    <col min="4" max="4" width="9.6640625" style="331" customWidth="1"/>
    <col min="5" max="6" width="12.6640625" style="330" customWidth="1"/>
    <col min="7" max="7" width="7.6640625" style="334" customWidth="1"/>
    <col min="8" max="8" width="7.77734375" style="336" customWidth="1"/>
    <col min="9" max="9" width="8.77734375" style="334" customWidth="1"/>
    <col min="10" max="10" width="3.6640625" style="330" customWidth="1"/>
    <col min="11" max="12" width="12.6640625" style="330" customWidth="1"/>
    <col min="13" max="13" width="5.6640625" style="330" customWidth="1"/>
    <col min="14" max="14" width="6.6640625" style="330" customWidth="1"/>
    <col min="15" max="15" width="7.6640625" style="330" customWidth="1"/>
    <col min="16" max="16" width="3.6640625" style="330" customWidth="1"/>
    <col min="17" max="17" width="12.6640625" style="330" customWidth="1"/>
    <col min="18" max="16384" width="11.5546875" style="330"/>
  </cols>
  <sheetData>
    <row r="1" spans="1:17">
      <c r="G1" s="332"/>
      <c r="H1" s="333" t="s">
        <v>105</v>
      </c>
    </row>
    <row r="2" spans="1:17" ht="4.05" customHeight="1">
      <c r="E2" s="335"/>
      <c r="F2" s="335"/>
      <c r="G2" s="332"/>
    </row>
    <row r="3" spans="1:17" hidden="1"/>
    <row r="4" spans="1:17">
      <c r="A4" s="337" t="s">
        <v>198</v>
      </c>
      <c r="B4" s="338"/>
      <c r="C4" s="338"/>
      <c r="D4" s="339"/>
      <c r="E4" s="337" t="s">
        <v>180</v>
      </c>
      <c r="F4" s="340"/>
      <c r="G4" s="341"/>
      <c r="H4" s="342"/>
      <c r="I4" s="341"/>
      <c r="J4" s="338"/>
      <c r="K4" s="338"/>
      <c r="L4" s="338"/>
      <c r="M4" s="338"/>
      <c r="N4" s="338"/>
      <c r="O4" s="338"/>
      <c r="P4" s="338"/>
      <c r="Q4" s="338"/>
    </row>
    <row r="5" spans="1:17" hidden="1">
      <c r="A5" s="337"/>
      <c r="B5" s="338"/>
      <c r="C5" s="338"/>
      <c r="D5" s="339"/>
      <c r="E5" s="338"/>
      <c r="F5" s="338"/>
      <c r="G5" s="341"/>
      <c r="H5" s="342"/>
      <c r="I5" s="341"/>
      <c r="J5" s="338"/>
      <c r="K5" s="338"/>
      <c r="L5" s="338"/>
      <c r="M5" s="338"/>
      <c r="N5" s="338"/>
      <c r="O5" s="338"/>
      <c r="P5" s="338"/>
      <c r="Q5" s="338"/>
    </row>
    <row r="6" spans="1:17" ht="13.8" thickBot="1">
      <c r="A6" s="337" t="s">
        <v>106</v>
      </c>
      <c r="B6" s="338"/>
      <c r="C6" s="338"/>
      <c r="D6" s="339"/>
      <c r="E6" s="337" t="s">
        <v>181</v>
      </c>
      <c r="F6" s="338"/>
      <c r="G6" s="341"/>
      <c r="H6" s="342"/>
      <c r="I6" s="341"/>
      <c r="J6" s="338"/>
      <c r="K6" s="338"/>
      <c r="L6" s="338"/>
      <c r="M6" s="338"/>
      <c r="N6" s="338"/>
      <c r="O6" s="338"/>
      <c r="P6" s="338"/>
      <c r="Q6" s="338"/>
    </row>
    <row r="7" spans="1:17" ht="14.4" thickTop="1" thickBot="1">
      <c r="A7" s="337"/>
      <c r="B7" s="343"/>
      <c r="C7" s="344"/>
      <c r="D7" s="345"/>
      <c r="E7" s="344"/>
      <c r="F7" s="344"/>
      <c r="G7" s="346" t="s">
        <v>108</v>
      </c>
      <c r="H7" s="347"/>
      <c r="I7" s="348"/>
      <c r="J7" s="344"/>
      <c r="K7" s="344"/>
      <c r="L7" s="344"/>
      <c r="M7" s="349"/>
      <c r="N7" s="344"/>
      <c r="O7" s="350" t="s">
        <v>3</v>
      </c>
      <c r="P7" s="344"/>
      <c r="Q7" s="351"/>
    </row>
    <row r="8" spans="1:17" ht="13.8" thickBot="1">
      <c r="A8" s="338"/>
      <c r="B8" s="352"/>
      <c r="C8" s="353" t="s">
        <v>109</v>
      </c>
      <c r="D8" s="354"/>
      <c r="E8" s="355"/>
      <c r="F8" s="356"/>
      <c r="G8" s="357"/>
      <c r="H8" s="358"/>
      <c r="I8" s="359" t="s">
        <v>110</v>
      </c>
      <c r="J8" s="360"/>
      <c r="K8" s="361"/>
      <c r="L8" s="362"/>
      <c r="M8" s="363"/>
      <c r="N8" s="364"/>
      <c r="O8" s="365"/>
      <c r="P8" s="362"/>
      <c r="Q8" s="366"/>
    </row>
    <row r="9" spans="1:17" ht="14.4" thickTop="1" thickBot="1">
      <c r="A9" s="367" t="s">
        <v>111</v>
      </c>
      <c r="B9" s="368" t="s">
        <v>112</v>
      </c>
      <c r="C9" s="368" t="s">
        <v>113</v>
      </c>
      <c r="D9" s="369" t="s">
        <v>114</v>
      </c>
      <c r="E9" s="370" t="s">
        <v>115</v>
      </c>
      <c r="F9" s="368" t="s">
        <v>112</v>
      </c>
      <c r="G9" s="371" t="s">
        <v>113</v>
      </c>
      <c r="H9" s="372" t="s">
        <v>116</v>
      </c>
      <c r="I9" s="371" t="s">
        <v>117</v>
      </c>
      <c r="J9" s="368" t="s">
        <v>118</v>
      </c>
      <c r="K9" s="373" t="s">
        <v>115</v>
      </c>
      <c r="L9" s="374" t="s">
        <v>112</v>
      </c>
      <c r="M9" s="375" t="s">
        <v>113</v>
      </c>
      <c r="N9" s="374" t="s">
        <v>116</v>
      </c>
      <c r="O9" s="374" t="s">
        <v>117</v>
      </c>
      <c r="P9" s="374" t="s">
        <v>118</v>
      </c>
      <c r="Q9" s="376" t="s">
        <v>119</v>
      </c>
    </row>
    <row r="10" spans="1:17">
      <c r="A10" s="377"/>
      <c r="B10" s="378"/>
      <c r="C10" s="379"/>
      <c r="D10" s="378"/>
      <c r="E10" s="380"/>
      <c r="F10" s="379"/>
      <c r="G10" s="379"/>
      <c r="H10" s="381"/>
      <c r="I10" s="379">
        <f t="shared" ref="I10:I17" si="0">G10*H10</f>
        <v>0</v>
      </c>
      <c r="J10" s="379"/>
      <c r="K10" s="379">
        <f t="shared" ref="K10:K17" si="1">I10*J10</f>
        <v>0</v>
      </c>
      <c r="L10" s="379"/>
      <c r="M10" s="382"/>
      <c r="N10" s="379"/>
      <c r="O10" s="379">
        <f t="shared" ref="O10:O17" si="2">M10*N10</f>
        <v>0</v>
      </c>
      <c r="P10" s="379"/>
      <c r="Q10" s="383">
        <f t="shared" ref="Q10:Q17" si="3">O10*P10</f>
        <v>0</v>
      </c>
    </row>
    <row r="11" spans="1:17">
      <c r="A11" s="384" t="s">
        <v>182</v>
      </c>
      <c r="B11" s="378" t="s">
        <v>120</v>
      </c>
      <c r="C11" s="379">
        <v>1656</v>
      </c>
      <c r="D11" s="378">
        <v>90</v>
      </c>
      <c r="E11" s="380">
        <f t="shared" ref="E11:E17" si="4">C11*D11</f>
        <v>149040</v>
      </c>
      <c r="F11" s="379"/>
      <c r="G11" s="379"/>
      <c r="H11" s="381"/>
      <c r="I11" s="379">
        <f t="shared" si="0"/>
        <v>0</v>
      </c>
      <c r="J11" s="379"/>
      <c r="K11" s="379">
        <f t="shared" si="1"/>
        <v>0</v>
      </c>
      <c r="L11" s="379"/>
      <c r="M11" s="382"/>
      <c r="N11" s="379"/>
      <c r="O11" s="379">
        <f t="shared" si="2"/>
        <v>0</v>
      </c>
      <c r="P11" s="379"/>
      <c r="Q11" s="383">
        <f t="shared" si="3"/>
        <v>0</v>
      </c>
    </row>
    <row r="12" spans="1:17">
      <c r="A12" s="384" t="s">
        <v>183</v>
      </c>
      <c r="B12" s="378" t="s">
        <v>120</v>
      </c>
      <c r="C12" s="379">
        <v>6624</v>
      </c>
      <c r="D12" s="378">
        <v>0.5</v>
      </c>
      <c r="E12" s="380">
        <f t="shared" si="4"/>
        <v>3312</v>
      </c>
      <c r="F12" s="379"/>
      <c r="G12" s="379"/>
      <c r="H12" s="381"/>
      <c r="I12" s="379">
        <f t="shared" si="0"/>
        <v>0</v>
      </c>
      <c r="J12" s="379"/>
      <c r="K12" s="379">
        <f t="shared" si="1"/>
        <v>0</v>
      </c>
      <c r="L12" s="379"/>
      <c r="M12" s="382"/>
      <c r="N12" s="379"/>
      <c r="O12" s="379">
        <f t="shared" si="2"/>
        <v>0</v>
      </c>
      <c r="P12" s="379"/>
      <c r="Q12" s="383">
        <f t="shared" si="3"/>
        <v>0</v>
      </c>
    </row>
    <row r="13" spans="1:17">
      <c r="A13" s="384" t="s">
        <v>184</v>
      </c>
      <c r="B13" s="378" t="s">
        <v>120</v>
      </c>
      <c r="C13" s="379">
        <v>6624</v>
      </c>
      <c r="D13" s="378">
        <v>3</v>
      </c>
      <c r="E13" s="380">
        <f t="shared" si="4"/>
        <v>19872</v>
      </c>
      <c r="F13" s="379"/>
      <c r="G13" s="379"/>
      <c r="H13" s="381"/>
      <c r="I13" s="379">
        <f t="shared" si="0"/>
        <v>0</v>
      </c>
      <c r="J13" s="379"/>
      <c r="K13" s="379">
        <f t="shared" si="1"/>
        <v>0</v>
      </c>
      <c r="L13" s="379"/>
      <c r="M13" s="382"/>
      <c r="N13" s="379"/>
      <c r="O13" s="379">
        <f t="shared" si="2"/>
        <v>0</v>
      </c>
      <c r="P13" s="379"/>
      <c r="Q13" s="383">
        <f t="shared" si="3"/>
        <v>0</v>
      </c>
    </row>
    <row r="14" spans="1:17">
      <c r="A14" s="384" t="s">
        <v>185</v>
      </c>
      <c r="B14" s="378" t="s">
        <v>120</v>
      </c>
      <c r="C14" s="379">
        <v>1656</v>
      </c>
      <c r="D14" s="378">
        <v>350</v>
      </c>
      <c r="E14" s="380">
        <f t="shared" si="4"/>
        <v>579600</v>
      </c>
      <c r="F14" s="379"/>
      <c r="G14" s="379"/>
      <c r="H14" s="381"/>
      <c r="I14" s="379"/>
      <c r="J14" s="379"/>
      <c r="K14" s="379"/>
      <c r="L14" s="379"/>
      <c r="M14" s="382"/>
      <c r="N14" s="379"/>
      <c r="O14" s="379"/>
      <c r="P14" s="379"/>
      <c r="Q14" s="383"/>
    </row>
    <row r="15" spans="1:17">
      <c r="A15" s="384" t="s">
        <v>186</v>
      </c>
      <c r="B15" s="378" t="s">
        <v>120</v>
      </c>
      <c r="C15" s="433">
        <f>2070/2</f>
        <v>1035</v>
      </c>
      <c r="D15" s="378">
        <v>400</v>
      </c>
      <c r="E15" s="380">
        <f t="shared" si="4"/>
        <v>414000</v>
      </c>
      <c r="F15" s="379"/>
      <c r="G15" s="379"/>
      <c r="H15" s="381"/>
      <c r="I15" s="379">
        <f t="shared" si="0"/>
        <v>0</v>
      </c>
      <c r="J15" s="379"/>
      <c r="K15" s="379">
        <f t="shared" si="1"/>
        <v>0</v>
      </c>
      <c r="L15" s="379"/>
      <c r="M15" s="382"/>
      <c r="N15" s="379"/>
      <c r="O15" s="379">
        <f t="shared" si="2"/>
        <v>0</v>
      </c>
      <c r="P15" s="379"/>
      <c r="Q15" s="383">
        <f t="shared" si="3"/>
        <v>0</v>
      </c>
    </row>
    <row r="16" spans="1:17">
      <c r="A16" s="385" t="s">
        <v>197</v>
      </c>
      <c r="B16" s="428" t="s">
        <v>120</v>
      </c>
      <c r="C16" s="433">
        <v>0</v>
      </c>
      <c r="D16" s="434">
        <v>0</v>
      </c>
      <c r="E16" s="435">
        <v>0</v>
      </c>
      <c r="F16" s="379"/>
      <c r="G16" s="379"/>
      <c r="H16" s="381"/>
      <c r="I16" s="379"/>
      <c r="J16" s="379"/>
      <c r="K16" s="379"/>
      <c r="L16" s="379"/>
      <c r="M16" s="382"/>
      <c r="N16" s="379"/>
      <c r="O16" s="379"/>
      <c r="P16" s="379"/>
      <c r="Q16" s="383"/>
    </row>
    <row r="17" spans="1:17">
      <c r="A17" s="384" t="s">
        <v>169</v>
      </c>
      <c r="B17" s="378" t="s">
        <v>120</v>
      </c>
      <c r="C17" s="433">
        <f>9*8*22</f>
        <v>1584</v>
      </c>
      <c r="D17" s="378">
        <v>1200</v>
      </c>
      <c r="E17" s="380">
        <f t="shared" si="4"/>
        <v>1900800</v>
      </c>
      <c r="F17" s="379"/>
      <c r="G17" s="379"/>
      <c r="H17" s="381"/>
      <c r="I17" s="379">
        <f t="shared" si="0"/>
        <v>0</v>
      </c>
      <c r="J17" s="379"/>
      <c r="K17" s="379">
        <f t="shared" si="1"/>
        <v>0</v>
      </c>
      <c r="L17" s="379"/>
      <c r="M17" s="382"/>
      <c r="N17" s="379"/>
      <c r="O17" s="379">
        <f t="shared" si="2"/>
        <v>0</v>
      </c>
      <c r="P17" s="379"/>
      <c r="Q17" s="383">
        <f t="shared" si="3"/>
        <v>0</v>
      </c>
    </row>
    <row r="18" spans="1:17">
      <c r="A18" s="385" t="s">
        <v>187</v>
      </c>
      <c r="B18" s="378" t="s">
        <v>120</v>
      </c>
      <c r="C18" s="433">
        <f>22*9</f>
        <v>198</v>
      </c>
      <c r="D18" s="378">
        <v>8000</v>
      </c>
      <c r="E18" s="380">
        <f t="shared" ref="E18:E25" si="5">C18*D18</f>
        <v>1584000</v>
      </c>
      <c r="F18" s="379"/>
      <c r="G18" s="379"/>
      <c r="H18" s="381"/>
      <c r="I18" s="379">
        <f>G18*H18</f>
        <v>0</v>
      </c>
      <c r="J18" s="379"/>
      <c r="K18" s="379">
        <f t="shared" ref="K18:K24" si="6">I18*J18</f>
        <v>0</v>
      </c>
      <c r="L18" s="379"/>
      <c r="M18" s="382"/>
      <c r="N18" s="379"/>
      <c r="O18" s="379">
        <f t="shared" ref="O18:O25" si="7">M18*N18</f>
        <v>0</v>
      </c>
      <c r="P18" s="379"/>
      <c r="Q18" s="383">
        <f t="shared" ref="Q18:Q24" si="8">O18*P18</f>
        <v>0</v>
      </c>
    </row>
    <row r="19" spans="1:17">
      <c r="A19" s="386"/>
      <c r="B19" s="387"/>
      <c r="C19" s="388"/>
      <c r="D19" s="387"/>
      <c r="E19" s="389">
        <f t="shared" si="5"/>
        <v>0</v>
      </c>
      <c r="F19" s="388"/>
      <c r="G19" s="388"/>
      <c r="H19" s="388"/>
      <c r="I19" s="388">
        <f>G19*H19</f>
        <v>0</v>
      </c>
      <c r="J19" s="388"/>
      <c r="K19" s="388">
        <f t="shared" si="6"/>
        <v>0</v>
      </c>
      <c r="L19" s="388"/>
      <c r="M19" s="390"/>
      <c r="N19" s="379"/>
      <c r="O19" s="379">
        <f t="shared" si="7"/>
        <v>0</v>
      </c>
      <c r="P19" s="379"/>
      <c r="Q19" s="383">
        <f t="shared" si="8"/>
        <v>0</v>
      </c>
    </row>
    <row r="20" spans="1:17">
      <c r="A20" s="391"/>
      <c r="B20" s="387"/>
      <c r="C20" s="388"/>
      <c r="D20" s="387"/>
      <c r="E20" s="389">
        <f t="shared" si="5"/>
        <v>0</v>
      </c>
      <c r="F20" s="388"/>
      <c r="G20" s="388"/>
      <c r="H20" s="388"/>
      <c r="I20" s="388">
        <f>G20*H20</f>
        <v>0</v>
      </c>
      <c r="J20" s="388"/>
      <c r="K20" s="388">
        <f t="shared" si="6"/>
        <v>0</v>
      </c>
      <c r="L20" s="388"/>
      <c r="M20" s="390"/>
      <c r="N20" s="379"/>
      <c r="O20" s="379">
        <f t="shared" si="7"/>
        <v>0</v>
      </c>
      <c r="P20" s="379"/>
      <c r="Q20" s="383">
        <f t="shared" si="8"/>
        <v>0</v>
      </c>
    </row>
    <row r="21" spans="1:17">
      <c r="A21" s="391" t="s">
        <v>188</v>
      </c>
      <c r="B21" s="387"/>
      <c r="C21" s="388"/>
      <c r="D21" s="387"/>
      <c r="E21" s="389">
        <f t="shared" si="5"/>
        <v>0</v>
      </c>
      <c r="F21" s="388" t="s">
        <v>189</v>
      </c>
      <c r="G21" s="388">
        <v>1656</v>
      </c>
      <c r="H21" s="387">
        <v>4</v>
      </c>
      <c r="I21" s="388">
        <f>G21*H21</f>
        <v>6624</v>
      </c>
      <c r="J21" s="388">
        <v>40</v>
      </c>
      <c r="K21" s="388">
        <f t="shared" si="6"/>
        <v>264960</v>
      </c>
      <c r="L21" s="388"/>
      <c r="M21" s="390"/>
      <c r="N21" s="388"/>
      <c r="O21" s="388">
        <f t="shared" si="7"/>
        <v>0</v>
      </c>
      <c r="P21" s="388"/>
      <c r="Q21" s="392">
        <f t="shared" si="8"/>
        <v>0</v>
      </c>
    </row>
    <row r="22" spans="1:17">
      <c r="A22" s="384"/>
      <c r="B22" s="378"/>
      <c r="C22" s="379"/>
      <c r="D22" s="378"/>
      <c r="E22" s="380">
        <f t="shared" si="5"/>
        <v>0</v>
      </c>
      <c r="F22" s="379"/>
      <c r="G22" s="379"/>
      <c r="H22" s="381"/>
      <c r="I22" s="388">
        <f t="shared" ref="I22:I28" si="9">G22*H22</f>
        <v>0</v>
      </c>
      <c r="J22" s="379"/>
      <c r="K22" s="379">
        <f t="shared" si="6"/>
        <v>0</v>
      </c>
      <c r="L22" s="379"/>
      <c r="M22" s="382"/>
      <c r="N22" s="379"/>
      <c r="O22" s="379">
        <f t="shared" si="7"/>
        <v>0</v>
      </c>
      <c r="P22" s="379"/>
      <c r="Q22" s="383">
        <f t="shared" si="8"/>
        <v>0</v>
      </c>
    </row>
    <row r="23" spans="1:17">
      <c r="A23" s="384"/>
      <c r="B23" s="378"/>
      <c r="C23" s="379"/>
      <c r="D23" s="378"/>
      <c r="E23" s="380">
        <f t="shared" si="5"/>
        <v>0</v>
      </c>
      <c r="F23" s="379"/>
      <c r="G23" s="379"/>
      <c r="H23" s="381"/>
      <c r="I23" s="388">
        <f t="shared" si="9"/>
        <v>0</v>
      </c>
      <c r="J23" s="379"/>
      <c r="K23" s="379">
        <f t="shared" si="6"/>
        <v>0</v>
      </c>
      <c r="L23" s="379"/>
      <c r="M23" s="382"/>
      <c r="N23" s="379"/>
      <c r="O23" s="379">
        <f t="shared" si="7"/>
        <v>0</v>
      </c>
      <c r="P23" s="379"/>
      <c r="Q23" s="383">
        <f t="shared" si="8"/>
        <v>0</v>
      </c>
    </row>
    <row r="24" spans="1:17">
      <c r="A24" s="384"/>
      <c r="B24" s="378"/>
      <c r="C24" s="379"/>
      <c r="D24" s="378"/>
      <c r="E24" s="380">
        <f t="shared" si="5"/>
        <v>0</v>
      </c>
      <c r="F24" s="379"/>
      <c r="G24" s="379"/>
      <c r="H24" s="381"/>
      <c r="I24" s="388">
        <f t="shared" si="9"/>
        <v>0</v>
      </c>
      <c r="J24" s="379"/>
      <c r="K24" s="379">
        <f t="shared" si="6"/>
        <v>0</v>
      </c>
      <c r="L24" s="379"/>
      <c r="M24" s="382"/>
      <c r="N24" s="379"/>
      <c r="O24" s="379">
        <f t="shared" si="7"/>
        <v>0</v>
      </c>
      <c r="P24" s="379"/>
      <c r="Q24" s="383">
        <f t="shared" si="8"/>
        <v>0</v>
      </c>
    </row>
    <row r="25" spans="1:17">
      <c r="A25" s="384"/>
      <c r="B25" s="378"/>
      <c r="C25" s="379"/>
      <c r="D25" s="378"/>
      <c r="E25" s="380">
        <f t="shared" si="5"/>
        <v>0</v>
      </c>
      <c r="F25" s="379"/>
      <c r="G25" s="379"/>
      <c r="H25" s="381"/>
      <c r="I25" s="388">
        <f t="shared" si="9"/>
        <v>0</v>
      </c>
      <c r="J25" s="379"/>
      <c r="K25" s="379">
        <f t="shared" ref="K25:K30" si="10">I25*J25</f>
        <v>0</v>
      </c>
      <c r="L25" s="379"/>
      <c r="M25" s="382"/>
      <c r="N25" s="379"/>
      <c r="O25" s="379">
        <f t="shared" si="7"/>
        <v>0</v>
      </c>
      <c r="P25" s="379"/>
      <c r="Q25" s="383">
        <f t="shared" ref="Q25:Q33" si="11">O25*P25</f>
        <v>0</v>
      </c>
    </row>
    <row r="26" spans="1:17">
      <c r="A26" s="384" t="s">
        <v>126</v>
      </c>
      <c r="B26" s="378"/>
      <c r="C26" s="379"/>
      <c r="D26" s="378"/>
      <c r="E26" s="380"/>
      <c r="F26" s="379"/>
      <c r="G26" s="379"/>
      <c r="H26" s="381">
        <v>0</v>
      </c>
      <c r="I26" s="388">
        <f t="shared" si="9"/>
        <v>0</v>
      </c>
      <c r="J26" s="379"/>
      <c r="K26" s="379">
        <f t="shared" si="10"/>
        <v>0</v>
      </c>
      <c r="L26" s="379"/>
      <c r="M26" s="382"/>
      <c r="N26" s="379"/>
      <c r="O26" s="379">
        <v>6000</v>
      </c>
      <c r="P26" s="379">
        <v>55</v>
      </c>
      <c r="Q26" s="383">
        <f t="shared" si="11"/>
        <v>330000</v>
      </c>
    </row>
    <row r="27" spans="1:17">
      <c r="A27" s="384" t="s">
        <v>127</v>
      </c>
      <c r="B27" s="378"/>
      <c r="C27" s="379"/>
      <c r="D27" s="378"/>
      <c r="E27" s="380"/>
      <c r="F27" s="379"/>
      <c r="G27" s="379"/>
      <c r="H27" s="381">
        <v>0</v>
      </c>
      <c r="I27" s="388">
        <f t="shared" si="9"/>
        <v>0</v>
      </c>
      <c r="J27" s="379"/>
      <c r="K27" s="379">
        <f t="shared" si="10"/>
        <v>0</v>
      </c>
      <c r="L27" s="379"/>
      <c r="M27" s="382"/>
      <c r="N27" s="379"/>
      <c r="O27" s="379">
        <v>2000</v>
      </c>
      <c r="P27" s="379">
        <v>52</v>
      </c>
      <c r="Q27" s="383">
        <f t="shared" si="11"/>
        <v>104000</v>
      </c>
    </row>
    <row r="28" spans="1:17">
      <c r="A28" s="384" t="s">
        <v>128</v>
      </c>
      <c r="B28" s="378"/>
      <c r="C28" s="379"/>
      <c r="D28" s="378"/>
      <c r="E28" s="380"/>
      <c r="F28" s="379" t="s">
        <v>129</v>
      </c>
      <c r="G28" s="379">
        <v>4718</v>
      </c>
      <c r="H28" s="381">
        <v>1</v>
      </c>
      <c r="I28" s="388">
        <f t="shared" si="9"/>
        <v>4718</v>
      </c>
      <c r="J28" s="379">
        <v>77</v>
      </c>
      <c r="K28" s="379">
        <f t="shared" si="10"/>
        <v>363286</v>
      </c>
      <c r="L28" s="379"/>
      <c r="M28" s="382"/>
      <c r="N28" s="379"/>
      <c r="O28" s="379">
        <f t="shared" ref="O28:O33" si="12">M28*N28</f>
        <v>0</v>
      </c>
      <c r="P28" s="379"/>
      <c r="Q28" s="383">
        <f t="shared" si="11"/>
        <v>0</v>
      </c>
    </row>
    <row r="29" spans="1:17">
      <c r="A29" s="384" t="s">
        <v>130</v>
      </c>
      <c r="B29" s="378"/>
      <c r="C29" s="379"/>
      <c r="D29" s="378"/>
      <c r="E29" s="380"/>
      <c r="F29" s="379" t="s">
        <v>129</v>
      </c>
      <c r="G29" s="379">
        <v>0</v>
      </c>
      <c r="H29" s="381">
        <v>0</v>
      </c>
      <c r="I29" s="379">
        <f>G29*H29</f>
        <v>0</v>
      </c>
      <c r="J29" s="379">
        <v>0</v>
      </c>
      <c r="K29" s="379">
        <f t="shared" si="10"/>
        <v>0</v>
      </c>
      <c r="L29" s="379"/>
      <c r="M29" s="382"/>
      <c r="N29" s="379"/>
      <c r="O29" s="379">
        <f t="shared" si="12"/>
        <v>0</v>
      </c>
      <c r="P29" s="379"/>
      <c r="Q29" s="383">
        <f t="shared" si="11"/>
        <v>0</v>
      </c>
    </row>
    <row r="30" spans="1:17">
      <c r="A30" s="384" t="s">
        <v>131</v>
      </c>
      <c r="B30" s="378"/>
      <c r="C30" s="379"/>
      <c r="D30" s="378"/>
      <c r="E30" s="380"/>
      <c r="F30" s="379" t="s">
        <v>129</v>
      </c>
      <c r="G30" s="379">
        <v>4718</v>
      </c>
      <c r="H30" s="381">
        <v>0.25</v>
      </c>
      <c r="I30" s="379">
        <f>G30*H30</f>
        <v>1179.5</v>
      </c>
      <c r="J30" s="379">
        <v>63</v>
      </c>
      <c r="K30" s="379">
        <f t="shared" si="10"/>
        <v>74308.5</v>
      </c>
      <c r="L30" s="379"/>
      <c r="M30" s="382"/>
      <c r="N30" s="379"/>
      <c r="O30" s="379">
        <f t="shared" si="12"/>
        <v>0</v>
      </c>
      <c r="P30" s="379"/>
      <c r="Q30" s="383">
        <f t="shared" si="11"/>
        <v>0</v>
      </c>
    </row>
    <row r="31" spans="1:17">
      <c r="A31" s="384" t="s">
        <v>150</v>
      </c>
      <c r="B31" s="378"/>
      <c r="C31" s="379"/>
      <c r="D31" s="378"/>
      <c r="E31" s="380"/>
      <c r="F31" s="379" t="s">
        <v>129</v>
      </c>
      <c r="G31" s="379">
        <v>4718</v>
      </c>
      <c r="H31" s="381">
        <v>0.1</v>
      </c>
      <c r="I31" s="379">
        <f>G31*H31</f>
        <v>471.8</v>
      </c>
      <c r="J31" s="379">
        <v>109</v>
      </c>
      <c r="K31" s="379">
        <f>I31*J31</f>
        <v>51426.200000000004</v>
      </c>
      <c r="L31" s="379"/>
      <c r="M31" s="382"/>
      <c r="N31" s="379"/>
      <c r="O31" s="379">
        <f t="shared" si="12"/>
        <v>0</v>
      </c>
      <c r="P31" s="379"/>
      <c r="Q31" s="383">
        <f t="shared" si="11"/>
        <v>0</v>
      </c>
    </row>
    <row r="32" spans="1:17">
      <c r="A32" s="384" t="s">
        <v>132</v>
      </c>
      <c r="B32" s="378"/>
      <c r="C32" s="379"/>
      <c r="D32" s="378"/>
      <c r="E32" s="380"/>
      <c r="F32" s="379" t="s">
        <v>129</v>
      </c>
      <c r="G32" s="379">
        <v>24000</v>
      </c>
      <c r="H32" s="381">
        <v>0.01</v>
      </c>
      <c r="I32" s="379">
        <f>G32*H32</f>
        <v>240</v>
      </c>
      <c r="J32" s="379">
        <v>109</v>
      </c>
      <c r="K32" s="379">
        <f>I32*J32</f>
        <v>26160</v>
      </c>
      <c r="L32" s="379"/>
      <c r="M32" s="382"/>
      <c r="N32" s="379"/>
      <c r="O32" s="379">
        <f t="shared" si="12"/>
        <v>0</v>
      </c>
      <c r="P32" s="379"/>
      <c r="Q32" s="383">
        <f t="shared" si="11"/>
        <v>0</v>
      </c>
    </row>
    <row r="33" spans="1:17" ht="13.8" thickBot="1">
      <c r="A33" s="393" t="s">
        <v>134</v>
      </c>
      <c r="B33" s="394"/>
      <c r="C33" s="395"/>
      <c r="D33" s="394"/>
      <c r="E33" s="396"/>
      <c r="F33" s="395" t="s">
        <v>129</v>
      </c>
      <c r="G33" s="395">
        <v>4718</v>
      </c>
      <c r="H33" s="397">
        <v>1</v>
      </c>
      <c r="I33" s="395">
        <f>G33*H33</f>
        <v>4718</v>
      </c>
      <c r="J33" s="395">
        <v>39</v>
      </c>
      <c r="K33" s="395">
        <f>I33*J33</f>
        <v>184002</v>
      </c>
      <c r="L33" s="395"/>
      <c r="M33" s="398"/>
      <c r="N33" s="395"/>
      <c r="O33" s="379">
        <f t="shared" si="12"/>
        <v>0</v>
      </c>
      <c r="P33" s="395"/>
      <c r="Q33" s="383">
        <f t="shared" si="11"/>
        <v>0</v>
      </c>
    </row>
    <row r="34" spans="1:17" ht="13.8" thickBot="1">
      <c r="A34" s="399" t="s">
        <v>135</v>
      </c>
      <c r="B34" s="400"/>
      <c r="C34" s="401"/>
      <c r="D34" s="402"/>
      <c r="E34" s="403">
        <f>SUM(E11:E25)</f>
        <v>4650624</v>
      </c>
      <c r="F34" s="401"/>
      <c r="G34" s="401"/>
      <c r="H34" s="404"/>
      <c r="I34" s="401"/>
      <c r="J34" s="401"/>
      <c r="K34" s="403">
        <f>SUM(K10:K33)</f>
        <v>964142.7</v>
      </c>
      <c r="L34" s="401"/>
      <c r="M34" s="401"/>
      <c r="N34" s="401"/>
      <c r="O34" s="405"/>
      <c r="P34" s="401"/>
      <c r="Q34" s="406">
        <f>SUM(Q10:Q33)</f>
        <v>434000</v>
      </c>
    </row>
    <row r="35" spans="1:17" ht="13.8" thickBot="1">
      <c r="A35" s="407"/>
      <c r="B35" s="408"/>
      <c r="C35" s="408"/>
      <c r="D35" s="409"/>
      <c r="E35" s="408"/>
      <c r="F35" s="408"/>
      <c r="G35" s="410"/>
      <c r="H35" s="411"/>
      <c r="I35" s="410"/>
      <c r="J35" s="408"/>
      <c r="K35" s="408"/>
      <c r="L35" s="408"/>
      <c r="M35" s="408"/>
      <c r="N35" s="408"/>
      <c r="O35" s="408"/>
      <c r="P35" s="408"/>
      <c r="Q35" s="408"/>
    </row>
    <row r="36" spans="1:17" ht="13.8" thickTop="1">
      <c r="A36" s="412" t="s">
        <v>136</v>
      </c>
      <c r="B36" s="413"/>
      <c r="C36" s="414"/>
      <c r="D36" s="415"/>
      <c r="E36" s="416">
        <f>SUM(E34:K34)</f>
        <v>5614766.7000000002</v>
      </c>
      <c r="F36" s="417"/>
    </row>
    <row r="37" spans="1:17">
      <c r="A37" s="418" t="s">
        <v>137</v>
      </c>
      <c r="B37" s="419"/>
      <c r="C37" s="420"/>
      <c r="D37" s="421"/>
      <c r="E37" s="422">
        <f>Q34</f>
        <v>434000</v>
      </c>
      <c r="F37" s="417"/>
    </row>
    <row r="38" spans="1:17">
      <c r="A38" s="423" t="s">
        <v>138</v>
      </c>
      <c r="B38" s="424"/>
      <c r="C38" s="420"/>
      <c r="D38" s="421"/>
      <c r="E38" s="422">
        <f>SUM(E36+E37)</f>
        <v>6048766.7000000002</v>
      </c>
      <c r="F38" s="417"/>
    </row>
    <row r="40" spans="1:17">
      <c r="A40" s="330" t="s">
        <v>190</v>
      </c>
    </row>
  </sheetData>
  <printOptions horizontalCentered="1" verticalCentered="1" gridLinesSet="0"/>
  <pageMargins left="0.25" right="0.25" top="0.25" bottom="0.25" header="0.5" footer="0.5"/>
  <pageSetup scale="80" orientation="landscape" horizontalDpi="4294967292" verticalDpi="4294967292" r:id="rId1"/>
  <headerFooter alignWithMargins="0">
    <oddFooter>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showGridLines="0" tabSelected="1" zoomScale="75" workbookViewId="0">
      <selection activeCell="H35" sqref="H35"/>
    </sheetView>
  </sheetViews>
  <sheetFormatPr defaultColWidth="11.5546875" defaultRowHeight="13.2"/>
  <cols>
    <col min="1" max="1" width="27.6640625" style="244" customWidth="1"/>
    <col min="2" max="2" width="5.6640625" style="244" customWidth="1"/>
    <col min="3" max="3" width="7.6640625" style="244" customWidth="1"/>
    <col min="4" max="4" width="9.6640625" style="244" customWidth="1"/>
    <col min="5" max="6" width="12.6640625" style="244" customWidth="1"/>
    <col min="7" max="7" width="7.6640625" style="247" customWidth="1"/>
    <col min="8" max="8" width="8.77734375" style="249" customWidth="1"/>
    <col min="9" max="9" width="8.77734375" style="247" customWidth="1"/>
    <col min="10" max="10" width="3.77734375" style="244" customWidth="1"/>
    <col min="11" max="12" width="12.6640625" style="244" customWidth="1"/>
    <col min="13" max="13" width="5.6640625" style="244" customWidth="1"/>
    <col min="14" max="15" width="8.77734375" style="244" customWidth="1"/>
    <col min="16" max="16" width="4.33203125" style="244" customWidth="1"/>
    <col min="17" max="17" width="12.6640625" style="244" customWidth="1"/>
    <col min="18" max="16384" width="11.5546875" style="244"/>
  </cols>
  <sheetData>
    <row r="1" spans="1:17">
      <c r="G1" s="245"/>
      <c r="H1" s="246" t="s">
        <v>105</v>
      </c>
    </row>
    <row r="2" spans="1:17" ht="4.05" customHeight="1">
      <c r="E2" s="248"/>
      <c r="F2" s="248"/>
      <c r="G2" s="245"/>
    </row>
    <row r="3" spans="1:17" hidden="1"/>
    <row r="4" spans="1:17">
      <c r="A4" s="250" t="s">
        <v>163</v>
      </c>
      <c r="B4" s="251"/>
      <c r="C4" s="251"/>
      <c r="D4" s="250"/>
      <c r="E4" s="250"/>
      <c r="F4" s="250" t="s">
        <v>164</v>
      </c>
      <c r="G4" s="252"/>
      <c r="H4" s="253"/>
      <c r="I4" s="252"/>
      <c r="J4" s="251"/>
      <c r="K4" s="251"/>
      <c r="L4" s="251"/>
      <c r="M4" s="251"/>
      <c r="N4" s="251"/>
      <c r="O4" s="251"/>
      <c r="P4" s="251"/>
      <c r="Q4" s="251"/>
    </row>
    <row r="5" spans="1:17" hidden="1">
      <c r="A5" s="250"/>
      <c r="B5" s="251"/>
      <c r="C5" s="251"/>
      <c r="D5" s="250"/>
      <c r="E5" s="251"/>
      <c r="F5" s="251"/>
      <c r="G5" s="252"/>
      <c r="H5" s="253"/>
      <c r="I5" s="252"/>
      <c r="J5" s="251"/>
      <c r="K5" s="251"/>
      <c r="L5" s="251"/>
      <c r="M5" s="251"/>
      <c r="N5" s="251"/>
      <c r="O5" s="251"/>
      <c r="P5" s="251"/>
      <c r="Q5" s="251"/>
    </row>
    <row r="6" spans="1:17" ht="13.8" thickBot="1">
      <c r="A6" s="250" t="s">
        <v>106</v>
      </c>
      <c r="B6" s="251"/>
      <c r="C6" s="251"/>
      <c r="D6" s="250"/>
      <c r="E6" s="250" t="s">
        <v>165</v>
      </c>
      <c r="F6" s="251"/>
      <c r="G6" s="252"/>
      <c r="H6" s="253"/>
      <c r="I6" s="252"/>
      <c r="J6" s="251"/>
      <c r="K6" s="251"/>
      <c r="L6" s="251"/>
      <c r="M6" s="251"/>
      <c r="N6" s="251"/>
      <c r="O6" s="251"/>
      <c r="P6" s="251"/>
      <c r="Q6" s="251"/>
    </row>
    <row r="7" spans="1:17" ht="14.4" thickTop="1" thickBot="1">
      <c r="A7" s="250"/>
      <c r="B7" s="254"/>
      <c r="C7" s="255"/>
      <c r="D7" s="256"/>
      <c r="E7" s="255"/>
      <c r="F7" s="255"/>
      <c r="G7" s="257" t="s">
        <v>108</v>
      </c>
      <c r="H7" s="258"/>
      <c r="I7" s="259"/>
      <c r="J7" s="255"/>
      <c r="K7" s="255"/>
      <c r="L7" s="255"/>
      <c r="M7" s="260"/>
      <c r="N7" s="255"/>
      <c r="O7" s="261" t="s">
        <v>3</v>
      </c>
      <c r="P7" s="255"/>
      <c r="Q7" s="262"/>
    </row>
    <row r="8" spans="1:17" ht="13.8" thickBot="1">
      <c r="A8" s="251"/>
      <c r="B8" s="263"/>
      <c r="C8" s="264" t="s">
        <v>109</v>
      </c>
      <c r="D8" s="265"/>
      <c r="E8" s="266"/>
      <c r="F8" s="267"/>
      <c r="G8" s="268"/>
      <c r="H8" s="269"/>
      <c r="I8" s="270" t="s">
        <v>110</v>
      </c>
      <c r="J8" s="265"/>
      <c r="K8" s="271"/>
      <c r="L8" s="272"/>
      <c r="M8" s="273"/>
      <c r="N8" s="274"/>
      <c r="O8" s="275"/>
      <c r="P8" s="272"/>
      <c r="Q8" s="276"/>
    </row>
    <row r="9" spans="1:17" ht="14.4" thickTop="1" thickBot="1">
      <c r="A9" s="277" t="s">
        <v>111</v>
      </c>
      <c r="B9" s="278" t="s">
        <v>112</v>
      </c>
      <c r="C9" s="278" t="s">
        <v>113</v>
      </c>
      <c r="D9" s="278" t="s">
        <v>114</v>
      </c>
      <c r="E9" s="279" t="s">
        <v>115</v>
      </c>
      <c r="F9" s="278" t="s">
        <v>112</v>
      </c>
      <c r="G9" s="280" t="s">
        <v>113</v>
      </c>
      <c r="H9" s="281" t="s">
        <v>116</v>
      </c>
      <c r="I9" s="280" t="s">
        <v>117</v>
      </c>
      <c r="J9" s="278" t="s">
        <v>118</v>
      </c>
      <c r="K9" s="282" t="s">
        <v>115</v>
      </c>
      <c r="L9" s="283" t="s">
        <v>112</v>
      </c>
      <c r="M9" s="284" t="s">
        <v>113</v>
      </c>
      <c r="N9" s="283" t="s">
        <v>116</v>
      </c>
      <c r="O9" s="283" t="s">
        <v>117</v>
      </c>
      <c r="P9" s="283" t="s">
        <v>118</v>
      </c>
      <c r="Q9" s="285" t="s">
        <v>119</v>
      </c>
    </row>
    <row r="10" spans="1:17">
      <c r="A10" s="286" t="s">
        <v>166</v>
      </c>
      <c r="B10" s="287"/>
      <c r="C10" s="288"/>
      <c r="D10" s="288"/>
      <c r="E10" s="289"/>
      <c r="F10" s="288"/>
      <c r="G10" s="288"/>
      <c r="H10" s="290"/>
      <c r="I10" s="288"/>
      <c r="J10" s="288"/>
      <c r="K10" s="288"/>
      <c r="L10" s="288"/>
      <c r="M10" s="291"/>
      <c r="N10" s="288"/>
      <c r="O10" s="288"/>
      <c r="P10" s="288"/>
      <c r="Q10" s="292"/>
    </row>
    <row r="11" spans="1:17">
      <c r="A11" s="293" t="s">
        <v>167</v>
      </c>
      <c r="B11" s="287" t="s">
        <v>168</v>
      </c>
      <c r="C11" s="288">
        <v>19010</v>
      </c>
      <c r="D11" s="288">
        <v>8.1999999999999993</v>
      </c>
      <c r="E11" s="289">
        <f t="shared" ref="E11:E19" si="0">C11*D11</f>
        <v>155882</v>
      </c>
      <c r="F11" s="288"/>
      <c r="G11" s="288"/>
      <c r="H11" s="290"/>
      <c r="I11" s="288">
        <f t="shared" ref="I11:I19" si="1">G11*H11</f>
        <v>0</v>
      </c>
      <c r="J11" s="288"/>
      <c r="K11" s="288">
        <f t="shared" ref="K11:K19" si="2">I11*J11</f>
        <v>0</v>
      </c>
      <c r="L11" s="288"/>
      <c r="M11" s="291"/>
      <c r="N11" s="288"/>
      <c r="O11" s="288">
        <f t="shared" ref="O11:O19" si="3">M11*N11</f>
        <v>0</v>
      </c>
      <c r="P11" s="288"/>
      <c r="Q11" s="292">
        <f t="shared" ref="Q11:Q19" si="4">O11*P11</f>
        <v>0</v>
      </c>
    </row>
    <row r="12" spans="1:17">
      <c r="A12" s="293" t="s">
        <v>121</v>
      </c>
      <c r="B12" s="287" t="s">
        <v>120</v>
      </c>
      <c r="C12" s="288">
        <v>57024</v>
      </c>
      <c r="D12" s="288">
        <v>35</v>
      </c>
      <c r="E12" s="289">
        <f t="shared" si="0"/>
        <v>1995840</v>
      </c>
      <c r="F12" s="288"/>
      <c r="G12" s="288"/>
      <c r="H12" s="290"/>
      <c r="I12" s="288">
        <f t="shared" si="1"/>
        <v>0</v>
      </c>
      <c r="J12" s="288"/>
      <c r="K12" s="288">
        <f t="shared" si="2"/>
        <v>0</v>
      </c>
      <c r="L12" s="288"/>
      <c r="M12" s="291"/>
      <c r="N12" s="288"/>
      <c r="O12" s="288">
        <f t="shared" si="3"/>
        <v>0</v>
      </c>
      <c r="P12" s="288"/>
      <c r="Q12" s="292">
        <f t="shared" si="4"/>
        <v>0</v>
      </c>
    </row>
    <row r="13" spans="1:17">
      <c r="A13" s="293" t="s">
        <v>169</v>
      </c>
      <c r="B13" s="287" t="s">
        <v>120</v>
      </c>
      <c r="C13" s="288">
        <v>4968</v>
      </c>
      <c r="D13" s="288">
        <v>1200</v>
      </c>
      <c r="E13" s="289">
        <f t="shared" si="0"/>
        <v>5961600</v>
      </c>
      <c r="F13" s="288"/>
      <c r="G13" s="288"/>
      <c r="H13" s="290"/>
      <c r="I13" s="288">
        <f t="shared" si="1"/>
        <v>0</v>
      </c>
      <c r="J13" s="288"/>
      <c r="K13" s="288">
        <f t="shared" si="2"/>
        <v>0</v>
      </c>
      <c r="L13" s="288"/>
      <c r="M13" s="291"/>
      <c r="N13" s="288"/>
      <c r="O13" s="288">
        <f t="shared" si="3"/>
        <v>0</v>
      </c>
      <c r="P13" s="288"/>
      <c r="Q13" s="292">
        <f t="shared" si="4"/>
        <v>0</v>
      </c>
    </row>
    <row r="14" spans="1:17">
      <c r="A14" s="293" t="s">
        <v>170</v>
      </c>
      <c r="B14" s="287" t="s">
        <v>120</v>
      </c>
      <c r="C14" s="288">
        <v>95000</v>
      </c>
      <c r="D14" s="288">
        <v>1</v>
      </c>
      <c r="E14" s="289">
        <f t="shared" si="0"/>
        <v>95000</v>
      </c>
      <c r="F14" s="288"/>
      <c r="G14" s="288"/>
      <c r="H14" s="290"/>
      <c r="I14" s="288">
        <f t="shared" si="1"/>
        <v>0</v>
      </c>
      <c r="J14" s="288"/>
      <c r="K14" s="288">
        <f t="shared" si="2"/>
        <v>0</v>
      </c>
      <c r="L14" s="288"/>
      <c r="M14" s="291"/>
      <c r="N14" s="288"/>
      <c r="O14" s="288">
        <f t="shared" si="3"/>
        <v>0</v>
      </c>
      <c r="P14" s="288"/>
      <c r="Q14" s="292">
        <f t="shared" si="4"/>
        <v>0</v>
      </c>
    </row>
    <row r="15" spans="1:17">
      <c r="A15" s="293" t="s">
        <v>171</v>
      </c>
      <c r="B15" s="287" t="s">
        <v>120</v>
      </c>
      <c r="C15" s="288">
        <v>9504</v>
      </c>
      <c r="D15" s="288">
        <v>10</v>
      </c>
      <c r="E15" s="289">
        <f t="shared" si="0"/>
        <v>95040</v>
      </c>
      <c r="F15" s="288"/>
      <c r="G15" s="288"/>
      <c r="H15" s="290"/>
      <c r="I15" s="288">
        <f t="shared" si="1"/>
        <v>0</v>
      </c>
      <c r="J15" s="288"/>
      <c r="K15" s="288">
        <f t="shared" si="2"/>
        <v>0</v>
      </c>
      <c r="L15" s="288"/>
      <c r="M15" s="291"/>
      <c r="N15" s="288"/>
      <c r="O15" s="288">
        <f t="shared" si="3"/>
        <v>0</v>
      </c>
      <c r="P15" s="288"/>
      <c r="Q15" s="292">
        <f t="shared" si="4"/>
        <v>0</v>
      </c>
    </row>
    <row r="16" spans="1:17">
      <c r="A16" s="293" t="s">
        <v>172</v>
      </c>
      <c r="B16" s="287" t="s">
        <v>120</v>
      </c>
      <c r="C16" s="288">
        <v>20000</v>
      </c>
      <c r="D16" s="288">
        <v>1</v>
      </c>
      <c r="E16" s="289">
        <f t="shared" si="0"/>
        <v>20000</v>
      </c>
      <c r="F16" s="288"/>
      <c r="G16" s="288"/>
      <c r="H16" s="290"/>
      <c r="I16" s="288">
        <f t="shared" si="1"/>
        <v>0</v>
      </c>
      <c r="J16" s="288"/>
      <c r="K16" s="288">
        <f t="shared" si="2"/>
        <v>0</v>
      </c>
      <c r="L16" s="288"/>
      <c r="M16" s="291"/>
      <c r="N16" s="288"/>
      <c r="O16" s="288">
        <f t="shared" si="3"/>
        <v>0</v>
      </c>
      <c r="P16" s="288"/>
      <c r="Q16" s="292">
        <f t="shared" si="4"/>
        <v>0</v>
      </c>
    </row>
    <row r="17" spans="1:17">
      <c r="A17" s="294" t="s">
        <v>173</v>
      </c>
      <c r="B17" s="287" t="s">
        <v>120</v>
      </c>
      <c r="C17" s="288">
        <v>10000</v>
      </c>
      <c r="D17" s="288">
        <v>50</v>
      </c>
      <c r="E17" s="289">
        <f t="shared" si="0"/>
        <v>500000</v>
      </c>
      <c r="F17" s="288"/>
      <c r="G17" s="288"/>
      <c r="H17" s="290"/>
      <c r="I17" s="288">
        <f t="shared" si="1"/>
        <v>0</v>
      </c>
      <c r="J17" s="288"/>
      <c r="K17" s="288">
        <f t="shared" si="2"/>
        <v>0</v>
      </c>
      <c r="L17" s="288"/>
      <c r="M17" s="291"/>
      <c r="N17" s="288"/>
      <c r="O17" s="288">
        <f t="shared" si="3"/>
        <v>0</v>
      </c>
      <c r="P17" s="288"/>
      <c r="Q17" s="292">
        <f t="shared" si="4"/>
        <v>0</v>
      </c>
    </row>
    <row r="18" spans="1:17">
      <c r="A18" s="294" t="s">
        <v>202</v>
      </c>
      <c r="B18" s="429" t="s">
        <v>120</v>
      </c>
      <c r="C18" s="288">
        <v>92</v>
      </c>
      <c r="D18" s="288">
        <v>600</v>
      </c>
      <c r="E18" s="289">
        <f t="shared" si="0"/>
        <v>55200</v>
      </c>
      <c r="F18" s="288"/>
      <c r="G18" s="288"/>
      <c r="H18" s="290"/>
      <c r="I18" s="288"/>
      <c r="J18" s="288"/>
      <c r="K18" s="288"/>
      <c r="L18" s="288"/>
      <c r="M18" s="291"/>
      <c r="N18" s="288"/>
      <c r="O18" s="288"/>
      <c r="P18" s="288"/>
      <c r="Q18" s="292"/>
    </row>
    <row r="19" spans="1:17">
      <c r="A19" s="294" t="s">
        <v>199</v>
      </c>
      <c r="B19" s="429" t="s">
        <v>120</v>
      </c>
      <c r="C19" s="288">
        <v>46</v>
      </c>
      <c r="D19" s="288">
        <v>4000</v>
      </c>
      <c r="E19" s="289">
        <f t="shared" si="0"/>
        <v>184000</v>
      </c>
      <c r="F19" s="288"/>
      <c r="G19" s="288"/>
      <c r="H19" s="290"/>
      <c r="I19" s="288">
        <f t="shared" si="1"/>
        <v>0</v>
      </c>
      <c r="J19" s="288"/>
      <c r="K19" s="288">
        <f t="shared" si="2"/>
        <v>0</v>
      </c>
      <c r="L19" s="288"/>
      <c r="M19" s="291"/>
      <c r="N19" s="288"/>
      <c r="O19" s="288">
        <f t="shared" si="3"/>
        <v>0</v>
      </c>
      <c r="P19" s="288"/>
      <c r="Q19" s="292">
        <f t="shared" si="4"/>
        <v>0</v>
      </c>
    </row>
    <row r="20" spans="1:17">
      <c r="A20" s="295" t="s">
        <v>174</v>
      </c>
      <c r="B20" s="296"/>
      <c r="C20" s="297"/>
      <c r="D20" s="288"/>
      <c r="E20" s="289"/>
      <c r="F20" s="288"/>
      <c r="G20" s="288"/>
      <c r="H20" s="290"/>
      <c r="I20" s="288"/>
      <c r="J20" s="288"/>
      <c r="K20" s="288"/>
      <c r="L20" s="288"/>
      <c r="M20" s="291"/>
      <c r="N20" s="288"/>
      <c r="O20" s="288"/>
      <c r="P20" s="288"/>
      <c r="Q20" s="292"/>
    </row>
    <row r="21" spans="1:17">
      <c r="A21" s="298" t="s">
        <v>175</v>
      </c>
      <c r="B21" s="296"/>
      <c r="C21" s="297"/>
      <c r="D21" s="297"/>
      <c r="E21" s="299">
        <f t="shared" ref="E21:E26" si="5">C21*D21</f>
        <v>0</v>
      </c>
      <c r="F21" s="297" t="s">
        <v>176</v>
      </c>
      <c r="G21" s="297">
        <v>4968</v>
      </c>
      <c r="H21" s="296">
        <v>10</v>
      </c>
      <c r="I21" s="297">
        <f>G21*H21</f>
        <v>49680</v>
      </c>
      <c r="J21" s="297">
        <v>39</v>
      </c>
      <c r="K21" s="297">
        <f>I21*J21</f>
        <v>1937520</v>
      </c>
      <c r="L21" s="297"/>
      <c r="M21" s="300"/>
      <c r="N21" s="297"/>
      <c r="O21" s="297">
        <f>M21*N21</f>
        <v>0</v>
      </c>
      <c r="P21" s="297"/>
      <c r="Q21" s="301">
        <f>O21*P21</f>
        <v>0</v>
      </c>
    </row>
    <row r="22" spans="1:17">
      <c r="A22" s="293"/>
      <c r="B22" s="287"/>
      <c r="C22" s="288"/>
      <c r="D22" s="288"/>
      <c r="E22" s="289">
        <f t="shared" si="5"/>
        <v>0</v>
      </c>
      <c r="F22" s="288"/>
      <c r="G22" s="288"/>
      <c r="H22" s="290"/>
      <c r="I22" s="288">
        <f>G22*H22</f>
        <v>0</v>
      </c>
      <c r="J22" s="288"/>
      <c r="K22" s="288">
        <f>I22*J22</f>
        <v>0</v>
      </c>
      <c r="L22" s="297" t="s">
        <v>125</v>
      </c>
      <c r="M22" s="300"/>
      <c r="N22" s="297"/>
      <c r="O22" s="297">
        <v>6000</v>
      </c>
      <c r="P22" s="297">
        <v>55</v>
      </c>
      <c r="Q22" s="301">
        <f>O22*P22</f>
        <v>330000</v>
      </c>
    </row>
    <row r="23" spans="1:17">
      <c r="A23" s="293"/>
      <c r="B23" s="287"/>
      <c r="C23" s="288"/>
      <c r="D23" s="288"/>
      <c r="E23" s="289">
        <f t="shared" si="5"/>
        <v>0</v>
      </c>
      <c r="F23" s="288"/>
      <c r="G23" s="288"/>
      <c r="H23" s="290"/>
      <c r="I23" s="288">
        <f>G23*H23</f>
        <v>0</v>
      </c>
      <c r="J23" s="288"/>
      <c r="K23" s="288">
        <f>I23*J23</f>
        <v>0</v>
      </c>
      <c r="L23" s="297" t="s">
        <v>177</v>
      </c>
      <c r="M23" s="300"/>
      <c r="N23" s="297"/>
      <c r="O23" s="297">
        <v>9432</v>
      </c>
      <c r="P23" s="297">
        <v>52</v>
      </c>
      <c r="Q23" s="301">
        <f>O23*P23</f>
        <v>490464</v>
      </c>
    </row>
    <row r="24" spans="1:17">
      <c r="A24" s="293"/>
      <c r="B24" s="287"/>
      <c r="C24" s="288"/>
      <c r="D24" s="288"/>
      <c r="E24" s="289">
        <f t="shared" si="5"/>
        <v>0</v>
      </c>
      <c r="F24" s="288"/>
      <c r="G24" s="288"/>
      <c r="H24" s="290"/>
      <c r="I24" s="288">
        <f>G24*H24</f>
        <v>0</v>
      </c>
      <c r="J24" s="288"/>
      <c r="K24" s="288">
        <f>I24*J24</f>
        <v>0</v>
      </c>
      <c r="L24" s="288"/>
      <c r="M24" s="291"/>
      <c r="N24" s="288"/>
      <c r="O24" s="288">
        <f>M24*N24</f>
        <v>0</v>
      </c>
      <c r="P24" s="288"/>
      <c r="Q24" s="292">
        <f>O24*P24</f>
        <v>0</v>
      </c>
    </row>
    <row r="25" spans="1:17">
      <c r="A25" s="293"/>
      <c r="B25" s="287"/>
      <c r="C25" s="288"/>
      <c r="D25" s="288"/>
      <c r="E25" s="289">
        <f t="shared" si="5"/>
        <v>0</v>
      </c>
      <c r="F25" s="288"/>
      <c r="G25" s="288"/>
      <c r="H25" s="290"/>
      <c r="I25" s="288">
        <f>G25*H25</f>
        <v>0</v>
      </c>
      <c r="J25" s="288"/>
      <c r="K25" s="288">
        <f>I25*J25</f>
        <v>0</v>
      </c>
      <c r="L25" s="288"/>
      <c r="M25" s="291"/>
      <c r="N25" s="288"/>
      <c r="O25" s="288">
        <f>M25*N25</f>
        <v>0</v>
      </c>
      <c r="P25" s="288"/>
      <c r="Q25" s="292">
        <f>O25*P25</f>
        <v>0</v>
      </c>
    </row>
    <row r="26" spans="1:17">
      <c r="A26" s="293"/>
      <c r="B26" s="287"/>
      <c r="C26" s="288"/>
      <c r="D26" s="288"/>
      <c r="E26" s="289">
        <f t="shared" si="5"/>
        <v>0</v>
      </c>
      <c r="F26" s="288"/>
      <c r="G26" s="288"/>
      <c r="H26" s="290"/>
      <c r="I26" s="288">
        <f t="shared" ref="I26:I31" si="6">G26*H26</f>
        <v>0</v>
      </c>
      <c r="J26" s="288"/>
      <c r="K26" s="288">
        <f t="shared" ref="K26:K31" si="7">I26*J26</f>
        <v>0</v>
      </c>
      <c r="L26" s="288"/>
      <c r="M26" s="291"/>
      <c r="N26" s="288"/>
      <c r="O26" s="288">
        <f>M26*N26</f>
        <v>0</v>
      </c>
      <c r="P26" s="288"/>
      <c r="Q26" s="292">
        <f t="shared" ref="Q26:Q31" si="8">O26*P26</f>
        <v>0</v>
      </c>
    </row>
    <row r="27" spans="1:17">
      <c r="A27" s="293" t="s">
        <v>126</v>
      </c>
      <c r="B27" s="287"/>
      <c r="C27" s="288"/>
      <c r="D27" s="288"/>
      <c r="E27" s="289"/>
      <c r="F27" s="288"/>
      <c r="G27" s="288"/>
      <c r="H27" s="290"/>
      <c r="I27" s="288">
        <f t="shared" si="6"/>
        <v>0</v>
      </c>
      <c r="J27" s="288"/>
      <c r="K27" s="288">
        <f t="shared" si="7"/>
        <v>0</v>
      </c>
      <c r="L27" s="288"/>
      <c r="M27" s="291"/>
      <c r="N27" s="288"/>
      <c r="O27" s="288"/>
      <c r="P27" s="288"/>
      <c r="Q27" s="292">
        <f t="shared" si="8"/>
        <v>0</v>
      </c>
    </row>
    <row r="28" spans="1:17">
      <c r="A28" s="293" t="s">
        <v>127</v>
      </c>
      <c r="B28" s="287"/>
      <c r="C28" s="288"/>
      <c r="D28" s="288"/>
      <c r="E28" s="289"/>
      <c r="F28" s="288"/>
      <c r="G28" s="288"/>
      <c r="H28" s="290"/>
      <c r="I28" s="288">
        <f t="shared" si="6"/>
        <v>0</v>
      </c>
      <c r="J28" s="288"/>
      <c r="K28" s="288">
        <f t="shared" si="7"/>
        <v>0</v>
      </c>
      <c r="L28" s="288"/>
      <c r="M28" s="291"/>
      <c r="N28" s="288"/>
      <c r="O28" s="288">
        <v>0</v>
      </c>
      <c r="P28" s="288"/>
      <c r="Q28" s="292">
        <f t="shared" si="8"/>
        <v>0</v>
      </c>
    </row>
    <row r="29" spans="1:17">
      <c r="A29" s="293" t="s">
        <v>128</v>
      </c>
      <c r="B29" s="287"/>
      <c r="C29" s="288"/>
      <c r="D29" s="288"/>
      <c r="E29" s="289"/>
      <c r="F29" s="288" t="s">
        <v>129</v>
      </c>
      <c r="G29" s="288">
        <v>4752</v>
      </c>
      <c r="H29" s="290">
        <v>0.5</v>
      </c>
      <c r="I29" s="288">
        <f t="shared" si="6"/>
        <v>2376</v>
      </c>
      <c r="J29" s="288">
        <v>77</v>
      </c>
      <c r="K29" s="288">
        <f t="shared" si="7"/>
        <v>182952</v>
      </c>
      <c r="L29" s="288"/>
      <c r="M29" s="291"/>
      <c r="N29" s="288"/>
      <c r="O29" s="288">
        <f>M29*N29</f>
        <v>0</v>
      </c>
      <c r="P29" s="288"/>
      <c r="Q29" s="292">
        <f t="shared" si="8"/>
        <v>0</v>
      </c>
    </row>
    <row r="30" spans="1:17">
      <c r="A30" s="293" t="s">
        <v>130</v>
      </c>
      <c r="B30" s="287"/>
      <c r="C30" s="288"/>
      <c r="D30" s="288"/>
      <c r="E30" s="289"/>
      <c r="F30" s="288" t="s">
        <v>129</v>
      </c>
      <c r="G30" s="288">
        <v>0</v>
      </c>
      <c r="H30" s="290">
        <v>0</v>
      </c>
      <c r="I30" s="288">
        <f t="shared" si="6"/>
        <v>0</v>
      </c>
      <c r="J30" s="288">
        <v>0</v>
      </c>
      <c r="K30" s="288">
        <f t="shared" si="7"/>
        <v>0</v>
      </c>
      <c r="L30" s="288"/>
      <c r="M30" s="291"/>
      <c r="N30" s="288"/>
      <c r="O30" s="288">
        <f>M30*N30</f>
        <v>0</v>
      </c>
      <c r="P30" s="288"/>
      <c r="Q30" s="292">
        <f t="shared" si="8"/>
        <v>0</v>
      </c>
    </row>
    <row r="31" spans="1:17">
      <c r="A31" s="293" t="s">
        <v>131</v>
      </c>
      <c r="B31" s="287"/>
      <c r="C31" s="288"/>
      <c r="D31" s="288"/>
      <c r="E31" s="289"/>
      <c r="F31" s="288" t="s">
        <v>129</v>
      </c>
      <c r="G31" s="288">
        <v>0</v>
      </c>
      <c r="H31" s="290">
        <v>0</v>
      </c>
      <c r="I31" s="288">
        <f t="shared" si="6"/>
        <v>0</v>
      </c>
      <c r="J31" s="288">
        <v>63</v>
      </c>
      <c r="K31" s="288">
        <f t="shared" si="7"/>
        <v>0</v>
      </c>
      <c r="L31" s="288"/>
      <c r="M31" s="291"/>
      <c r="N31" s="288"/>
      <c r="O31" s="288">
        <f>M31*N31</f>
        <v>0</v>
      </c>
      <c r="P31" s="288"/>
      <c r="Q31" s="292">
        <f t="shared" si="8"/>
        <v>0</v>
      </c>
    </row>
    <row r="32" spans="1:17">
      <c r="A32" s="293" t="s">
        <v>132</v>
      </c>
      <c r="B32" s="287"/>
      <c r="C32" s="288"/>
      <c r="D32" s="288"/>
      <c r="E32" s="289"/>
      <c r="F32" s="288" t="s">
        <v>129</v>
      </c>
      <c r="G32" s="288">
        <v>100000</v>
      </c>
      <c r="H32" s="290">
        <v>0.1</v>
      </c>
      <c r="I32" s="288">
        <f>G32*H32</f>
        <v>10000</v>
      </c>
      <c r="J32" s="288">
        <v>109</v>
      </c>
      <c r="K32" s="288">
        <f>I32*J32</f>
        <v>1090000</v>
      </c>
      <c r="L32" s="288"/>
      <c r="M32" s="291"/>
      <c r="N32" s="288"/>
      <c r="O32" s="288">
        <f>M32*N32</f>
        <v>0</v>
      </c>
      <c r="P32" s="288"/>
      <c r="Q32" s="292">
        <f>O32*P32</f>
        <v>0</v>
      </c>
    </row>
    <row r="33" spans="1:17">
      <c r="A33" s="293" t="s">
        <v>178</v>
      </c>
      <c r="B33" s="287"/>
      <c r="C33" s="288"/>
      <c r="D33" s="288"/>
      <c r="E33" s="289"/>
      <c r="F33" s="288" t="s">
        <v>129</v>
      </c>
      <c r="G33" s="288">
        <v>40000</v>
      </c>
      <c r="H33" s="290">
        <v>0.25</v>
      </c>
      <c r="I33" s="288">
        <f>G33*H33</f>
        <v>10000</v>
      </c>
      <c r="J33" s="288">
        <v>77</v>
      </c>
      <c r="K33" s="288">
        <f>I33*J33</f>
        <v>770000</v>
      </c>
      <c r="L33" s="288"/>
      <c r="M33" s="291"/>
      <c r="N33" s="288"/>
      <c r="O33" s="288"/>
      <c r="P33" s="288"/>
      <c r="Q33" s="292"/>
    </row>
    <row r="34" spans="1:17" ht="13.8" thickBot="1">
      <c r="A34" s="302" t="s">
        <v>134</v>
      </c>
      <c r="B34" s="303"/>
      <c r="C34" s="304"/>
      <c r="D34" s="304"/>
      <c r="E34" s="305"/>
      <c r="F34" s="304" t="s">
        <v>129</v>
      </c>
      <c r="G34" s="304">
        <v>4752</v>
      </c>
      <c r="H34" s="306">
        <v>1</v>
      </c>
      <c r="I34" s="304">
        <f>G34*H34</f>
        <v>4752</v>
      </c>
      <c r="J34" s="304">
        <v>39</v>
      </c>
      <c r="K34" s="304">
        <f>I34*J34</f>
        <v>185328</v>
      </c>
      <c r="L34" s="304"/>
      <c r="M34" s="307"/>
      <c r="N34" s="304"/>
      <c r="O34" s="288">
        <f>M34*N34</f>
        <v>0</v>
      </c>
      <c r="P34" s="304"/>
      <c r="Q34" s="292">
        <f>O34*P34</f>
        <v>0</v>
      </c>
    </row>
    <row r="35" spans="1:17" ht="13.8" thickBot="1">
      <c r="A35" s="308" t="s">
        <v>135</v>
      </c>
      <c r="B35" s="309"/>
      <c r="C35" s="310"/>
      <c r="D35" s="310"/>
      <c r="E35" s="311">
        <f>SUM(E11:E26)</f>
        <v>9062562</v>
      </c>
      <c r="F35" s="310"/>
      <c r="G35" s="310"/>
      <c r="H35" s="312"/>
      <c r="I35" s="310"/>
      <c r="J35" s="310"/>
      <c r="K35" s="311">
        <f>SUM(K10:K34)</f>
        <v>4165800</v>
      </c>
      <c r="L35" s="310"/>
      <c r="M35" s="310"/>
      <c r="N35" s="310"/>
      <c r="O35" s="313"/>
      <c r="P35" s="310"/>
      <c r="Q35" s="314">
        <f>SUM(Q10:Q34)</f>
        <v>820464</v>
      </c>
    </row>
    <row r="36" spans="1:17" ht="13.8" thickBot="1">
      <c r="A36" s="315"/>
      <c r="B36" s="316"/>
      <c r="C36" s="316"/>
      <c r="D36" s="316"/>
      <c r="E36" s="316"/>
      <c r="F36" s="316"/>
      <c r="G36" s="317"/>
      <c r="H36" s="318"/>
      <c r="I36" s="317"/>
      <c r="J36" s="316"/>
      <c r="K36" s="316"/>
      <c r="L36" s="316"/>
      <c r="M36" s="316"/>
      <c r="N36" s="316"/>
      <c r="O36" s="316"/>
      <c r="P36" s="316"/>
      <c r="Q36" s="316"/>
    </row>
    <row r="37" spans="1:17" ht="13.8" thickTop="1">
      <c r="A37" s="319" t="s">
        <v>136</v>
      </c>
      <c r="B37" s="320"/>
      <c r="C37" s="321"/>
      <c r="D37" s="321"/>
      <c r="E37" s="322">
        <f>SUM(E35:K35)</f>
        <v>13228362</v>
      </c>
      <c r="F37" s="323"/>
    </row>
    <row r="38" spans="1:17">
      <c r="A38" s="324" t="s">
        <v>137</v>
      </c>
      <c r="B38" s="325"/>
      <c r="C38" s="326"/>
      <c r="D38" s="326"/>
      <c r="E38" s="327">
        <f>Q35</f>
        <v>820464</v>
      </c>
      <c r="F38" s="323"/>
    </row>
    <row r="39" spans="1:17">
      <c r="A39" s="328" t="s">
        <v>138</v>
      </c>
      <c r="B39" s="329"/>
      <c r="C39" s="326"/>
      <c r="D39" s="326"/>
      <c r="E39" s="327">
        <f>SUM(E37+E38)</f>
        <v>14048826</v>
      </c>
      <c r="F39" s="323"/>
    </row>
    <row r="42" spans="1:17">
      <c r="A42" s="244" t="s">
        <v>179</v>
      </c>
    </row>
    <row r="43" spans="1:17">
      <c r="A43" s="430" t="s">
        <v>200</v>
      </c>
    </row>
  </sheetData>
  <printOptions horizontalCentered="1" verticalCentered="1" gridLinesSet="0"/>
  <pageMargins left="0.25" right="0.25" top="0.25" bottom="0.25" header="0.5" footer="0.5"/>
  <pageSetup scale="78" orientation="landscape" horizontalDpi="4294967292" verticalDpi="4294967292" r:id="rId1"/>
  <headerFooter alignWithMargins="0">
    <oddHeader>&amp;CNLC Accelerator Vacuum Manifold and Processing</oddHeader>
    <oddFooter>&amp;LJ. Weinberg&amp;CPage 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Summery</vt:lpstr>
      <vt:lpstr>ML WC293</vt:lpstr>
      <vt:lpstr>MLWC 475</vt:lpstr>
      <vt:lpstr>ML Kly. Gal. Vac.</vt:lpstr>
      <vt:lpstr>ML Acc.Manifold</vt:lpstr>
      <vt:lpstr>Summery!Print_Area</vt:lpstr>
      <vt:lpstr>Summery!Print_Titles</vt:lpstr>
    </vt:vector>
  </TitlesOfParts>
  <Company>slac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Larsen</dc:creator>
  <cp:lastModifiedBy>Aniket Gupta</cp:lastModifiedBy>
  <cp:lastPrinted>1999-03-22T23:01:04Z</cp:lastPrinted>
  <dcterms:created xsi:type="dcterms:W3CDTF">1999-03-03T18:56:35Z</dcterms:created>
  <dcterms:modified xsi:type="dcterms:W3CDTF">2024-02-03T22:32:14Z</dcterms:modified>
</cp:coreProperties>
</file>