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12A2F2D9-C17C-43EF-9E19-BB6B591A9DBE}" xr6:coauthVersionLast="47" xr6:coauthVersionMax="47" xr10:uidLastSave="{00000000-0000-0000-0000-000000000000}"/>
  <bookViews>
    <workbookView showSheetTabs="0" xWindow="768" yWindow="768" windowWidth="17280" windowHeight="8880"/>
  </bookViews>
  <sheets>
    <sheet name="Sheet3" sheetId="3" r:id="rId1"/>
    <sheet name="Sheet 1" sheetId="2" r:id="rId2"/>
  </sheets>
  <definedNames>
    <definedName name="deltainput">'Sheet 1'!$F$46</definedName>
    <definedName name="deltainput2">'Sheet 1'!$A$1</definedName>
    <definedName name="deltainputb">'Sheet 1'!$F$70</definedName>
    <definedName name="deltaretent">'Sheet 1'!$F$26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E5" i="2"/>
  <c r="F5" i="2"/>
  <c r="G5" i="2"/>
  <c r="G24" i="2" s="1"/>
  <c r="H5" i="2"/>
  <c r="H24" i="2" s="1"/>
  <c r="I5" i="2"/>
  <c r="J5" i="2"/>
  <c r="K5" i="2"/>
  <c r="K30" i="2" s="1"/>
  <c r="L5" i="2"/>
  <c r="M5" i="2"/>
  <c r="N5" i="2"/>
  <c r="O5" i="2"/>
  <c r="O24" i="2" s="1"/>
  <c r="P5" i="2"/>
  <c r="P24" i="2" s="1"/>
  <c r="Q5" i="2"/>
  <c r="R6" i="2"/>
  <c r="A7" i="2"/>
  <c r="R7" i="2"/>
  <c r="R8" i="2"/>
  <c r="F48" i="2" s="1"/>
  <c r="R9" i="2"/>
  <c r="G48" i="2" s="1"/>
  <c r="R10" i="2"/>
  <c r="R11" i="2"/>
  <c r="R12" i="2"/>
  <c r="R13" i="2"/>
  <c r="R14" i="2"/>
  <c r="R15" i="2"/>
  <c r="R16" i="2"/>
  <c r="N48" i="2" s="1"/>
  <c r="R17" i="2"/>
  <c r="O48" i="2" s="1"/>
  <c r="R18" i="2"/>
  <c r="R19" i="2"/>
  <c r="S20" i="2"/>
  <c r="S21" i="2"/>
  <c r="C22" i="2"/>
  <c r="R22" i="2"/>
  <c r="S23" i="2"/>
  <c r="D24" i="2"/>
  <c r="I24" i="2"/>
  <c r="J24" i="2"/>
  <c r="K24" i="2"/>
  <c r="L24" i="2"/>
  <c r="Q24" i="2"/>
  <c r="F26" i="2"/>
  <c r="J28" i="2"/>
  <c r="K28" i="2"/>
  <c r="M28" i="2"/>
  <c r="D29" i="2"/>
  <c r="E29" i="2"/>
  <c r="G29" i="2"/>
  <c r="M29" i="2"/>
  <c r="O29" i="2"/>
  <c r="F30" i="2"/>
  <c r="F51" i="2" s="1"/>
  <c r="G30" i="2"/>
  <c r="I30" i="2"/>
  <c r="N30" i="2"/>
  <c r="N51" i="2" s="1"/>
  <c r="O30" i="2"/>
  <c r="O51" i="2" s="1"/>
  <c r="H31" i="2"/>
  <c r="I31" i="2"/>
  <c r="K31" i="2"/>
  <c r="P31" i="2"/>
  <c r="Q31" i="2"/>
  <c r="E32" i="2"/>
  <c r="J32" i="2"/>
  <c r="K32" i="2"/>
  <c r="M32" i="2"/>
  <c r="D33" i="2"/>
  <c r="E33" i="2"/>
  <c r="G33" i="2"/>
  <c r="L33" i="2"/>
  <c r="M33" i="2"/>
  <c r="O33" i="2"/>
  <c r="G34" i="2"/>
  <c r="I34" i="2"/>
  <c r="N34" i="2"/>
  <c r="N55" i="2" s="1"/>
  <c r="O34" i="2"/>
  <c r="Q34" i="2"/>
  <c r="H35" i="2"/>
  <c r="I35" i="2"/>
  <c r="I56" i="2" s="1"/>
  <c r="K35" i="2"/>
  <c r="P35" i="2"/>
  <c r="Q35" i="2"/>
  <c r="E36" i="2"/>
  <c r="J36" i="2"/>
  <c r="K36" i="2"/>
  <c r="M36" i="2"/>
  <c r="M57" i="2" s="1"/>
  <c r="D37" i="2"/>
  <c r="E37" i="2"/>
  <c r="G37" i="2"/>
  <c r="L37" i="2"/>
  <c r="M37" i="2"/>
  <c r="O37" i="2"/>
  <c r="F38" i="2"/>
  <c r="F59" i="2" s="1"/>
  <c r="G38" i="2"/>
  <c r="I38" i="2"/>
  <c r="I59" i="2" s="1"/>
  <c r="O38" i="2"/>
  <c r="Q38" i="2"/>
  <c r="H39" i="2"/>
  <c r="H60" i="2" s="1"/>
  <c r="I39" i="2"/>
  <c r="K39" i="2"/>
  <c r="P39" i="2"/>
  <c r="Q39" i="2"/>
  <c r="E40" i="2"/>
  <c r="J40" i="2"/>
  <c r="K40" i="2"/>
  <c r="M40" i="2"/>
  <c r="M61" i="2" s="1"/>
  <c r="Q40" i="2"/>
  <c r="D41" i="2"/>
  <c r="E41" i="2"/>
  <c r="G41" i="2"/>
  <c r="K41" i="2"/>
  <c r="L41" i="2"/>
  <c r="M41" i="2"/>
  <c r="O41" i="2"/>
  <c r="D42" i="2"/>
  <c r="E42" i="2"/>
  <c r="F42" i="2"/>
  <c r="F63" i="2" s="1"/>
  <c r="G42" i="2"/>
  <c r="G63" i="2" s="1"/>
  <c r="H42" i="2"/>
  <c r="I42" i="2"/>
  <c r="J42" i="2"/>
  <c r="L42" i="2"/>
  <c r="M42" i="2"/>
  <c r="N42" i="2"/>
  <c r="N63" i="2" s="1"/>
  <c r="O42" i="2"/>
  <c r="O63" i="2" s="1"/>
  <c r="P42" i="2"/>
  <c r="Q42" i="2"/>
  <c r="F46" i="2"/>
  <c r="C49" i="2" s="1"/>
  <c r="K46" i="2"/>
  <c r="D48" i="2"/>
  <c r="E48" i="2"/>
  <c r="H48" i="2"/>
  <c r="H52" i="2" s="1"/>
  <c r="I48" i="2"/>
  <c r="J48" i="2"/>
  <c r="K48" i="2"/>
  <c r="L48" i="2"/>
  <c r="M48" i="2"/>
  <c r="M49" i="2" s="1"/>
  <c r="P48" i="2"/>
  <c r="P63" i="2" s="1"/>
  <c r="Q48" i="2"/>
  <c r="R48" i="2"/>
  <c r="J49" i="2"/>
  <c r="K49" i="2"/>
  <c r="A50" i="2"/>
  <c r="F1" i="2" s="1"/>
  <c r="C50" i="2"/>
  <c r="D50" i="2"/>
  <c r="G50" i="2"/>
  <c r="O50" i="2"/>
  <c r="G51" i="2"/>
  <c r="I51" i="2"/>
  <c r="K51" i="2"/>
  <c r="C52" i="2"/>
  <c r="I52" i="2"/>
  <c r="K52" i="2"/>
  <c r="P52" i="2"/>
  <c r="Q52" i="2"/>
  <c r="K53" i="2"/>
  <c r="C54" i="2"/>
  <c r="D54" i="2"/>
  <c r="G54" i="2"/>
  <c r="L54" i="2"/>
  <c r="G55" i="2"/>
  <c r="I55" i="2"/>
  <c r="O55" i="2"/>
  <c r="Q55" i="2"/>
  <c r="C56" i="2"/>
  <c r="K56" i="2"/>
  <c r="P56" i="2"/>
  <c r="Q56" i="2"/>
  <c r="J57" i="2"/>
  <c r="K57" i="2"/>
  <c r="C58" i="2"/>
  <c r="G58" i="2"/>
  <c r="L58" i="2"/>
  <c r="O58" i="2"/>
  <c r="G59" i="2"/>
  <c r="O59" i="2"/>
  <c r="Q59" i="2"/>
  <c r="C60" i="2"/>
  <c r="I60" i="2"/>
  <c r="K60" i="2"/>
  <c r="P60" i="2"/>
  <c r="Q60" i="2"/>
  <c r="J61" i="2"/>
  <c r="K61" i="2"/>
  <c r="Q61" i="2"/>
  <c r="C62" i="2"/>
  <c r="D62" i="2"/>
  <c r="G62" i="2"/>
  <c r="K62" i="2"/>
  <c r="L62" i="2"/>
  <c r="O62" i="2"/>
  <c r="I63" i="2"/>
  <c r="J63" i="2"/>
  <c r="Q63" i="2"/>
  <c r="C64" i="2"/>
  <c r="F70" i="2"/>
  <c r="K70" i="2"/>
  <c r="C73" i="2"/>
  <c r="A74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B94" i="2"/>
  <c r="B95" i="2"/>
  <c r="C95" i="2"/>
  <c r="B96" i="2"/>
  <c r="B97" i="2"/>
  <c r="F15" i="3"/>
  <c r="J16" i="3"/>
  <c r="K16" i="3"/>
  <c r="I22" i="3"/>
  <c r="I23" i="3"/>
  <c r="F24" i="3"/>
  <c r="I26" i="3"/>
  <c r="I27" i="3"/>
  <c r="F22" i="3" l="1"/>
  <c r="G15" i="3"/>
  <c r="D58" i="2"/>
  <c r="J53" i="2"/>
  <c r="E62" i="2"/>
  <c r="M54" i="2"/>
  <c r="E53" i="2"/>
  <c r="E50" i="2"/>
  <c r="O54" i="2"/>
  <c r="E63" i="2"/>
  <c r="H63" i="2"/>
  <c r="M63" i="2"/>
  <c r="M58" i="2"/>
  <c r="E57" i="2"/>
  <c r="E54" i="2"/>
  <c r="D63" i="2"/>
  <c r="M62" i="2"/>
  <c r="N31" i="2"/>
  <c r="N35" i="2"/>
  <c r="N39" i="2"/>
  <c r="N29" i="2"/>
  <c r="N33" i="2"/>
  <c r="N37" i="2"/>
  <c r="N41" i="2"/>
  <c r="N24" i="2"/>
  <c r="N28" i="2"/>
  <c r="N32" i="2"/>
  <c r="N36" i="2"/>
  <c r="N40" i="2"/>
  <c r="F31" i="2"/>
  <c r="F35" i="2"/>
  <c r="F39" i="2"/>
  <c r="F29" i="2"/>
  <c r="F33" i="2"/>
  <c r="F37" i="2"/>
  <c r="F41" i="2"/>
  <c r="F24" i="2"/>
  <c r="F28" i="2"/>
  <c r="F32" i="2"/>
  <c r="F36" i="2"/>
  <c r="F40" i="2"/>
  <c r="C63" i="2"/>
  <c r="C61" i="2"/>
  <c r="C59" i="2"/>
  <c r="C57" i="2"/>
  <c r="C55" i="2"/>
  <c r="C53" i="2"/>
  <c r="C65" i="2" s="1"/>
  <c r="C51" i="2"/>
  <c r="M53" i="2"/>
  <c r="M50" i="2"/>
  <c r="J29" i="2"/>
  <c r="D30" i="2"/>
  <c r="L30" i="2"/>
  <c r="J33" i="2"/>
  <c r="D34" i="2"/>
  <c r="L34" i="2"/>
  <c r="J37" i="2"/>
  <c r="D38" i="2"/>
  <c r="L38" i="2"/>
  <c r="J41" i="2"/>
  <c r="I28" i="2"/>
  <c r="Q28" i="2"/>
  <c r="K29" i="2"/>
  <c r="G31" i="2"/>
  <c r="O31" i="2"/>
  <c r="I32" i="2"/>
  <c r="Q32" i="2"/>
  <c r="K33" i="2"/>
  <c r="G35" i="2"/>
  <c r="O35" i="2"/>
  <c r="I36" i="2"/>
  <c r="Q36" i="2"/>
  <c r="K37" i="2"/>
  <c r="G39" i="2"/>
  <c r="O39" i="2"/>
  <c r="I40" i="2"/>
  <c r="D28" i="2"/>
  <c r="L28" i="2"/>
  <c r="J31" i="2"/>
  <c r="D32" i="2"/>
  <c r="L32" i="2"/>
  <c r="J35" i="2"/>
  <c r="D36" i="2"/>
  <c r="L36" i="2"/>
  <c r="J39" i="2"/>
  <c r="D40" i="2"/>
  <c r="L40" i="2"/>
  <c r="J30" i="2"/>
  <c r="J34" i="2"/>
  <c r="J38" i="2"/>
  <c r="I29" i="2"/>
  <c r="Q29" i="2"/>
  <c r="I33" i="2"/>
  <c r="Q33" i="2"/>
  <c r="I37" i="2"/>
  <c r="Q37" i="2"/>
  <c r="I41" i="2"/>
  <c r="Q41" i="2"/>
  <c r="M30" i="2"/>
  <c r="M43" i="2" s="1"/>
  <c r="M34" i="2"/>
  <c r="M38" i="2"/>
  <c r="M24" i="2"/>
  <c r="M31" i="2"/>
  <c r="M35" i="2"/>
  <c r="M39" i="2"/>
  <c r="E30" i="2"/>
  <c r="E34" i="2"/>
  <c r="E38" i="2"/>
  <c r="E24" i="2"/>
  <c r="E28" i="2"/>
  <c r="E31" i="2"/>
  <c r="E35" i="2"/>
  <c r="E39" i="2"/>
  <c r="C89" i="2"/>
  <c r="L63" i="2"/>
  <c r="H56" i="2"/>
  <c r="E61" i="2"/>
  <c r="N38" i="2"/>
  <c r="E58" i="2"/>
  <c r="F34" i="2"/>
  <c r="Q30" i="2"/>
  <c r="L29" i="2"/>
  <c r="L31" i="2"/>
  <c r="D31" i="2"/>
  <c r="K42" i="2"/>
  <c r="O40" i="2"/>
  <c r="G40" i="2"/>
  <c r="K38" i="2"/>
  <c r="O36" i="2"/>
  <c r="G36" i="2"/>
  <c r="K34" i="2"/>
  <c r="O32" i="2"/>
  <c r="G32" i="2"/>
  <c r="O28" i="2"/>
  <c r="G28" i="2"/>
  <c r="R5" i="2"/>
  <c r="P41" i="2"/>
  <c r="H41" i="2"/>
  <c r="L39" i="2"/>
  <c r="D39" i="2"/>
  <c r="P37" i="2"/>
  <c r="H37" i="2"/>
  <c r="L35" i="2"/>
  <c r="D35" i="2"/>
  <c r="P33" i="2"/>
  <c r="H33" i="2"/>
  <c r="P29" i="2"/>
  <c r="H29" i="2"/>
  <c r="P38" i="2"/>
  <c r="H38" i="2"/>
  <c r="P34" i="2"/>
  <c r="H34" i="2"/>
  <c r="P30" i="2"/>
  <c r="H30" i="2"/>
  <c r="P40" i="2"/>
  <c r="H40" i="2"/>
  <c r="P36" i="2"/>
  <c r="H36" i="2"/>
  <c r="P32" i="2"/>
  <c r="H32" i="2"/>
  <c r="P28" i="2"/>
  <c r="H28" i="2"/>
  <c r="M64" i="2" l="1"/>
  <c r="H59" i="2"/>
  <c r="Q54" i="2"/>
  <c r="F53" i="2"/>
  <c r="P58" i="2"/>
  <c r="G53" i="2"/>
  <c r="K63" i="2"/>
  <c r="M59" i="2"/>
  <c r="I54" i="2"/>
  <c r="J60" i="2"/>
  <c r="D43" i="2"/>
  <c r="D44" i="2"/>
  <c r="D49" i="2"/>
  <c r="G56" i="2"/>
  <c r="I43" i="2"/>
  <c r="I49" i="2"/>
  <c r="L51" i="2"/>
  <c r="F43" i="2"/>
  <c r="F44" i="2" s="1"/>
  <c r="F49" i="2"/>
  <c r="F52" i="2"/>
  <c r="N54" i="2"/>
  <c r="O49" i="2"/>
  <c r="O43" i="2"/>
  <c r="O44" i="2" s="1"/>
  <c r="D61" i="2"/>
  <c r="N58" i="2"/>
  <c r="O53" i="2"/>
  <c r="E59" i="2"/>
  <c r="M55" i="2"/>
  <c r="Q50" i="2"/>
  <c r="L57" i="2"/>
  <c r="I61" i="2"/>
  <c r="K54" i="2"/>
  <c r="J62" i="2"/>
  <c r="D51" i="2"/>
  <c r="N61" i="2"/>
  <c r="N50" i="2"/>
  <c r="E43" i="2"/>
  <c r="E44" i="2"/>
  <c r="E49" i="2"/>
  <c r="Q43" i="2"/>
  <c r="Q44" i="2"/>
  <c r="Q49" i="2"/>
  <c r="P61" i="2"/>
  <c r="P50" i="2"/>
  <c r="L60" i="2"/>
  <c r="K55" i="2"/>
  <c r="L52" i="2"/>
  <c r="E55" i="2"/>
  <c r="M51" i="2"/>
  <c r="M44" i="2"/>
  <c r="I50" i="2"/>
  <c r="D57" i="2"/>
  <c r="O60" i="2"/>
  <c r="Q53" i="2"/>
  <c r="L59" i="2"/>
  <c r="J50" i="2"/>
  <c r="F62" i="2"/>
  <c r="R62" i="2" s="1"/>
  <c r="N57" i="2"/>
  <c r="N60" i="2"/>
  <c r="N59" i="2"/>
  <c r="O56" i="2"/>
  <c r="I53" i="2"/>
  <c r="D59" i="2"/>
  <c r="R59" i="2" s="1"/>
  <c r="R61" i="2"/>
  <c r="F58" i="2"/>
  <c r="N53" i="2"/>
  <c r="N56" i="2"/>
  <c r="H57" i="2"/>
  <c r="J54" i="2"/>
  <c r="P59" i="2"/>
  <c r="H50" i="2"/>
  <c r="H43" i="2"/>
  <c r="H49" i="2"/>
  <c r="H62" i="2"/>
  <c r="L50" i="2"/>
  <c r="Q62" i="2"/>
  <c r="J59" i="2"/>
  <c r="P49" i="2"/>
  <c r="P43" i="2"/>
  <c r="P62" i="2"/>
  <c r="O57" i="2"/>
  <c r="Q51" i="2"/>
  <c r="E60" i="2"/>
  <c r="M60" i="2"/>
  <c r="I62" i="2"/>
  <c r="J55" i="2"/>
  <c r="L53" i="2"/>
  <c r="K58" i="2"/>
  <c r="O52" i="2"/>
  <c r="J58" i="2"/>
  <c r="S63" i="2"/>
  <c r="F54" i="2"/>
  <c r="R54" i="2" s="1"/>
  <c r="N44" i="2"/>
  <c r="N49" i="2"/>
  <c r="N43" i="2"/>
  <c r="N52" i="2"/>
  <c r="H58" i="2"/>
  <c r="R58" i="2" s="1"/>
  <c r="H61" i="2"/>
  <c r="D52" i="2"/>
  <c r="H51" i="2"/>
  <c r="G57" i="2"/>
  <c r="E51" i="2"/>
  <c r="J56" i="2"/>
  <c r="P51" i="2"/>
  <c r="H53" i="2"/>
  <c r="R53" i="2" s="1"/>
  <c r="D56" i="2"/>
  <c r="K59" i="2"/>
  <c r="E56" i="2"/>
  <c r="Q58" i="2"/>
  <c r="D53" i="2"/>
  <c r="Q57" i="2"/>
  <c r="G52" i="2"/>
  <c r="L55" i="2"/>
  <c r="F61" i="2"/>
  <c r="F50" i="2"/>
  <c r="O61" i="2"/>
  <c r="L43" i="2"/>
  <c r="L44" i="2"/>
  <c r="L49" i="2"/>
  <c r="F56" i="2"/>
  <c r="P57" i="2"/>
  <c r="D60" i="2"/>
  <c r="R60" i="2" s="1"/>
  <c r="H54" i="2"/>
  <c r="G60" i="2"/>
  <c r="P54" i="2"/>
  <c r="H55" i="2"/>
  <c r="R24" i="2"/>
  <c r="C94" i="2"/>
  <c r="F55" i="2"/>
  <c r="M56" i="2"/>
  <c r="J51" i="2"/>
  <c r="R51" i="2" s="1"/>
  <c r="P53" i="2"/>
  <c r="P55" i="2"/>
  <c r="L56" i="2"/>
  <c r="G44" i="2"/>
  <c r="G49" i="2"/>
  <c r="G67" i="2" s="1"/>
  <c r="G43" i="2"/>
  <c r="G61" i="2"/>
  <c r="E52" i="2"/>
  <c r="M52" i="2"/>
  <c r="M67" i="2" s="1"/>
  <c r="I58" i="2"/>
  <c r="L61" i="2"/>
  <c r="J52" i="2"/>
  <c r="I57" i="2"/>
  <c r="K50" i="2"/>
  <c r="K43" i="2"/>
  <c r="K44" i="2"/>
  <c r="D55" i="2"/>
  <c r="R55" i="2" s="1"/>
  <c r="F57" i="2"/>
  <c r="R57" i="2" s="1"/>
  <c r="F60" i="2"/>
  <c r="N62" i="2"/>
  <c r="J43" i="2"/>
  <c r="J44" i="2" s="1"/>
  <c r="I72" i="2" l="1"/>
  <c r="J24" i="3"/>
  <c r="J29" i="3"/>
  <c r="N72" i="2"/>
  <c r="L72" i="2"/>
  <c r="J27" i="3"/>
  <c r="J72" i="2"/>
  <c r="J25" i="3"/>
  <c r="J21" i="3"/>
  <c r="F72" i="2"/>
  <c r="J23" i="3"/>
  <c r="H72" i="2"/>
  <c r="M72" i="2"/>
  <c r="J28" i="3"/>
  <c r="Q72" i="2"/>
  <c r="J32" i="3"/>
  <c r="L64" i="2"/>
  <c r="E67" i="2"/>
  <c r="O67" i="2"/>
  <c r="H64" i="2"/>
  <c r="H88" i="2"/>
  <c r="P64" i="2"/>
  <c r="J67" i="2"/>
  <c r="F64" i="2"/>
  <c r="F88" i="2"/>
  <c r="F67" i="2"/>
  <c r="J17" i="3"/>
  <c r="P67" i="2"/>
  <c r="E64" i="2"/>
  <c r="O72" i="2"/>
  <c r="J30" i="3"/>
  <c r="R52" i="2"/>
  <c r="P44" i="2"/>
  <c r="Q67" i="2"/>
  <c r="I64" i="2"/>
  <c r="I88" i="2"/>
  <c r="R50" i="2"/>
  <c r="R49" i="2"/>
  <c r="R67" i="2"/>
  <c r="D67" i="2"/>
  <c r="J31" i="3"/>
  <c r="P72" i="2"/>
  <c r="P88" i="2" s="1"/>
  <c r="O88" i="2"/>
  <c r="O64" i="2"/>
  <c r="J64" i="2"/>
  <c r="R56" i="2"/>
  <c r="N64" i="2"/>
  <c r="N88" i="2"/>
  <c r="H67" i="2"/>
  <c r="Q64" i="2"/>
  <c r="Q88" i="2"/>
  <c r="I67" i="2"/>
  <c r="K64" i="2"/>
  <c r="G64" i="2"/>
  <c r="K67" i="2"/>
  <c r="L67" i="2"/>
  <c r="N67" i="2"/>
  <c r="H44" i="2"/>
  <c r="I44" i="2"/>
  <c r="D64" i="2"/>
  <c r="Q80" i="2" l="1"/>
  <c r="Q83" i="2"/>
  <c r="Q85" i="2"/>
  <c r="Q87" i="2"/>
  <c r="Q76" i="2"/>
  <c r="Q84" i="2"/>
  <c r="Q79" i="2"/>
  <c r="Q78" i="2"/>
  <c r="Q73" i="2"/>
  <c r="Q91" i="2" s="1"/>
  <c r="Q82" i="2"/>
  <c r="Q77" i="2"/>
  <c r="Q75" i="2"/>
  <c r="Q74" i="2"/>
  <c r="Q81" i="2"/>
  <c r="Q86" i="2"/>
  <c r="J81" i="2"/>
  <c r="J85" i="2"/>
  <c r="J87" i="2"/>
  <c r="J73" i="2"/>
  <c r="J91" i="2" s="1"/>
  <c r="J77" i="2"/>
  <c r="J76" i="2"/>
  <c r="J78" i="2"/>
  <c r="J83" i="2"/>
  <c r="J79" i="2"/>
  <c r="J82" i="2"/>
  <c r="J74" i="2"/>
  <c r="J86" i="2"/>
  <c r="J80" i="2"/>
  <c r="J84" i="2"/>
  <c r="J75" i="2"/>
  <c r="M74" i="2"/>
  <c r="M78" i="2"/>
  <c r="M81" i="2"/>
  <c r="M82" i="2"/>
  <c r="M85" i="2"/>
  <c r="M86" i="2"/>
  <c r="M87" i="2"/>
  <c r="M73" i="2"/>
  <c r="M91" i="2" s="1"/>
  <c r="M77" i="2"/>
  <c r="M84" i="2"/>
  <c r="M79" i="2"/>
  <c r="M75" i="2"/>
  <c r="M88" i="2"/>
  <c r="M83" i="2"/>
  <c r="M80" i="2"/>
  <c r="M76" i="2"/>
  <c r="L78" i="2"/>
  <c r="L82" i="2"/>
  <c r="L86" i="2"/>
  <c r="L87" i="2"/>
  <c r="L84" i="2"/>
  <c r="L85" i="2"/>
  <c r="L77" i="2"/>
  <c r="L73" i="2"/>
  <c r="L80" i="2"/>
  <c r="L75" i="2"/>
  <c r="L76" i="2"/>
  <c r="L83" i="2"/>
  <c r="L74" i="2"/>
  <c r="L79" i="2"/>
  <c r="L91" i="2" s="1"/>
  <c r="L81" i="2"/>
  <c r="S64" i="2"/>
  <c r="G72" i="2"/>
  <c r="J22" i="3"/>
  <c r="H84" i="2"/>
  <c r="H87" i="2"/>
  <c r="H80" i="2"/>
  <c r="H76" i="2"/>
  <c r="H78" i="2"/>
  <c r="H83" i="2"/>
  <c r="H85" i="2"/>
  <c r="H86" i="2"/>
  <c r="H74" i="2"/>
  <c r="H75" i="2"/>
  <c r="H73" i="2"/>
  <c r="H91" i="2" s="1"/>
  <c r="H82" i="2"/>
  <c r="H77" i="2"/>
  <c r="H79" i="2"/>
  <c r="H81" i="2"/>
  <c r="N87" i="2"/>
  <c r="N75" i="2"/>
  <c r="N79" i="2"/>
  <c r="N83" i="2"/>
  <c r="N85" i="2"/>
  <c r="N86" i="2"/>
  <c r="N73" i="2"/>
  <c r="N74" i="2"/>
  <c r="N77" i="2"/>
  <c r="N91" i="2" s="1"/>
  <c r="N78" i="2"/>
  <c r="N82" i="2"/>
  <c r="N81" i="2"/>
  <c r="N76" i="2"/>
  <c r="N80" i="2"/>
  <c r="N84" i="2"/>
  <c r="P80" i="2"/>
  <c r="P84" i="2"/>
  <c r="P87" i="2"/>
  <c r="P76" i="2"/>
  <c r="P77" i="2"/>
  <c r="P81" i="2"/>
  <c r="P73" i="2"/>
  <c r="P91" i="2" s="1"/>
  <c r="P79" i="2"/>
  <c r="P83" i="2"/>
  <c r="P78" i="2"/>
  <c r="P82" i="2"/>
  <c r="P75" i="2"/>
  <c r="P85" i="2"/>
  <c r="P74" i="2"/>
  <c r="P86" i="2"/>
  <c r="J26" i="3"/>
  <c r="K72" i="2"/>
  <c r="R69" i="2"/>
  <c r="F18" i="3" s="1"/>
  <c r="F16" i="3"/>
  <c r="D72" i="2"/>
  <c r="R65" i="2"/>
  <c r="C96" i="2" s="1"/>
  <c r="J19" i="3"/>
  <c r="F75" i="2"/>
  <c r="F83" i="2"/>
  <c r="F87" i="2"/>
  <c r="F73" i="2"/>
  <c r="F91" i="2" s="1"/>
  <c r="F81" i="2"/>
  <c r="F82" i="2"/>
  <c r="F85" i="2"/>
  <c r="F76" i="2"/>
  <c r="F86" i="2"/>
  <c r="F84" i="2"/>
  <c r="F77" i="2"/>
  <c r="F74" i="2"/>
  <c r="F80" i="2"/>
  <c r="F79" i="2"/>
  <c r="F78" i="2"/>
  <c r="O74" i="2"/>
  <c r="O79" i="2"/>
  <c r="O82" i="2"/>
  <c r="O83" i="2"/>
  <c r="O86" i="2"/>
  <c r="O87" i="2"/>
  <c r="O75" i="2"/>
  <c r="O78" i="2"/>
  <c r="O73" i="2"/>
  <c r="O91" i="2" s="1"/>
  <c r="O76" i="2"/>
  <c r="O85" i="2"/>
  <c r="O80" i="2"/>
  <c r="O81" i="2"/>
  <c r="O84" i="2"/>
  <c r="O77" i="2"/>
  <c r="J88" i="2"/>
  <c r="J20" i="3"/>
  <c r="E72" i="2"/>
  <c r="L88" i="2"/>
  <c r="I91" i="2"/>
  <c r="I84" i="2"/>
  <c r="I87" i="2"/>
  <c r="I75" i="2"/>
  <c r="I83" i="2"/>
  <c r="I80" i="2"/>
  <c r="I76" i="2"/>
  <c r="I79" i="2"/>
  <c r="I85" i="2"/>
  <c r="I86" i="2"/>
  <c r="I82" i="2"/>
  <c r="I81" i="2"/>
  <c r="I74" i="2"/>
  <c r="I77" i="2"/>
  <c r="I78" i="2"/>
  <c r="I73" i="2"/>
  <c r="E81" i="2" l="1"/>
  <c r="E82" i="2"/>
  <c r="E85" i="2"/>
  <c r="E86" i="2"/>
  <c r="E87" i="2"/>
  <c r="E74" i="2"/>
  <c r="E78" i="2"/>
  <c r="E77" i="2"/>
  <c r="E83" i="2"/>
  <c r="E75" i="2"/>
  <c r="E73" i="2"/>
  <c r="E84" i="2"/>
  <c r="E80" i="2"/>
  <c r="E76" i="2"/>
  <c r="E79" i="2"/>
  <c r="E91" i="2" s="1"/>
  <c r="E88" i="2"/>
  <c r="K80" i="2"/>
  <c r="K81" i="2"/>
  <c r="K84" i="2"/>
  <c r="K85" i="2"/>
  <c r="K86" i="2"/>
  <c r="K73" i="2"/>
  <c r="K91" i="2"/>
  <c r="K76" i="2"/>
  <c r="K77" i="2"/>
  <c r="K75" i="2"/>
  <c r="K87" i="2"/>
  <c r="K78" i="2"/>
  <c r="K83" i="2"/>
  <c r="K74" i="2"/>
  <c r="K79" i="2"/>
  <c r="K82" i="2"/>
  <c r="K88" i="2"/>
  <c r="J33" i="3"/>
  <c r="J18" i="3"/>
  <c r="S66" i="2"/>
  <c r="G75" i="2"/>
  <c r="G79" i="2"/>
  <c r="G82" i="2"/>
  <c r="G83" i="2"/>
  <c r="G78" i="2"/>
  <c r="G87" i="2"/>
  <c r="G74" i="2"/>
  <c r="G86" i="2"/>
  <c r="G73" i="2"/>
  <c r="G91" i="2" s="1"/>
  <c r="G84" i="2"/>
  <c r="G85" i="2"/>
  <c r="G76" i="2"/>
  <c r="G80" i="2"/>
  <c r="G81" i="2"/>
  <c r="G77" i="2"/>
  <c r="G88" i="2"/>
  <c r="R72" i="2"/>
  <c r="D86" i="2"/>
  <c r="R86" i="2" s="1"/>
  <c r="K32" i="3" s="1"/>
  <c r="D87" i="2"/>
  <c r="D74" i="2"/>
  <c r="D78" i="2"/>
  <c r="D82" i="2"/>
  <c r="D80" i="2"/>
  <c r="R80" i="2" s="1"/>
  <c r="K26" i="3" s="1"/>
  <c r="D85" i="2"/>
  <c r="R85" i="2" s="1"/>
  <c r="K31" i="3" s="1"/>
  <c r="D77" i="2"/>
  <c r="R77" i="2" s="1"/>
  <c r="K23" i="3" s="1"/>
  <c r="D76" i="2"/>
  <c r="D73" i="2"/>
  <c r="D79" i="2"/>
  <c r="D81" i="2"/>
  <c r="R81" i="2" s="1"/>
  <c r="K27" i="3" s="1"/>
  <c r="D83" i="2"/>
  <c r="R83" i="2" s="1"/>
  <c r="K29" i="3" s="1"/>
  <c r="D75" i="2"/>
  <c r="R75" i="2" s="1"/>
  <c r="K21" i="3" s="1"/>
  <c r="D84" i="2"/>
  <c r="D88" i="2"/>
  <c r="S88" i="2" s="1"/>
  <c r="K18" i="3" s="1"/>
  <c r="R84" i="2" l="1"/>
  <c r="K30" i="3" s="1"/>
  <c r="R79" i="2"/>
  <c r="K25" i="3" s="1"/>
  <c r="R73" i="2"/>
  <c r="R91" i="2"/>
  <c r="R82" i="2"/>
  <c r="K28" i="3" s="1"/>
  <c r="D91" i="2"/>
  <c r="R78" i="2"/>
  <c r="K24" i="3" s="1"/>
  <c r="R74" i="2"/>
  <c r="K20" i="3" s="1"/>
  <c r="R76" i="2"/>
  <c r="K22" i="3" s="1"/>
  <c r="S87" i="2"/>
  <c r="R93" i="2" l="1"/>
  <c r="G18" i="3" s="1"/>
  <c r="G16" i="3"/>
  <c r="K19" i="3"/>
  <c r="K33" i="3" s="1"/>
  <c r="R89" i="2"/>
  <c r="C97" i="2" s="1"/>
  <c r="S90" i="2"/>
  <c r="K17" i="3"/>
</calcChain>
</file>

<file path=xl/comments1.xml><?xml version="1.0" encoding="utf-8"?>
<comments xmlns="http://schemas.openxmlformats.org/spreadsheetml/2006/main">
  <authors>
    <author>Philip Batty</author>
  </authors>
  <commentList>
    <comment ref="K3" authorId="0" shapeId="0">
      <text>
        <r>
          <rPr>
            <b/>
            <sz val="8"/>
            <color indexed="81"/>
            <rFont val="Tahoma"/>
          </rPr>
          <t>Philip Batty:</t>
        </r>
        <r>
          <rPr>
            <sz val="8"/>
            <color indexed="81"/>
            <rFont val="Tahoma"/>
          </rPr>
          <t xml:space="preserve">
UPDATE INSTRUCTIONS:
 (For OIR staff performing annual update of this document)
1.  Generate new matrix for C6..Q21 in SAS;
2.  Save this spreadsheet with name reflecting new data years;
3.  Paste or enter the new values in C6..Q21;
4.  Update the year in K3;
5.  Copy cell R67 and paste </t>
        </r>
        <r>
          <rPr>
            <b/>
            <sz val="8"/>
            <color indexed="81"/>
            <rFont val="Tahoma"/>
            <family val="2"/>
          </rPr>
          <t xml:space="preserve">the value </t>
        </r>
        <r>
          <rPr>
            <sz val="8"/>
            <color indexed="81"/>
            <rFont val="Tahoma"/>
            <family val="2"/>
          </rPr>
          <t xml:space="preserve">(not the formula) into R68;
6.  Copy cell R91 and paste </t>
        </r>
        <r>
          <rPr>
            <b/>
            <sz val="8"/>
            <color indexed="81"/>
            <rFont val="Tahoma"/>
            <family val="2"/>
          </rPr>
          <t xml:space="preserve">the value </t>
        </r>
        <r>
          <rPr>
            <sz val="8"/>
            <color indexed="81"/>
            <rFont val="Tahoma"/>
            <family val="2"/>
          </rPr>
          <t xml:space="preserve"> into R92;
7.  Save the spreadsheet;
8.  Update website links to point to the new spreadsheet.</t>
        </r>
      </text>
    </comment>
  </commentList>
</comments>
</file>

<file path=xl/sharedStrings.xml><?xml version="1.0" encoding="utf-8"?>
<sst xmlns="http://schemas.openxmlformats.org/spreadsheetml/2006/main" count="294" uniqueCount="69">
  <si>
    <t>Existing profile</t>
  </si>
  <si>
    <t xml:space="preserve">      </t>
  </si>
  <si>
    <t xml:space="preserve"> </t>
  </si>
  <si>
    <t>Fall</t>
  </si>
  <si>
    <t>students entering the system</t>
  </si>
  <si>
    <t>FT Fresh.</t>
  </si>
  <si>
    <t>Con. Fresh.</t>
  </si>
  <si>
    <t xml:space="preserve">Soph.  </t>
  </si>
  <si>
    <t>Junior</t>
  </si>
  <si>
    <t>Senior</t>
  </si>
  <si>
    <t xml:space="preserve">Ungrd Spec   </t>
  </si>
  <si>
    <t xml:space="preserve">Grad Spec    </t>
  </si>
  <si>
    <t xml:space="preserve">Masters      </t>
  </si>
  <si>
    <t xml:space="preserve">Spec in Ed   </t>
  </si>
  <si>
    <t>Prof 1</t>
  </si>
  <si>
    <t>Prof 2</t>
  </si>
  <si>
    <t>Prof 3</t>
  </si>
  <si>
    <t xml:space="preserve">Doc 1 </t>
  </si>
  <si>
    <t xml:space="preserve">Doc 2 </t>
  </si>
  <si>
    <t>total</t>
  </si>
  <si>
    <t xml:space="preserve">FT Freshmen  </t>
  </si>
  <si>
    <t xml:space="preserve">Con. Freshmen     </t>
  </si>
  <si>
    <t xml:space="preserve">Sophomore     </t>
  </si>
  <si>
    <t xml:space="preserve">Junior       </t>
  </si>
  <si>
    <t xml:space="preserve">Senior       </t>
  </si>
  <si>
    <t xml:space="preserve">Prof 1       </t>
  </si>
  <si>
    <t xml:space="preserve">Prof 2       </t>
  </si>
  <si>
    <t xml:space="preserve">Prof 3       </t>
  </si>
  <si>
    <t xml:space="preserve">Doc 1        </t>
  </si>
  <si>
    <t xml:space="preserve">Doc 2        </t>
  </si>
  <si>
    <t xml:space="preserve">degree granted     </t>
  </si>
  <si>
    <t xml:space="preserve">dropout      </t>
  </si>
  <si>
    <t>total students entering</t>
  </si>
  <si>
    <t>total enrolled:</t>
  </si>
  <si>
    <t>total leaving:</t>
  </si>
  <si>
    <t>% retained or graduated</t>
  </si>
  <si>
    <t>Retention change over all projected years</t>
  </si>
  <si>
    <t>Transition Matrix</t>
  </si>
  <si>
    <t xml:space="preserve">  .   </t>
  </si>
  <si>
    <t>New students increase over base year</t>
  </si>
  <si>
    <t xml:space="preserve">Fall </t>
  </si>
  <si>
    <t>Forecast</t>
  </si>
  <si>
    <t>Welcome to The University of Memphis Enrollment Projection Engine.</t>
  </si>
  <si>
    <t xml:space="preserve">To change the model's assumptions, </t>
  </si>
  <si>
    <t>adjust the following parameters ...</t>
  </si>
  <si>
    <t>Projected Number of...</t>
  </si>
  <si>
    <t>Graduates</t>
  </si>
  <si>
    <t>Dropouts</t>
  </si>
  <si>
    <t>First-Time Freshmen</t>
  </si>
  <si>
    <t>Continuing Freshmen</t>
  </si>
  <si>
    <t>Sophomore</t>
  </si>
  <si>
    <t>Undergraduate Special</t>
  </si>
  <si>
    <t>Graduate Special</t>
  </si>
  <si>
    <t>1st Year Professional</t>
  </si>
  <si>
    <t>2nd Year Professional</t>
  </si>
  <si>
    <t>3rd Year Professional</t>
  </si>
  <si>
    <t>Total Enrollment</t>
  </si>
  <si>
    <t>1st Year Doctoral</t>
  </si>
  <si>
    <t>2nd Year Doctoral</t>
  </si>
  <si>
    <t>Overall Retention Rate:</t>
  </si>
  <si>
    <t>Change in Overall Retention</t>
  </si>
  <si>
    <t>Resulting from Parameter Changes:</t>
  </si>
  <si>
    <t>decrease the retention rate</t>
  </si>
  <si>
    <t>1. Use this control to increase or</t>
  </si>
  <si>
    <t xml:space="preserve">2. Use these controls to </t>
  </si>
  <si>
    <t>change the number</t>
  </si>
  <si>
    <t>of students entering:</t>
  </si>
  <si>
    <t>Year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</si>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</sst>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%"/>
    <numFmt numFmtId="167" formatCode="\ "/>
  </numFmts>
  <fonts count="39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14"/>
      <name val="Arial Narrow"/>
    </font>
    <font>
      <b/>
      <sz val="10"/>
      <name val="Arial Narrow"/>
      <family val="2"/>
    </font>
    <font>
      <sz val="8"/>
      <color indexed="48"/>
      <name val="Arial Narrow"/>
      <family val="2"/>
    </font>
    <font>
      <sz val="8"/>
      <color indexed="56"/>
      <name val="Arial Narrow"/>
      <family val="2"/>
    </font>
    <font>
      <sz val="8"/>
      <color indexed="50"/>
      <name val="Arial Narrow"/>
      <family val="2"/>
    </font>
    <font>
      <sz val="6"/>
      <name val="Arial Narrow"/>
      <family val="2"/>
    </font>
    <font>
      <i/>
      <sz val="8"/>
      <name val="Arial Narrow"/>
    </font>
    <font>
      <b/>
      <sz val="10"/>
      <color indexed="33"/>
      <name val="Arial Narrow"/>
      <family val="2"/>
    </font>
    <font>
      <b/>
      <i/>
      <sz val="10"/>
      <name val="Arial Narrow"/>
      <family val="2"/>
    </font>
    <font>
      <sz val="8"/>
      <color indexed="33"/>
      <name val="Arial Narrow"/>
      <family val="2"/>
    </font>
    <font>
      <b/>
      <sz val="10"/>
      <color indexed="10"/>
      <name val="Arial Narrow"/>
      <family val="2"/>
    </font>
    <font>
      <b/>
      <sz val="9"/>
      <color indexed="10"/>
      <name val="Arial Narrow"/>
      <family val="2"/>
    </font>
    <font>
      <sz val="10"/>
      <color indexed="54"/>
      <name val="Arial"/>
      <family val="2"/>
    </font>
    <font>
      <sz val="14"/>
      <name val="Arial"/>
      <family val="2"/>
    </font>
    <font>
      <b/>
      <sz val="18"/>
      <color indexed="43"/>
      <name val="Arial"/>
      <family val="2"/>
    </font>
    <font>
      <b/>
      <sz val="18"/>
      <name val="Arial"/>
      <family val="2"/>
    </font>
    <font>
      <sz val="14"/>
      <color indexed="43"/>
      <name val="Arial"/>
      <family val="2"/>
    </font>
    <font>
      <sz val="10"/>
      <color indexed="43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8"/>
      <color indexed="48"/>
      <name val="Arial Narrow"/>
      <family val="2"/>
    </font>
    <font>
      <i/>
      <sz val="8"/>
      <color indexed="56"/>
      <name val="Arial Narrow"/>
      <family val="2"/>
    </font>
    <font>
      <b/>
      <sz val="8"/>
      <color indexed="50"/>
      <name val="Arial Narrow"/>
      <family val="2"/>
    </font>
    <font>
      <i/>
      <sz val="8"/>
      <name val="Arial Narrow"/>
      <family val="2"/>
    </font>
    <font>
      <i/>
      <sz val="8"/>
      <color indexed="50"/>
      <name val="Arial Narrow"/>
      <family val="2"/>
    </font>
    <font>
      <sz val="8"/>
      <color indexed="61"/>
      <name val="Arial Narrow"/>
      <family val="2"/>
    </font>
    <font>
      <b/>
      <sz val="12"/>
      <color indexed="48"/>
      <name val="Arial Narrow"/>
      <family val="2"/>
    </font>
    <font>
      <b/>
      <sz val="12"/>
      <color indexed="50"/>
      <name val="Arial Narrow"/>
      <family val="2"/>
    </font>
    <font>
      <sz val="12"/>
      <color indexed="50"/>
      <name val="Arial Narrow"/>
      <family val="2"/>
    </font>
    <font>
      <sz val="10"/>
      <name val="Arial"/>
      <family val="2"/>
    </font>
    <font>
      <sz val="12"/>
      <color indexed="43"/>
      <name val="Arial"/>
      <family val="2"/>
    </font>
    <font>
      <u/>
      <sz val="12"/>
      <color indexed="43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7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8" fillId="0" borderId="0" xfId="0" applyFont="1" applyAlignment="1">
      <alignment wrapText="1"/>
    </xf>
    <xf numFmtId="0" fontId="8" fillId="0" borderId="0" xfId="0" applyFont="1"/>
    <xf numFmtId="0" fontId="2" fillId="0" borderId="0" xfId="0" applyFont="1" applyBorder="1"/>
    <xf numFmtId="0" fontId="2" fillId="0" borderId="5" xfId="0" applyFont="1" applyBorder="1"/>
    <xf numFmtId="0" fontId="2" fillId="0" borderId="0" xfId="0" applyFont="1" applyAlignme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9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10" fillId="0" borderId="0" xfId="0" applyFont="1"/>
    <xf numFmtId="0" fontId="11" fillId="0" borderId="0" xfId="0" applyFont="1" applyAlignment="1">
      <alignment horizontal="right"/>
    </xf>
    <xf numFmtId="10" fontId="10" fillId="0" borderId="0" xfId="0" applyNumberFormat="1" applyFont="1" applyProtection="1">
      <protection locked="0"/>
    </xf>
    <xf numFmtId="0" fontId="2" fillId="0" borderId="0" xfId="0" applyFont="1" applyAlignment="1">
      <alignment horizontal="center"/>
    </xf>
    <xf numFmtId="164" fontId="12" fillId="0" borderId="2" xfId="0" applyNumberFormat="1" applyFont="1" applyBorder="1"/>
    <xf numFmtId="164" fontId="12" fillId="0" borderId="3" xfId="0" applyNumberFormat="1" applyFont="1" applyBorder="1"/>
    <xf numFmtId="164" fontId="12" fillId="0" borderId="4" xfId="0" applyNumberFormat="1" applyFont="1" applyBorder="1"/>
    <xf numFmtId="164" fontId="12" fillId="0" borderId="1" xfId="0" applyNumberFormat="1" applyFont="1" applyBorder="1"/>
    <xf numFmtId="164" fontId="12" fillId="0" borderId="0" xfId="0" applyNumberFormat="1" applyFont="1" applyBorder="1"/>
    <xf numFmtId="164" fontId="12" fillId="0" borderId="5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 applyBorder="1"/>
    <xf numFmtId="164" fontId="2" fillId="0" borderId="5" xfId="0" applyNumberFormat="1" applyFont="1" applyBorder="1"/>
    <xf numFmtId="0" fontId="13" fillId="0" borderId="0" xfId="0" applyFont="1" applyAlignment="1">
      <alignment horizontal="left"/>
    </xf>
    <xf numFmtId="0" fontId="13" fillId="0" borderId="0" xfId="0" applyFont="1"/>
    <xf numFmtId="10" fontId="14" fillId="0" borderId="0" xfId="0" applyNumberFormat="1" applyFont="1" applyProtection="1">
      <protection locked="0"/>
    </xf>
    <xf numFmtId="0" fontId="6" fillId="0" borderId="0" xfId="0" applyFont="1" applyAlignment="1">
      <alignment wrapText="1"/>
    </xf>
    <xf numFmtId="165" fontId="2" fillId="0" borderId="2" xfId="0" applyNumberFormat="1" applyFont="1" applyBorder="1"/>
    <xf numFmtId="165" fontId="2" fillId="0" borderId="3" xfId="0" applyNumberFormat="1" applyFont="1" applyBorder="1"/>
    <xf numFmtId="165" fontId="2" fillId="0" borderId="4" xfId="0" applyNumberFormat="1" applyFont="1" applyBorder="1"/>
    <xf numFmtId="165" fontId="2" fillId="0" borderId="1" xfId="0" applyNumberFormat="1" applyFont="1" applyBorder="1"/>
    <xf numFmtId="165" fontId="2" fillId="0" borderId="0" xfId="0" applyNumberFormat="1" applyFont="1" applyBorder="1"/>
    <xf numFmtId="165" fontId="2" fillId="0" borderId="5" xfId="0" applyNumberFormat="1" applyFont="1" applyBorder="1"/>
    <xf numFmtId="165" fontId="2" fillId="0" borderId="6" xfId="0" applyNumberFormat="1" applyFont="1" applyBorder="1"/>
    <xf numFmtId="165" fontId="2" fillId="0" borderId="7" xfId="0" applyNumberFormat="1" applyFont="1" applyBorder="1"/>
    <xf numFmtId="165" fontId="2" fillId="0" borderId="8" xfId="0" applyNumberFormat="1" applyFont="1" applyBorder="1"/>
    <xf numFmtId="10" fontId="13" fillId="0" borderId="0" xfId="0" applyNumberFormat="1" applyFont="1" applyProtection="1">
      <protection locked="0"/>
    </xf>
    <xf numFmtId="0" fontId="2" fillId="0" borderId="0" xfId="0" applyFont="1" applyAlignment="1">
      <alignment horizontal="left"/>
    </xf>
    <xf numFmtId="165" fontId="2" fillId="0" borderId="0" xfId="0" applyNumberFormat="1" applyFont="1"/>
    <xf numFmtId="0" fontId="0" fillId="2" borderId="0" xfId="0" applyFill="1"/>
    <xf numFmtId="0" fontId="16" fillId="2" borderId="0" xfId="0" applyFont="1" applyFill="1" applyAlignment="1">
      <alignment horizontal="right"/>
    </xf>
    <xf numFmtId="0" fontId="17" fillId="2" borderId="0" xfId="0" applyFont="1" applyFill="1" applyAlignment="1">
      <alignment horizontal="center" wrapText="1"/>
    </xf>
    <xf numFmtId="0" fontId="18" fillId="2" borderId="0" xfId="0" applyFont="1" applyFill="1" applyAlignment="1">
      <alignment horizontal="center" wrapText="1"/>
    </xf>
    <xf numFmtId="0" fontId="19" fillId="2" borderId="0" xfId="0" applyFont="1" applyFill="1" applyAlignment="1">
      <alignment horizontal="right"/>
    </xf>
    <xf numFmtId="0" fontId="20" fillId="2" borderId="0" xfId="0" applyFont="1" applyFill="1"/>
    <xf numFmtId="0" fontId="21" fillId="2" borderId="0" xfId="0" applyFont="1" applyFill="1"/>
    <xf numFmtId="0" fontId="19" fillId="2" borderId="0" xfId="0" applyFont="1" applyFill="1" applyAlignment="1">
      <alignment horizontal="left"/>
    </xf>
    <xf numFmtId="0" fontId="22" fillId="2" borderId="0" xfId="0" applyFont="1" applyFill="1"/>
    <xf numFmtId="0" fontId="22" fillId="3" borderId="9" xfId="0" applyFont="1" applyFill="1" applyBorder="1"/>
    <xf numFmtId="0" fontId="22" fillId="3" borderId="10" xfId="0" applyFont="1" applyFill="1" applyBorder="1"/>
    <xf numFmtId="0" fontId="22" fillId="3" borderId="11" xfId="0" applyFont="1" applyFill="1" applyBorder="1"/>
    <xf numFmtId="0" fontId="22" fillId="3" borderId="1" xfId="0" applyFont="1" applyFill="1" applyBorder="1"/>
    <xf numFmtId="1" fontId="22" fillId="3" borderId="0" xfId="0" applyNumberFormat="1" applyFont="1" applyFill="1" applyBorder="1"/>
    <xf numFmtId="1" fontId="22" fillId="3" borderId="5" xfId="0" applyNumberFormat="1" applyFont="1" applyFill="1" applyBorder="1"/>
    <xf numFmtId="0" fontId="22" fillId="3" borderId="6" xfId="0" applyFont="1" applyFill="1" applyBorder="1"/>
    <xf numFmtId="1" fontId="22" fillId="3" borderId="7" xfId="0" applyNumberFormat="1" applyFont="1" applyFill="1" applyBorder="1"/>
    <xf numFmtId="1" fontId="22" fillId="3" borderId="8" xfId="0" applyNumberFormat="1" applyFont="1" applyFill="1" applyBorder="1"/>
    <xf numFmtId="0" fontId="23" fillId="0" borderId="0" xfId="0" applyFont="1"/>
    <xf numFmtId="0" fontId="2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24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25" fillId="0" borderId="0" xfId="0" applyFont="1" applyAlignment="1">
      <alignment horizontal="left"/>
    </xf>
    <xf numFmtId="0" fontId="7" fillId="0" borderId="0" xfId="0" applyFont="1" applyBorder="1"/>
    <xf numFmtId="0" fontId="7" fillId="0" borderId="0" xfId="0" applyFont="1" applyAlignment="1"/>
    <xf numFmtId="0" fontId="26" fillId="0" borderId="0" xfId="0" applyFont="1" applyAlignment="1">
      <alignment horizontal="right"/>
    </xf>
    <xf numFmtId="0" fontId="27" fillId="0" borderId="0" xfId="0" applyFont="1" applyAlignment="1">
      <alignment horizontal="right"/>
    </xf>
    <xf numFmtId="10" fontId="7" fillId="0" borderId="0" xfId="0" applyNumberFormat="1" applyFont="1"/>
    <xf numFmtId="166" fontId="7" fillId="0" borderId="0" xfId="0" applyNumberFormat="1" applyFont="1"/>
    <xf numFmtId="0" fontId="6" fillId="0" borderId="0" xfId="0" applyFont="1" applyAlignment="1">
      <alignment horizontal="center" wrapText="1"/>
    </xf>
    <xf numFmtId="0" fontId="24" fillId="0" borderId="0" xfId="0" applyFont="1" applyAlignment="1">
      <alignment horizontal="center" wrapText="1"/>
    </xf>
    <xf numFmtId="164" fontId="28" fillId="0" borderId="6" xfId="0" applyNumberFormat="1" applyFont="1" applyBorder="1"/>
    <xf numFmtId="164" fontId="28" fillId="0" borderId="7" xfId="0" applyNumberFormat="1" applyFont="1" applyBorder="1"/>
    <xf numFmtId="164" fontId="28" fillId="0" borderId="8" xfId="0" applyNumberFormat="1" applyFont="1" applyBorder="1"/>
    <xf numFmtId="0" fontId="29" fillId="0" borderId="0" xfId="0" applyFont="1"/>
    <xf numFmtId="0" fontId="24" fillId="0" borderId="0" xfId="0" applyFont="1" applyAlignment="1">
      <alignment horizontal="right" wrapText="1"/>
    </xf>
    <xf numFmtId="0" fontId="30" fillId="0" borderId="0" xfId="0" applyFont="1" applyAlignment="1">
      <alignment horizontal="left"/>
    </xf>
    <xf numFmtId="10" fontId="2" fillId="0" borderId="0" xfId="0" applyNumberFormat="1" applyFont="1"/>
    <xf numFmtId="0" fontId="31" fillId="0" borderId="0" xfId="0" applyFont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0" fillId="3" borderId="3" xfId="0" applyFill="1" applyBorder="1" applyAlignment="1">
      <alignment horizontal="right"/>
    </xf>
    <xf numFmtId="0" fontId="0" fillId="3" borderId="4" xfId="0" applyFill="1" applyBorder="1" applyAlignment="1">
      <alignment horizontal="center" wrapText="1"/>
    </xf>
    <xf numFmtId="0" fontId="22" fillId="3" borderId="0" xfId="0" applyFont="1" applyFill="1" applyBorder="1"/>
    <xf numFmtId="0" fontId="22" fillId="3" borderId="7" xfId="0" applyFont="1" applyFill="1" applyBorder="1"/>
    <xf numFmtId="0" fontId="0" fillId="3" borderId="2" xfId="0" applyFill="1" applyBorder="1" applyAlignment="1">
      <alignment horizontal="center" wrapText="1"/>
    </xf>
    <xf numFmtId="10" fontId="0" fillId="3" borderId="2" xfId="0" applyNumberFormat="1" applyFill="1" applyBorder="1" applyAlignment="1">
      <alignment horizontal="center"/>
    </xf>
    <xf numFmtId="10" fontId="0" fillId="3" borderId="4" xfId="0" applyNumberFormat="1" applyFill="1" applyBorder="1" applyAlignment="1">
      <alignment horizontal="center"/>
    </xf>
    <xf numFmtId="0" fontId="32" fillId="3" borderId="0" xfId="0" applyFont="1" applyFill="1" applyBorder="1" applyAlignment="1">
      <alignment horizontal="right"/>
    </xf>
    <xf numFmtId="0" fontId="32" fillId="3" borderId="1" xfId="0" applyFont="1" applyFill="1" applyBorder="1" applyAlignment="1">
      <alignment horizontal="center"/>
    </xf>
    <xf numFmtId="0" fontId="32" fillId="3" borderId="5" xfId="0" applyFont="1" applyFill="1" applyBorder="1" applyAlignment="1">
      <alignment horizontal="center"/>
    </xf>
    <xf numFmtId="0" fontId="32" fillId="3" borderId="7" xfId="0" applyFont="1" applyFill="1" applyBorder="1" applyAlignment="1">
      <alignment horizontal="right"/>
    </xf>
    <xf numFmtId="10" fontId="32" fillId="3" borderId="6" xfId="0" applyNumberFormat="1" applyFont="1" applyFill="1" applyBorder="1" applyAlignment="1">
      <alignment horizontal="center"/>
    </xf>
    <xf numFmtId="10" fontId="32" fillId="3" borderId="8" xfId="0" applyNumberFormat="1" applyFont="1" applyFill="1" applyBorder="1" applyAlignment="1">
      <alignment horizontal="center"/>
    </xf>
    <xf numFmtId="0" fontId="33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33" fillId="2" borderId="0" xfId="0" applyFont="1" applyFill="1" applyAlignment="1">
      <alignment horizontal="right"/>
    </xf>
    <xf numFmtId="0" fontId="34" fillId="2" borderId="0" xfId="0" applyFont="1" applyFill="1" applyAlignment="1">
      <alignment horizontal="center"/>
    </xf>
    <xf numFmtId="0" fontId="34" fillId="2" borderId="0" xfId="0" applyFont="1" applyFill="1" applyAlignment="1">
      <alignment horizontal="left"/>
    </xf>
    <xf numFmtId="166" fontId="21" fillId="3" borderId="12" xfId="1" applyNumberFormat="1" applyFont="1" applyFill="1" applyBorder="1" applyProtection="1">
      <protection locked="0"/>
    </xf>
    <xf numFmtId="167" fontId="15" fillId="2" borderId="0" xfId="0" applyNumberFormat="1" applyFont="1" applyFill="1" applyProtection="1">
      <protection locked="0"/>
    </xf>
    <xf numFmtId="167" fontId="21" fillId="2" borderId="0" xfId="1" applyNumberFormat="1" applyFont="1" applyFill="1" applyBorder="1" applyProtection="1">
      <protection locked="0"/>
    </xf>
    <xf numFmtId="0" fontId="15" fillId="2" borderId="0" xfId="0" applyFont="1" applyFill="1" applyProtection="1">
      <protection locked="0"/>
    </xf>
    <xf numFmtId="0" fontId="17" fillId="2" borderId="0" xfId="0" applyFont="1" applyFill="1" applyAlignment="1">
      <alignment horizontal="center" wrapText="1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The University of Memphis
Projected Enrollment</a:t>
            </a:r>
          </a:p>
        </c:rich>
      </c:tx>
      <c:layout>
        <c:manualLayout>
          <c:xMode val="edge"/>
          <c:yMode val="edge"/>
          <c:x val="0.27972939345439934"/>
          <c:y val="4.01159987852010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57917961808961"/>
          <c:y val="0.28367741998106449"/>
          <c:w val="0.79373215392685814"/>
          <c:h val="0.567354839962128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348-451D-BB4D-C07EA54A1ACA}"/>
              </c:ext>
            </c:extLst>
          </c:dPt>
          <c:dPt>
            <c:idx val="1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348-451D-BB4D-C07EA54A1ACA}"/>
              </c:ext>
            </c:extLst>
          </c:dPt>
          <c:dPt>
            <c:idx val="2"/>
            <c:invertIfNegative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348-451D-BB4D-C07EA54A1ACA}"/>
              </c:ext>
            </c:extLst>
          </c:dPt>
          <c:dPt>
            <c:idx val="3"/>
            <c:invertIfNegative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348-451D-BB4D-C07EA54A1AC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23427336701805948"/>
                  <c:y val="0.67337569389444574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48-451D-BB4D-C07EA54A1AC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3358055985431898"/>
                  <c:y val="0.56735483996212888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48-451D-BB4D-C07EA54A1AC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3113944398148858"/>
                  <c:y val="0.4097562733059819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48-451D-BB4D-C07EA54A1AC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82869832810865807"/>
                  <c:y val="0.326658847250922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48-451D-BB4D-C07EA54A1ACA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1'!$B$94:$B$97</c:f>
              <c:numCache>
                <c:formatCode>General</c:formatCode>
                <c:ptCount val="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</c:numCache>
            </c:numRef>
          </c:cat>
          <c:val>
            <c:numRef>
              <c:f>'Sheet 1'!$C$94:$C$97</c:f>
              <c:numCache>
                <c:formatCode>0.0</c:formatCode>
                <c:ptCount val="4"/>
                <c:pt idx="0">
                  <c:v>19797</c:v>
                </c:pt>
                <c:pt idx="1">
                  <c:v>19911</c:v>
                </c:pt>
                <c:pt idx="2">
                  <c:v>20084.042882889808</c:v>
                </c:pt>
                <c:pt idx="3">
                  <c:v>20168.036753979217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48-451D-BB4D-C07EA54A1A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195665680"/>
        <c:axId val="1"/>
      </c:barChart>
      <c:catAx>
        <c:axId val="119566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Students</a:t>
                </a:r>
              </a:p>
            </c:rich>
          </c:tx>
          <c:layout>
            <c:manualLayout>
              <c:xMode val="edge"/>
              <c:yMode val="edge"/>
              <c:x val="3.3217865472709926E-2"/>
              <c:y val="0.3581785605821520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56656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The University of Memphis
Projected Enrollment</a:t>
            </a:r>
          </a:p>
        </c:rich>
      </c:tx>
      <c:layout>
        <c:manualLayout>
          <c:xMode val="edge"/>
          <c:yMode val="edge"/>
          <c:x val="0.31811191420569185"/>
          <c:y val="4.45220865714671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1967052103081"/>
          <c:y val="0.30822983011015692"/>
          <c:w val="0.81373379158693548"/>
          <c:h val="0.52741548707737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E7C-4F63-94B1-44E094003A18}"/>
              </c:ext>
            </c:extLst>
          </c:dPt>
          <c:dPt>
            <c:idx val="1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E7C-4F63-94B1-44E094003A18}"/>
              </c:ext>
            </c:extLst>
          </c:dPt>
          <c:dPt>
            <c:idx val="2"/>
            <c:invertIfNegative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E7C-4F63-94B1-44E094003A18}"/>
              </c:ext>
            </c:extLst>
          </c:dPt>
          <c:dPt>
            <c:idx val="3"/>
            <c:invertIfNegative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E7C-4F63-94B1-44E094003A18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22144807287247059"/>
                  <c:y val="0.65413219501155528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7C-4F63-94B1-44E094003A1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2707842625405035"/>
                  <c:y val="0.55823847008839533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7C-4F63-94B1-44E094003A1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2743620647199994"/>
                  <c:y val="0.41097310681354254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7C-4F63-94B1-44E094003A1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83130903546570301"/>
                  <c:y val="0.33220326134094691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7C-4F63-94B1-44E094003A18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1'!$B$94:$B$97</c:f>
              <c:numCache>
                <c:formatCode>General</c:formatCode>
                <c:ptCount val="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</c:numCache>
            </c:numRef>
          </c:cat>
          <c:val>
            <c:numRef>
              <c:f>'Sheet 1'!$C$94:$C$97</c:f>
              <c:numCache>
                <c:formatCode>0.0</c:formatCode>
                <c:ptCount val="4"/>
                <c:pt idx="0">
                  <c:v>19797</c:v>
                </c:pt>
                <c:pt idx="1">
                  <c:v>19911</c:v>
                </c:pt>
                <c:pt idx="2">
                  <c:v>20084.042882889808</c:v>
                </c:pt>
                <c:pt idx="3">
                  <c:v>20168.036753979217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7C-4F63-94B1-44E094003A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195690160"/>
        <c:axId val="1"/>
      </c:barChart>
      <c:catAx>
        <c:axId val="119569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Students</a:t>
                </a:r>
              </a:p>
            </c:rich>
          </c:tx>
          <c:layout>
            <c:manualLayout>
              <c:xMode val="edge"/>
              <c:yMode val="edge"/>
              <c:x val="3.339296336965826E-2"/>
              <c:y val="0.352751916681624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569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Spin" dx="12" fmlaLink="$H$13" max="30000" page="10" val="100"/>
</file>

<file path=xl/ctrlProps/ctrlProp2.xml><?xml version="1.0" encoding="utf-8"?>
<formControlPr xmlns="http://schemas.microsoft.com/office/spreadsheetml/2009/9/main" objectType="Spin" dx="12" fmlaLink="$H$22" max="30000" page="10" val="10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Spin" dx="12" fmlaLink="$H$24" max="30000" page="10" val="10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274320</xdr:colOff>
          <xdr:row>11</xdr:row>
          <xdr:rowOff>30480</xdr:rowOff>
        </xdr:from>
        <xdr:to>
          <xdr:col>6</xdr:col>
          <xdr:colOff>457200</xdr:colOff>
          <xdr:row>13</xdr:row>
          <xdr:rowOff>7620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6A8883A-4553-E5AA-76A4-C50C325A96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60960</xdr:colOff>
          <xdr:row>20</xdr:row>
          <xdr:rowOff>167640</xdr:rowOff>
        </xdr:from>
        <xdr:to>
          <xdr:col>7</xdr:col>
          <xdr:colOff>198120</xdr:colOff>
          <xdr:row>22</xdr:row>
          <xdr:rowOff>38100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9BFDF72C-0717-F05E-1E5D-9996B3D3D1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487680</xdr:colOff>
      <xdr:row>0</xdr:row>
      <xdr:rowOff>91440</xdr:rowOff>
    </xdr:from>
    <xdr:to>
      <xdr:col>12</xdr:col>
      <xdr:colOff>472440</xdr:colOff>
      <xdr:row>14</xdr:row>
      <xdr:rowOff>167640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C08DE9FC-E67B-A4B2-81E9-4958A9700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175260</xdr:colOff>
          <xdr:row>26</xdr:row>
          <xdr:rowOff>121920</xdr:rowOff>
        </xdr:from>
        <xdr:to>
          <xdr:col>3</xdr:col>
          <xdr:colOff>411480</xdr:colOff>
          <xdr:row>29</xdr:row>
          <xdr:rowOff>144780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B0AD450A-18FF-B37F-9079-CEFEF850B7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Detailed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175260</xdr:colOff>
          <xdr:row>26</xdr:row>
          <xdr:rowOff>121920</xdr:rowOff>
        </xdr:from>
        <xdr:to>
          <xdr:col>6</xdr:col>
          <xdr:colOff>510540</xdr:colOff>
          <xdr:row>29</xdr:row>
          <xdr:rowOff>144780</xdr:rowOff>
        </xdr:to>
        <xdr:sp macro="" textlink="">
          <xdr:nvSpPr>
            <xdr:cNvPr id="3079" name="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49EF3F29-1CF2-5967-9447-0CD9B7F05B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60960</xdr:colOff>
          <xdr:row>22</xdr:row>
          <xdr:rowOff>167640</xdr:rowOff>
        </xdr:from>
        <xdr:to>
          <xdr:col>7</xdr:col>
          <xdr:colOff>198120</xdr:colOff>
          <xdr:row>24</xdr:row>
          <xdr:rowOff>38100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689529D-E3D6-AEEE-DE95-53E188083D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94</xdr:row>
      <xdr:rowOff>0</xdr:rowOff>
    </xdr:from>
    <xdr:to>
      <xdr:col>15</xdr:col>
      <xdr:colOff>60960</xdr:colOff>
      <xdr:row>110</xdr:row>
      <xdr:rowOff>38100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6C35EE39-0541-79CB-222C-7A92EEB68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708660</xdr:colOff>
      <xdr:row>3</xdr:row>
      <xdr:rowOff>251460</xdr:rowOff>
    </xdr:from>
    <xdr:to>
      <xdr:col>2</xdr:col>
      <xdr:colOff>236220</xdr:colOff>
      <xdr:row>4</xdr:row>
      <xdr:rowOff>121920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0069C60D-A733-AD8A-86B6-DF86C28D4A39}"/>
            </a:ext>
          </a:extLst>
        </xdr:cNvPr>
        <xdr:cNvSpPr>
          <a:spLocks noChangeShapeType="1"/>
        </xdr:cNvSpPr>
      </xdr:nvSpPr>
      <xdr:spPr bwMode="auto">
        <a:xfrm>
          <a:off x="1097280" y="784860"/>
          <a:ext cx="259080" cy="129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708660</xdr:colOff>
      <xdr:row>3</xdr:row>
      <xdr:rowOff>251460</xdr:rowOff>
    </xdr:from>
    <xdr:to>
      <xdr:col>2</xdr:col>
      <xdr:colOff>236220</xdr:colOff>
      <xdr:row>4</xdr:row>
      <xdr:rowOff>121920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06666D38-AA11-C0EF-AAD7-F9CCFF14F6A0}"/>
            </a:ext>
          </a:extLst>
        </xdr:cNvPr>
        <xdr:cNvSpPr>
          <a:spLocks noChangeShapeType="1"/>
        </xdr:cNvSpPr>
      </xdr:nvSpPr>
      <xdr:spPr bwMode="auto">
        <a:xfrm>
          <a:off x="1097280" y="784860"/>
          <a:ext cx="259080" cy="129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137160</xdr:colOff>
      <xdr:row>0</xdr:row>
      <xdr:rowOff>99060</xdr:rowOff>
    </xdr:from>
    <xdr:to>
      <xdr:col>21</xdr:col>
      <xdr:colOff>411480</xdr:colOff>
      <xdr:row>26</xdr:row>
      <xdr:rowOff>7620</xdr:rowOff>
    </xdr:to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181B9BE6-B939-9968-D4B3-9A3213162FFA}"/>
            </a:ext>
          </a:extLst>
        </xdr:cNvPr>
        <xdr:cNvSpPr txBox="1">
          <a:spLocks noChangeArrowheads="1"/>
        </xdr:cNvSpPr>
      </xdr:nvSpPr>
      <xdr:spPr bwMode="auto">
        <a:xfrm>
          <a:off x="7863840" y="99060"/>
          <a:ext cx="1524000" cy="3596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spreadsheet will allow you to model enrollment for future terms.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1) To change the retention % from the current percentage,  enter a value (+ or -) at the "</a:t>
          </a:r>
          <a:r>
            <a:rPr lang="en-US" sz="900" b="0" i="0" u="none" strike="noStrike" baseline="0">
              <a:solidFill>
                <a:srgbClr val="FF00FF"/>
              </a:solidFill>
              <a:latin typeface="Arial"/>
              <a:cs typeface="Arial"/>
            </a:rPr>
            <a:t>Retention change over all projected years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."  The retention rate will be changed for all projected years.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2) To change the % of new students entering the university at a specific year, enter a value (+ or -) in the "</a:t>
          </a:r>
          <a:r>
            <a:rPr lang="en-US" sz="900" b="0" i="0" u="none" strike="noStrike" baseline="0">
              <a:solidFill>
                <a:srgbClr val="FF0000"/>
              </a:solidFill>
              <a:latin typeface="Arial"/>
              <a:cs typeface="Arial"/>
            </a:rPr>
            <a:t>New students increase over base year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."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The results of your changes will appear was changes in headcount reflected in the table and graph at the end of the spreadsheet.</a:t>
          </a:r>
        </a:p>
      </xdr:txBody>
    </xdr:sp>
    <xdr:clientData/>
  </xdr:twoCellAnchor>
  <xdr:twoCellAnchor>
    <xdr:from>
      <xdr:col>1</xdr:col>
      <xdr:colOff>708660</xdr:colOff>
      <xdr:row>3</xdr:row>
      <xdr:rowOff>251460</xdr:rowOff>
    </xdr:from>
    <xdr:to>
      <xdr:col>2</xdr:col>
      <xdr:colOff>236220</xdr:colOff>
      <xdr:row>4</xdr:row>
      <xdr:rowOff>121920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83DC4FE9-7B53-72A1-2C1A-31D9EF629CA5}"/>
            </a:ext>
          </a:extLst>
        </xdr:cNvPr>
        <xdr:cNvSpPr>
          <a:spLocks noChangeShapeType="1"/>
        </xdr:cNvSpPr>
      </xdr:nvSpPr>
      <xdr:spPr bwMode="auto">
        <a:xfrm>
          <a:off x="1097280" y="784860"/>
          <a:ext cx="259080" cy="129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708660</xdr:colOff>
      <xdr:row>3</xdr:row>
      <xdr:rowOff>251460</xdr:rowOff>
    </xdr:from>
    <xdr:to>
      <xdr:col>2</xdr:col>
      <xdr:colOff>236220</xdr:colOff>
      <xdr:row>4</xdr:row>
      <xdr:rowOff>121920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F9DFA49F-45FC-1859-454B-2BB25FDEFA63}"/>
            </a:ext>
          </a:extLst>
        </xdr:cNvPr>
        <xdr:cNvSpPr>
          <a:spLocks noChangeShapeType="1"/>
        </xdr:cNvSpPr>
      </xdr:nvSpPr>
      <xdr:spPr bwMode="auto">
        <a:xfrm>
          <a:off x="1097280" y="784860"/>
          <a:ext cx="259080" cy="129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K35"/>
  <sheetViews>
    <sheetView tabSelected="1" zoomScaleNormal="100" workbookViewId="0">
      <selection activeCell="G59" sqref="G59"/>
    </sheetView>
  </sheetViews>
  <sheetFormatPr defaultColWidth="9.109375" defaultRowHeight="13.2" x14ac:dyDescent="0.25"/>
  <cols>
    <col min="1" max="1" width="2.88671875" style="51" customWidth="1"/>
    <col min="2" max="2" width="9.109375" style="51"/>
    <col min="3" max="3" width="6.88671875" style="51" customWidth="1"/>
    <col min="4" max="4" width="9.109375" style="51"/>
    <col min="5" max="5" width="4.88671875" style="51" customWidth="1"/>
    <col min="6" max="7" width="9.6640625" style="51" customWidth="1"/>
    <col min="8" max="8" width="16.88671875" style="51" customWidth="1"/>
    <col min="9" max="9" width="19.5546875" style="51" bestFit="1" customWidth="1"/>
    <col min="10" max="16384" width="9.109375" style="51"/>
  </cols>
  <sheetData>
    <row r="1" spans="1:11" ht="9" customHeight="1" x14ac:dyDescent="0.25">
      <c r="B1" s="116" t="s">
        <v>42</v>
      </c>
      <c r="C1" s="116"/>
      <c r="D1" s="116"/>
      <c r="E1" s="116"/>
      <c r="F1" s="116"/>
      <c r="G1" s="116"/>
    </row>
    <row r="2" spans="1:11" ht="15" customHeight="1" x14ac:dyDescent="0.25">
      <c r="B2" s="116"/>
      <c r="C2" s="116"/>
      <c r="D2" s="116"/>
      <c r="E2" s="116"/>
      <c r="F2" s="116"/>
      <c r="G2" s="116"/>
    </row>
    <row r="3" spans="1:11" ht="15" customHeight="1" x14ac:dyDescent="0.25">
      <c r="B3" s="116"/>
      <c r="C3" s="116"/>
      <c r="D3" s="116"/>
      <c r="E3" s="116"/>
      <c r="F3" s="116"/>
      <c r="G3" s="116"/>
    </row>
    <row r="4" spans="1:11" ht="15" customHeight="1" x14ac:dyDescent="0.25">
      <c r="B4" s="116"/>
      <c r="C4" s="116"/>
      <c r="D4" s="116"/>
      <c r="E4" s="116"/>
      <c r="F4" s="116"/>
      <c r="G4" s="116"/>
    </row>
    <row r="5" spans="1:11" ht="15" customHeight="1" x14ac:dyDescent="0.25">
      <c r="B5" s="116"/>
      <c r="C5" s="116"/>
      <c r="D5" s="116"/>
      <c r="E5" s="116"/>
      <c r="F5" s="116"/>
      <c r="G5" s="116"/>
    </row>
    <row r="6" spans="1:11" ht="15" customHeight="1" x14ac:dyDescent="0.4">
      <c r="B6" s="53"/>
      <c r="C6" s="53"/>
      <c r="D6" s="53"/>
      <c r="E6" s="53"/>
      <c r="F6" s="53"/>
      <c r="G6" s="53"/>
    </row>
    <row r="7" spans="1:11" ht="14.25" customHeight="1" x14ac:dyDescent="0.4">
      <c r="C7" s="54"/>
      <c r="D7" s="54"/>
      <c r="E7" s="54"/>
      <c r="F7" s="54"/>
      <c r="G7" s="54"/>
    </row>
    <row r="8" spans="1:11" ht="15.9" customHeight="1" x14ac:dyDescent="0.4">
      <c r="A8" s="58" t="s">
        <v>43</v>
      </c>
      <c r="B8" s="54"/>
      <c r="C8" s="54"/>
      <c r="D8" s="54"/>
      <c r="E8" s="54"/>
      <c r="F8" s="54"/>
      <c r="G8" s="54"/>
    </row>
    <row r="9" spans="1:11" ht="15" customHeight="1" x14ac:dyDescent="0.4">
      <c r="A9" s="58" t="s">
        <v>44</v>
      </c>
      <c r="B9" s="54"/>
      <c r="C9" s="54"/>
      <c r="D9" s="54"/>
      <c r="E9" s="54"/>
      <c r="F9" s="54"/>
      <c r="G9" s="54"/>
    </row>
    <row r="10" spans="1:11" ht="15" customHeight="1" x14ac:dyDescent="0.4">
      <c r="B10" s="54"/>
      <c r="C10" s="54"/>
      <c r="D10" s="54"/>
      <c r="E10" s="54"/>
      <c r="F10" s="54"/>
      <c r="G10" s="54"/>
    </row>
    <row r="11" spans="1:11" ht="15" customHeight="1" x14ac:dyDescent="0.25"/>
    <row r="12" spans="1:11" ht="15" customHeight="1" x14ac:dyDescent="0.3">
      <c r="B12" s="52"/>
      <c r="C12" s="52"/>
      <c r="D12" s="52"/>
      <c r="E12" s="52"/>
      <c r="F12" s="55" t="s">
        <v>63</v>
      </c>
      <c r="G12" s="57"/>
    </row>
    <row r="13" spans="1:11" ht="15" customHeight="1" x14ac:dyDescent="0.3">
      <c r="A13" s="52"/>
      <c r="B13" s="52"/>
      <c r="C13" s="52"/>
      <c r="D13" s="52"/>
      <c r="E13" s="52"/>
      <c r="F13" s="55" t="s">
        <v>62</v>
      </c>
      <c r="G13" s="114">
        <v>0</v>
      </c>
      <c r="H13" s="115">
        <v>100</v>
      </c>
    </row>
    <row r="14" spans="1:11" ht="15" customHeight="1" x14ac:dyDescent="0.25">
      <c r="F14" s="56"/>
      <c r="G14" s="57"/>
    </row>
    <row r="15" spans="1:11" ht="26.4" x14ac:dyDescent="0.25">
      <c r="B15" s="92"/>
      <c r="C15" s="93"/>
      <c r="D15" s="94"/>
      <c r="E15" s="93"/>
      <c r="F15" s="98" t="str">
        <f>CONCATENATE('Sheet 1'!K46," - ",'Sheet 1'!K70)</f>
        <v>2003 - 2004</v>
      </c>
      <c r="G15" s="95" t="str">
        <f>CONCATENATE(J16," - ",K16)</f>
        <v>2004 - 2005</v>
      </c>
    </row>
    <row r="16" spans="1:11" ht="15" customHeight="1" x14ac:dyDescent="0.25">
      <c r="B16" s="92"/>
      <c r="C16" s="93"/>
      <c r="D16" s="93"/>
      <c r="E16" s="94" t="s">
        <v>59</v>
      </c>
      <c r="F16" s="99">
        <f>'Sheet 1'!R67</f>
        <v>0.7382294787444601</v>
      </c>
      <c r="G16" s="100">
        <f>'Sheet 1'!R91</f>
        <v>0.73909744763484297</v>
      </c>
      <c r="I16" s="60" t="s">
        <v>45</v>
      </c>
      <c r="J16" s="61">
        <f>'Sheet 1'!A50</f>
        <v>2004</v>
      </c>
      <c r="K16" s="62">
        <f>'Sheet 1'!A74</f>
        <v>2005</v>
      </c>
    </row>
    <row r="17" spans="2:11" s="59" customFormat="1" ht="15" customHeight="1" x14ac:dyDescent="0.25">
      <c r="B17" s="63"/>
      <c r="C17" s="96"/>
      <c r="D17" s="96"/>
      <c r="E17" s="101" t="s">
        <v>60</v>
      </c>
      <c r="F17" s="102"/>
      <c r="G17" s="103"/>
      <c r="I17" s="63" t="s">
        <v>46</v>
      </c>
      <c r="J17" s="64">
        <f>'Sheet 1'!S63</f>
        <v>2909.8442683911435</v>
      </c>
      <c r="K17" s="65">
        <f>'Sheet 1'!S87</f>
        <v>2971.0280789533745</v>
      </c>
    </row>
    <row r="18" spans="2:11" s="59" customFormat="1" ht="15" customHeight="1" x14ac:dyDescent="0.25">
      <c r="B18" s="66"/>
      <c r="C18" s="97"/>
      <c r="D18" s="97"/>
      <c r="E18" s="104" t="s">
        <v>61</v>
      </c>
      <c r="F18" s="105">
        <f>'Sheet 1'!R69</f>
        <v>0</v>
      </c>
      <c r="G18" s="106">
        <f>'Sheet 1'!R93</f>
        <v>0</v>
      </c>
      <c r="I18" s="63" t="s">
        <v>47</v>
      </c>
      <c r="J18" s="64">
        <f>'Sheet 1'!S64</f>
        <v>5212.1128487190526</v>
      </c>
      <c r="K18" s="65">
        <f>'Sheet 1'!S88</f>
        <v>5239.9780499572153</v>
      </c>
    </row>
    <row r="19" spans="2:11" s="59" customFormat="1" ht="15" customHeight="1" x14ac:dyDescent="0.2">
      <c r="I19" s="63" t="s">
        <v>48</v>
      </c>
      <c r="J19" s="64">
        <f>'Sheet 1'!R49</f>
        <v>1949</v>
      </c>
      <c r="K19" s="65">
        <f>'Sheet 1'!R73</f>
        <v>1949</v>
      </c>
    </row>
    <row r="20" spans="2:11" s="59" customFormat="1" ht="15" customHeight="1" x14ac:dyDescent="0.2">
      <c r="I20" s="63" t="s">
        <v>49</v>
      </c>
      <c r="J20" s="64">
        <f>'Sheet 1'!R50</f>
        <v>1568.1817513128958</v>
      </c>
      <c r="K20" s="65">
        <f>'Sheet 1'!R74</f>
        <v>1569.8666441725118</v>
      </c>
    </row>
    <row r="21" spans="2:11" s="59" customFormat="1" ht="15" customHeight="1" x14ac:dyDescent="0.3">
      <c r="E21" s="55" t="s">
        <v>64</v>
      </c>
      <c r="F21" s="110" t="s">
        <v>67</v>
      </c>
      <c r="G21" s="111" t="s">
        <v>68</v>
      </c>
      <c r="I21" s="63" t="s">
        <v>50</v>
      </c>
      <c r="J21" s="64">
        <f>'Sheet 1'!R51</f>
        <v>3155.4567469987242</v>
      </c>
      <c r="K21" s="65">
        <f>'Sheet 1'!R75</f>
        <v>3183.1266689479048</v>
      </c>
    </row>
    <row r="22" spans="2:11" s="59" customFormat="1" ht="15" customHeight="1" x14ac:dyDescent="0.3">
      <c r="B22" s="51"/>
      <c r="C22" s="51"/>
      <c r="D22" s="51"/>
      <c r="E22" s="55" t="s">
        <v>65</v>
      </c>
      <c r="F22" s="107">
        <f>J16</f>
        <v>2004</v>
      </c>
      <c r="G22" s="112">
        <v>0</v>
      </c>
      <c r="H22" s="113">
        <v>100</v>
      </c>
      <c r="I22" s="63" t="str">
        <f>'Sheet 1'!B52</f>
        <v xml:space="preserve">Junior       </v>
      </c>
      <c r="J22" s="64">
        <f>'Sheet 1'!R52</f>
        <v>2999.3001251122582</v>
      </c>
      <c r="K22" s="65">
        <f>'Sheet 1'!R76</f>
        <v>3041.8085041543582</v>
      </c>
    </row>
    <row r="23" spans="2:11" s="59" customFormat="1" ht="15" customHeight="1" x14ac:dyDescent="0.3">
      <c r="B23" s="51"/>
      <c r="C23" s="51"/>
      <c r="D23" s="51"/>
      <c r="E23" s="55" t="s">
        <v>66</v>
      </c>
      <c r="F23" s="108"/>
      <c r="G23" s="109"/>
      <c r="I23" s="63" t="str">
        <f>'Sheet 1'!B53</f>
        <v xml:space="preserve">Senior       </v>
      </c>
      <c r="J23" s="64">
        <f>'Sheet 1'!R53</f>
        <v>5329.4866471623454</v>
      </c>
      <c r="K23" s="65">
        <f>'Sheet 1'!R77</f>
        <v>5390.8273161997422</v>
      </c>
    </row>
    <row r="24" spans="2:11" s="59" customFormat="1" ht="15" customHeight="1" x14ac:dyDescent="0.25">
      <c r="F24" s="107">
        <f>K16</f>
        <v>2005</v>
      </c>
      <c r="G24" s="112">
        <v>0</v>
      </c>
      <c r="H24" s="113">
        <v>100</v>
      </c>
      <c r="I24" s="63" t="s">
        <v>51</v>
      </c>
      <c r="J24" s="64">
        <f>'Sheet 1'!R54</f>
        <v>408.21938154599559</v>
      </c>
      <c r="K24" s="65">
        <f>'Sheet 1'!R78</f>
        <v>404.38779317223725</v>
      </c>
    </row>
    <row r="25" spans="2:11" s="59" customFormat="1" ht="15" customHeight="1" x14ac:dyDescent="0.2">
      <c r="I25" s="63" t="s">
        <v>52</v>
      </c>
      <c r="J25" s="64">
        <f>'Sheet 1'!R55</f>
        <v>1076.1801328667723</v>
      </c>
      <c r="K25" s="65">
        <f>'Sheet 1'!R79</f>
        <v>1073.6834091803798</v>
      </c>
    </row>
    <row r="26" spans="2:11" s="59" customFormat="1" ht="15" customHeight="1" x14ac:dyDescent="0.2">
      <c r="I26" s="63" t="str">
        <f>'Sheet 1'!B56</f>
        <v xml:space="preserve">Masters      </v>
      </c>
      <c r="J26" s="64">
        <f>'Sheet 1'!R56</f>
        <v>2344.3878363506151</v>
      </c>
      <c r="K26" s="65">
        <f>'Sheet 1'!R80</f>
        <v>2324.4398774815663</v>
      </c>
    </row>
    <row r="27" spans="2:11" s="59" customFormat="1" ht="15" customHeight="1" x14ac:dyDescent="0.2">
      <c r="I27" s="63" t="str">
        <f>'Sheet 1'!B57</f>
        <v xml:space="preserve">Spec in Ed   </v>
      </c>
      <c r="J27" s="64">
        <f>'Sheet 1'!R57</f>
        <v>36.256169979330544</v>
      </c>
      <c r="K27" s="65">
        <f>'Sheet 1'!R81</f>
        <v>37.813494647050462</v>
      </c>
    </row>
    <row r="28" spans="2:11" s="59" customFormat="1" ht="15" customHeight="1" x14ac:dyDescent="0.2">
      <c r="I28" s="63" t="s">
        <v>53</v>
      </c>
      <c r="J28" s="64">
        <f>'Sheet 1'!R58</f>
        <v>153.84213716693296</v>
      </c>
      <c r="K28" s="65">
        <f>'Sheet 1'!R82</f>
        <v>153.12439014843281</v>
      </c>
    </row>
    <row r="29" spans="2:11" s="59" customFormat="1" ht="15" customHeight="1" x14ac:dyDescent="0.2">
      <c r="I29" s="63" t="s">
        <v>54</v>
      </c>
      <c r="J29" s="64">
        <f>'Sheet 1'!R59</f>
        <v>114.96374130531301</v>
      </c>
      <c r="K29" s="65">
        <f>'Sheet 1'!R83</f>
        <v>108.64533614202465</v>
      </c>
    </row>
    <row r="30" spans="2:11" s="59" customFormat="1" ht="15" customHeight="1" x14ac:dyDescent="0.2">
      <c r="I30" s="63" t="s">
        <v>55</v>
      </c>
      <c r="J30" s="64">
        <f>'Sheet 1'!R60</f>
        <v>158.05960870208671</v>
      </c>
      <c r="K30" s="65">
        <f>'Sheet 1'!R84</f>
        <v>116.82442783289686</v>
      </c>
    </row>
    <row r="31" spans="2:11" s="59" customFormat="1" ht="15" customHeight="1" x14ac:dyDescent="0.2">
      <c r="I31" s="63" t="s">
        <v>57</v>
      </c>
      <c r="J31" s="64">
        <f>'Sheet 1'!R61</f>
        <v>600.03504900932865</v>
      </c>
      <c r="K31" s="65">
        <f>'Sheet 1'!R85</f>
        <v>614.15751848600723</v>
      </c>
    </row>
    <row r="32" spans="2:11" s="59" customFormat="1" ht="15" customHeight="1" x14ac:dyDescent="0.2">
      <c r="I32" s="63" t="s">
        <v>58</v>
      </c>
      <c r="J32" s="64">
        <f>'Sheet 1'!R62</f>
        <v>190.67355537720707</v>
      </c>
      <c r="K32" s="65">
        <f>'Sheet 1'!R86</f>
        <v>200.33137341410435</v>
      </c>
    </row>
    <row r="33" spans="9:11" s="59" customFormat="1" ht="15" customHeight="1" x14ac:dyDescent="0.2">
      <c r="I33" s="66" t="s">
        <v>56</v>
      </c>
      <c r="J33" s="67">
        <f>SUM(J19:J32)</f>
        <v>20084.042882889808</v>
      </c>
      <c r="K33" s="68">
        <f>SUM(K19:K32)</f>
        <v>20168.036753979217</v>
      </c>
    </row>
    <row r="34" spans="9:11" s="59" customFormat="1" ht="15" customHeight="1" x14ac:dyDescent="0.25">
      <c r="I34" s="51"/>
      <c r="J34" s="51"/>
      <c r="K34" s="51"/>
    </row>
    <row r="35" spans="9:11" s="59" customFormat="1" ht="15" customHeight="1" x14ac:dyDescent="0.25">
      <c r="I35" s="51"/>
      <c r="J35" s="51"/>
      <c r="K35" s="51"/>
    </row>
  </sheetData>
  <mergeCells count="1">
    <mergeCell ref="B1:G5"/>
  </mergeCells>
  <phoneticPr fontId="0" type="noConversion"/>
  <pageMargins left="0.62" right="0.66" top="0.89" bottom="1" header="0.5" footer="0.5"/>
  <pageSetup scale="9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Spinner 2">
              <controlPr defaultSize="0" autoPict="0" macro="[0]!Spinner2_Change">
                <anchor moveWithCells="1" sizeWithCells="1">
                  <from>
                    <xdr:col>6</xdr:col>
                    <xdr:colOff>274320</xdr:colOff>
                    <xdr:row>11</xdr:row>
                    <xdr:rowOff>30480</xdr:rowOff>
                  </from>
                  <to>
                    <xdr:col>6</xdr:col>
                    <xdr:colOff>457200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Spinner 3">
              <controlPr defaultSize="0" autoPict="0" macro="[0]!Spinner3_Change">
                <anchor moveWithCells="1" sizeWithCells="1">
                  <from>
                    <xdr:col>7</xdr:col>
                    <xdr:colOff>60960</xdr:colOff>
                    <xdr:row>20</xdr:row>
                    <xdr:rowOff>167640</xdr:rowOff>
                  </from>
                  <to>
                    <xdr:col>7</xdr:col>
                    <xdr:colOff>198120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6" name="Button 6">
              <controlPr defaultSize="0" print="0" autoFill="0" autoPict="0" macro="[0]!Button6_Click">
                <anchor moveWithCells="1" sizeWithCells="1">
                  <from>
                    <xdr:col>1</xdr:col>
                    <xdr:colOff>175260</xdr:colOff>
                    <xdr:row>26</xdr:row>
                    <xdr:rowOff>121920</xdr:rowOff>
                  </from>
                  <to>
                    <xdr:col>3</xdr:col>
                    <xdr:colOff>411480</xdr:colOff>
                    <xdr:row>29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7" name="Button 7">
              <controlPr defaultSize="0" print="0" autoFill="0" autoPict="0" macro="[0]!Button7_Click">
                <anchor moveWithCells="1" sizeWithCells="1">
                  <from>
                    <xdr:col>4</xdr:col>
                    <xdr:colOff>175260</xdr:colOff>
                    <xdr:row>26</xdr:row>
                    <xdr:rowOff>121920</xdr:rowOff>
                  </from>
                  <to>
                    <xdr:col>6</xdr:col>
                    <xdr:colOff>510540</xdr:colOff>
                    <xdr:row>29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8" name="Spinner 8">
              <controlPr defaultSize="0" autoPict="0" macro="[0]!Spinner4_Change">
                <anchor moveWithCells="1" sizeWithCells="1">
                  <from>
                    <xdr:col>7</xdr:col>
                    <xdr:colOff>60960</xdr:colOff>
                    <xdr:row>22</xdr:row>
                    <xdr:rowOff>167640</xdr:rowOff>
                  </from>
                  <to>
                    <xdr:col>7</xdr:col>
                    <xdr:colOff>198120</xdr:colOff>
                    <xdr:row>24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M98"/>
  <sheetViews>
    <sheetView workbookViewId="0"/>
  </sheetViews>
  <sheetFormatPr defaultColWidth="9.109375" defaultRowHeight="10.199999999999999" x14ac:dyDescent="0.2"/>
  <cols>
    <col min="1" max="1" width="5.6640625" style="1" customWidth="1"/>
    <col min="2" max="2" width="10.6640625" style="1" customWidth="1"/>
    <col min="3" max="19" width="5.6640625" style="1" customWidth="1"/>
    <col min="20" max="22" width="9.109375" style="1"/>
    <col min="23" max="49" width="5.6640625" style="1" customWidth="1"/>
    <col min="50" max="16384" width="9.109375" style="1"/>
  </cols>
  <sheetData>
    <row r="1" spans="1:39" ht="18" x14ac:dyDescent="0.35">
      <c r="F1" s="2" t="str">
        <f>"Modeling Enrollment for Fall " &amp; A50 &amp; " and Beyond"</f>
        <v>Modeling Enrollment for Fall 2004 and Beyond</v>
      </c>
      <c r="I1"/>
    </row>
    <row r="2" spans="1:39" ht="13.8" x14ac:dyDescent="0.3">
      <c r="F2"/>
      <c r="G2" s="3"/>
    </row>
    <row r="3" spans="1:39" x14ac:dyDescent="0.2">
      <c r="B3" s="1" t="s">
        <v>0</v>
      </c>
      <c r="C3" s="1" t="s">
        <v>1</v>
      </c>
      <c r="D3" s="4" t="s">
        <v>2</v>
      </c>
      <c r="E3" s="4" t="s">
        <v>2</v>
      </c>
      <c r="F3" s="4" t="s">
        <v>2</v>
      </c>
      <c r="G3" s="4" t="s">
        <v>1</v>
      </c>
      <c r="H3" s="4" t="s">
        <v>1</v>
      </c>
      <c r="I3" s="4" t="s">
        <v>2</v>
      </c>
      <c r="J3" s="69" t="s">
        <v>3</v>
      </c>
      <c r="K3" s="69">
        <v>2002</v>
      </c>
      <c r="L3" s="4" t="s">
        <v>2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/>
    </row>
    <row r="4" spans="1:39" s="5" customFormat="1" ht="20.399999999999999" x14ac:dyDescent="0.2">
      <c r="B4" s="5" t="s">
        <v>4</v>
      </c>
      <c r="C4" s="70" t="s">
        <v>2</v>
      </c>
      <c r="D4" s="71" t="s">
        <v>5</v>
      </c>
      <c r="E4" s="71" t="s">
        <v>6</v>
      </c>
      <c r="F4" s="71" t="s">
        <v>7</v>
      </c>
      <c r="G4" s="71" t="s">
        <v>8</v>
      </c>
      <c r="H4" s="71" t="s">
        <v>9</v>
      </c>
      <c r="I4" s="71" t="s">
        <v>10</v>
      </c>
      <c r="J4" s="71" t="s">
        <v>11</v>
      </c>
      <c r="K4" s="71" t="s">
        <v>12</v>
      </c>
      <c r="L4" s="71" t="s">
        <v>13</v>
      </c>
      <c r="M4" s="71" t="s">
        <v>14</v>
      </c>
      <c r="N4" s="71" t="s">
        <v>15</v>
      </c>
      <c r="O4" s="71" t="s">
        <v>16</v>
      </c>
      <c r="P4" s="71" t="s">
        <v>17</v>
      </c>
      <c r="Q4" s="71" t="s">
        <v>18</v>
      </c>
      <c r="R4" s="72" t="s">
        <v>19</v>
      </c>
    </row>
    <row r="5" spans="1:39" s="6" customFormat="1" x14ac:dyDescent="0.2">
      <c r="C5" s="73"/>
      <c r="D5" s="14">
        <f t="shared" ref="D5:Q5" si="0">SUM(D6:D21)</f>
        <v>1803</v>
      </c>
      <c r="E5" s="14">
        <f t="shared" si="0"/>
        <v>1500</v>
      </c>
      <c r="F5" s="14">
        <f t="shared" si="0"/>
        <v>3054</v>
      </c>
      <c r="G5" s="14">
        <f t="shared" si="0"/>
        <v>2866</v>
      </c>
      <c r="H5" s="14">
        <f t="shared" si="0"/>
        <v>5149</v>
      </c>
      <c r="I5" s="14">
        <f t="shared" si="0"/>
        <v>653</v>
      </c>
      <c r="J5" s="14">
        <f t="shared" si="0"/>
        <v>1147</v>
      </c>
      <c r="K5" s="14">
        <f t="shared" si="0"/>
        <v>2429</v>
      </c>
      <c r="L5" s="14">
        <f t="shared" si="0"/>
        <v>20</v>
      </c>
      <c r="M5" s="14">
        <f t="shared" si="0"/>
        <v>233</v>
      </c>
      <c r="N5" s="14">
        <f t="shared" si="0"/>
        <v>116</v>
      </c>
      <c r="O5" s="14">
        <f t="shared" si="0"/>
        <v>125</v>
      </c>
      <c r="P5" s="14">
        <f t="shared" si="0"/>
        <v>534</v>
      </c>
      <c r="Q5" s="14">
        <f t="shared" si="0"/>
        <v>168</v>
      </c>
      <c r="R5" s="74">
        <f>SUM(D5:Q5)</f>
        <v>19797</v>
      </c>
    </row>
    <row r="6" spans="1:39" x14ac:dyDescent="0.2">
      <c r="A6" s="75" t="s">
        <v>3</v>
      </c>
      <c r="B6" s="8" t="s">
        <v>20</v>
      </c>
      <c r="C6" s="1">
        <v>1949</v>
      </c>
      <c r="D6" s="9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1">
        <v>0</v>
      </c>
      <c r="R6" s="76">
        <f>SUM(C6:Q6)</f>
        <v>1949</v>
      </c>
      <c r="V6" s="12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13"/>
    </row>
    <row r="7" spans="1:39" x14ac:dyDescent="0.2">
      <c r="A7" s="75">
        <f>SUM(K3+1)</f>
        <v>2003</v>
      </c>
      <c r="B7" s="8" t="s">
        <v>21</v>
      </c>
      <c r="C7" s="1">
        <v>907</v>
      </c>
      <c r="D7" s="7">
        <v>468</v>
      </c>
      <c r="E7" s="14">
        <v>134</v>
      </c>
      <c r="F7" s="14">
        <v>0</v>
      </c>
      <c r="G7" s="14">
        <v>0</v>
      </c>
      <c r="H7" s="14">
        <v>0</v>
      </c>
      <c r="I7" s="14">
        <v>27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5">
        <v>0</v>
      </c>
      <c r="R7" s="76">
        <f t="shared" ref="R7:R19" si="1">SUM(C7:Q7)</f>
        <v>1536</v>
      </c>
      <c r="U7" s="1" t="s">
        <v>2</v>
      </c>
      <c r="V7" s="12" t="s">
        <v>2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13"/>
    </row>
    <row r="8" spans="1:39" x14ac:dyDescent="0.2">
      <c r="B8" s="8" t="s">
        <v>22</v>
      </c>
      <c r="C8" s="1">
        <v>899</v>
      </c>
      <c r="D8" s="7">
        <v>845</v>
      </c>
      <c r="E8" s="14">
        <v>624</v>
      </c>
      <c r="F8" s="14">
        <v>666</v>
      </c>
      <c r="G8" s="14">
        <v>1</v>
      </c>
      <c r="H8" s="14">
        <v>1</v>
      </c>
      <c r="I8" s="14">
        <v>45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5">
        <v>0</v>
      </c>
      <c r="R8" s="8">
        <f t="shared" si="1"/>
        <v>3081</v>
      </c>
      <c r="U8" s="1" t="s">
        <v>2</v>
      </c>
      <c r="V8" s="12" t="s">
        <v>2</v>
      </c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3"/>
    </row>
    <row r="9" spans="1:39" x14ac:dyDescent="0.2">
      <c r="B9" s="8" t="s">
        <v>23</v>
      </c>
      <c r="C9" s="1">
        <v>872</v>
      </c>
      <c r="D9" s="7">
        <v>2</v>
      </c>
      <c r="E9" s="14">
        <v>52</v>
      </c>
      <c r="F9" s="14">
        <v>1481</v>
      </c>
      <c r="G9" s="14">
        <v>550</v>
      </c>
      <c r="H9" s="14">
        <v>0</v>
      </c>
      <c r="I9" s="14">
        <v>12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5">
        <v>0</v>
      </c>
      <c r="R9" s="8">
        <f t="shared" si="1"/>
        <v>2969</v>
      </c>
      <c r="U9" s="1" t="s">
        <v>2</v>
      </c>
      <c r="V9" s="12" t="s">
        <v>2</v>
      </c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3"/>
    </row>
    <row r="10" spans="1:39" x14ac:dyDescent="0.2">
      <c r="B10" s="8" t="s">
        <v>24</v>
      </c>
      <c r="C10" s="1">
        <v>1113</v>
      </c>
      <c r="D10" s="7">
        <v>1</v>
      </c>
      <c r="E10" s="14">
        <v>13</v>
      </c>
      <c r="F10" s="14">
        <v>111</v>
      </c>
      <c r="G10" s="14">
        <v>1619</v>
      </c>
      <c r="H10" s="14">
        <v>2352</v>
      </c>
      <c r="I10" s="14">
        <v>21</v>
      </c>
      <c r="J10" s="14">
        <v>6</v>
      </c>
      <c r="K10" s="14">
        <v>1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5">
        <v>0</v>
      </c>
      <c r="R10" s="8">
        <f t="shared" si="1"/>
        <v>5237</v>
      </c>
      <c r="U10" s="1" t="s">
        <v>2</v>
      </c>
      <c r="V10" s="12" t="s">
        <v>2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13"/>
    </row>
    <row r="11" spans="1:39" x14ac:dyDescent="0.2">
      <c r="B11" s="8" t="s">
        <v>10</v>
      </c>
      <c r="C11" s="1">
        <v>348</v>
      </c>
      <c r="D11" s="7">
        <v>0</v>
      </c>
      <c r="E11" s="14">
        <v>0</v>
      </c>
      <c r="F11" s="14">
        <v>0</v>
      </c>
      <c r="G11" s="14">
        <v>0</v>
      </c>
      <c r="H11" s="14">
        <v>1</v>
      </c>
      <c r="I11" s="14">
        <v>87</v>
      </c>
      <c r="J11" s="14">
        <v>0</v>
      </c>
      <c r="K11" s="14">
        <v>1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5">
        <v>0</v>
      </c>
      <c r="R11" s="8">
        <f t="shared" si="1"/>
        <v>437</v>
      </c>
      <c r="U11" s="1" t="s">
        <v>2</v>
      </c>
      <c r="V11" s="12" t="s">
        <v>2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3"/>
    </row>
    <row r="12" spans="1:39" x14ac:dyDescent="0.2">
      <c r="B12" s="8" t="s">
        <v>11</v>
      </c>
      <c r="C12" s="1">
        <v>852</v>
      </c>
      <c r="D12" s="7">
        <v>0</v>
      </c>
      <c r="E12" s="14">
        <v>0</v>
      </c>
      <c r="F12" s="14">
        <v>0</v>
      </c>
      <c r="G12" s="14">
        <v>0</v>
      </c>
      <c r="H12" s="14">
        <v>12</v>
      </c>
      <c r="I12" s="14">
        <v>7</v>
      </c>
      <c r="J12" s="14">
        <v>211</v>
      </c>
      <c r="K12" s="14">
        <v>6</v>
      </c>
      <c r="L12" s="14">
        <v>0</v>
      </c>
      <c r="M12" s="14">
        <v>0</v>
      </c>
      <c r="N12" s="14">
        <v>0</v>
      </c>
      <c r="O12" s="14">
        <v>0</v>
      </c>
      <c r="P12" s="14">
        <v>1</v>
      </c>
      <c r="Q12" s="15">
        <v>0</v>
      </c>
      <c r="R12" s="8">
        <f t="shared" si="1"/>
        <v>1089</v>
      </c>
      <c r="U12" s="1" t="s">
        <v>2</v>
      </c>
      <c r="V12" s="12" t="s">
        <v>2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13"/>
    </row>
    <row r="13" spans="1:39" x14ac:dyDescent="0.2">
      <c r="B13" s="8" t="s">
        <v>12</v>
      </c>
      <c r="C13" s="1">
        <v>968</v>
      </c>
      <c r="D13" s="7">
        <v>0</v>
      </c>
      <c r="E13" s="14">
        <v>0</v>
      </c>
      <c r="F13" s="14">
        <v>0</v>
      </c>
      <c r="G13" s="14">
        <v>0</v>
      </c>
      <c r="H13" s="14">
        <v>15</v>
      </c>
      <c r="I13" s="14">
        <v>10</v>
      </c>
      <c r="J13" s="14">
        <v>216</v>
      </c>
      <c r="K13" s="14">
        <v>1161</v>
      </c>
      <c r="L13" s="14">
        <v>0</v>
      </c>
      <c r="M13" s="14">
        <v>2</v>
      </c>
      <c r="N13" s="14">
        <v>1</v>
      </c>
      <c r="O13" s="14">
        <v>1</v>
      </c>
      <c r="P13" s="14">
        <v>7</v>
      </c>
      <c r="Q13" s="15">
        <v>0</v>
      </c>
      <c r="R13" s="8">
        <f t="shared" si="1"/>
        <v>2381</v>
      </c>
      <c r="U13" s="1" t="s">
        <v>2</v>
      </c>
      <c r="V13" s="12" t="s">
        <v>2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13"/>
    </row>
    <row r="14" spans="1:39" x14ac:dyDescent="0.2">
      <c r="B14" s="8" t="s">
        <v>13</v>
      </c>
      <c r="C14" s="1">
        <v>21</v>
      </c>
      <c r="D14" s="7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2</v>
      </c>
      <c r="K14" s="14">
        <v>0</v>
      </c>
      <c r="L14" s="14">
        <v>7</v>
      </c>
      <c r="M14" s="14">
        <v>0</v>
      </c>
      <c r="N14" s="14">
        <v>0</v>
      </c>
      <c r="O14" s="14">
        <v>0</v>
      </c>
      <c r="P14" s="14">
        <v>2</v>
      </c>
      <c r="Q14" s="15">
        <v>0</v>
      </c>
      <c r="R14" s="8">
        <f t="shared" si="1"/>
        <v>32</v>
      </c>
      <c r="U14" s="1" t="s">
        <v>2</v>
      </c>
      <c r="V14" s="12" t="s">
        <v>2</v>
      </c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13"/>
    </row>
    <row r="15" spans="1:39" x14ac:dyDescent="0.2">
      <c r="B15" s="8" t="s">
        <v>25</v>
      </c>
      <c r="C15" s="1">
        <v>137</v>
      </c>
      <c r="D15" s="7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1</v>
      </c>
      <c r="K15" s="14">
        <v>0</v>
      </c>
      <c r="L15" s="14">
        <v>0</v>
      </c>
      <c r="M15" s="14">
        <v>23</v>
      </c>
      <c r="N15" s="14">
        <v>0</v>
      </c>
      <c r="O15" s="14">
        <v>0</v>
      </c>
      <c r="P15" s="14">
        <v>0</v>
      </c>
      <c r="Q15" s="15">
        <v>0</v>
      </c>
      <c r="R15" s="8">
        <f t="shared" si="1"/>
        <v>161</v>
      </c>
      <c r="U15" s="1" t="s">
        <v>2</v>
      </c>
      <c r="V15" s="12" t="s">
        <v>2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3"/>
    </row>
    <row r="16" spans="1:39" x14ac:dyDescent="0.2">
      <c r="B16" s="8" t="s">
        <v>26</v>
      </c>
      <c r="C16" s="1">
        <v>3</v>
      </c>
      <c r="D16" s="7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154</v>
      </c>
      <c r="N16" s="14">
        <v>4</v>
      </c>
      <c r="O16" s="14">
        <v>0</v>
      </c>
      <c r="P16" s="14">
        <v>0</v>
      </c>
      <c r="Q16" s="15">
        <v>0</v>
      </c>
      <c r="R16" s="8">
        <f t="shared" si="1"/>
        <v>161</v>
      </c>
      <c r="U16" s="1" t="s">
        <v>2</v>
      </c>
      <c r="V16" s="12" t="s">
        <v>2</v>
      </c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13"/>
    </row>
    <row r="17" spans="1:39" x14ac:dyDescent="0.2">
      <c r="B17" s="8" t="s">
        <v>27</v>
      </c>
      <c r="C17" s="1">
        <v>0</v>
      </c>
      <c r="D17" s="7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17</v>
      </c>
      <c r="N17" s="14">
        <v>104</v>
      </c>
      <c r="O17" s="14">
        <v>2</v>
      </c>
      <c r="P17" s="14">
        <v>0</v>
      </c>
      <c r="Q17" s="15">
        <v>0</v>
      </c>
      <c r="R17" s="8">
        <f t="shared" si="1"/>
        <v>123</v>
      </c>
      <c r="U17" s="1" t="s">
        <v>2</v>
      </c>
      <c r="V17" s="12" t="s">
        <v>2</v>
      </c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13"/>
    </row>
    <row r="18" spans="1:39" x14ac:dyDescent="0.2">
      <c r="B18" s="8" t="s">
        <v>28</v>
      </c>
      <c r="C18" s="1">
        <v>211</v>
      </c>
      <c r="D18" s="7">
        <v>0</v>
      </c>
      <c r="E18" s="14">
        <v>0</v>
      </c>
      <c r="F18" s="14">
        <v>0</v>
      </c>
      <c r="G18" s="14">
        <v>0</v>
      </c>
      <c r="H18" s="14">
        <v>0</v>
      </c>
      <c r="I18" s="14">
        <v>1</v>
      </c>
      <c r="J18" s="14">
        <v>17</v>
      </c>
      <c r="K18" s="14">
        <v>21</v>
      </c>
      <c r="L18" s="14">
        <v>0</v>
      </c>
      <c r="M18" s="14">
        <v>0</v>
      </c>
      <c r="N18" s="14">
        <v>0</v>
      </c>
      <c r="O18" s="14">
        <v>0</v>
      </c>
      <c r="P18" s="14">
        <v>326</v>
      </c>
      <c r="Q18" s="15">
        <v>0</v>
      </c>
      <c r="R18" s="8">
        <f t="shared" si="1"/>
        <v>576</v>
      </c>
      <c r="U18" s="1" t="s">
        <v>2</v>
      </c>
      <c r="V18" s="12" t="s">
        <v>2</v>
      </c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13"/>
    </row>
    <row r="19" spans="1:39" x14ac:dyDescent="0.2">
      <c r="B19" s="8" t="s">
        <v>29</v>
      </c>
      <c r="C19" s="1">
        <v>15</v>
      </c>
      <c r="D19" s="7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71</v>
      </c>
      <c r="Q19" s="15">
        <v>93</v>
      </c>
      <c r="R19" s="8">
        <f t="shared" si="1"/>
        <v>179</v>
      </c>
      <c r="U19" s="1" t="s">
        <v>2</v>
      </c>
      <c r="V19" s="12" t="s">
        <v>2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13"/>
    </row>
    <row r="20" spans="1:39" x14ac:dyDescent="0.2">
      <c r="B20" s="77" t="s">
        <v>30</v>
      </c>
      <c r="C20" s="1">
        <v>0</v>
      </c>
      <c r="D20" s="7">
        <v>0</v>
      </c>
      <c r="E20" s="14">
        <v>0</v>
      </c>
      <c r="F20" s="14">
        <v>1</v>
      </c>
      <c r="G20" s="14">
        <v>22</v>
      </c>
      <c r="H20" s="14">
        <v>1802</v>
      </c>
      <c r="I20" s="14">
        <v>1</v>
      </c>
      <c r="J20" s="14">
        <v>8</v>
      </c>
      <c r="K20" s="14">
        <v>796</v>
      </c>
      <c r="L20" s="14">
        <v>8</v>
      </c>
      <c r="M20" s="14">
        <v>11</v>
      </c>
      <c r="N20" s="14">
        <v>3</v>
      </c>
      <c r="O20" s="14">
        <v>121</v>
      </c>
      <c r="P20" s="14">
        <v>52</v>
      </c>
      <c r="Q20" s="15">
        <v>61</v>
      </c>
      <c r="R20" s="8"/>
      <c r="S20" s="1">
        <f>SUM(C20:Q20)</f>
        <v>2886</v>
      </c>
      <c r="U20" s="1" t="s">
        <v>2</v>
      </c>
      <c r="V20" s="12" t="s">
        <v>2</v>
      </c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13"/>
    </row>
    <row r="21" spans="1:39" x14ac:dyDescent="0.2">
      <c r="B21" s="16" t="s">
        <v>31</v>
      </c>
      <c r="C21" s="1">
        <v>0</v>
      </c>
      <c r="D21" s="17">
        <v>487</v>
      </c>
      <c r="E21" s="18">
        <v>677</v>
      </c>
      <c r="F21" s="18">
        <v>795</v>
      </c>
      <c r="G21" s="18">
        <v>674</v>
      </c>
      <c r="H21" s="18">
        <v>966</v>
      </c>
      <c r="I21" s="18">
        <v>442</v>
      </c>
      <c r="J21" s="18">
        <v>686</v>
      </c>
      <c r="K21" s="18">
        <v>443</v>
      </c>
      <c r="L21" s="18">
        <v>5</v>
      </c>
      <c r="M21" s="18">
        <v>26</v>
      </c>
      <c r="N21" s="18">
        <v>4</v>
      </c>
      <c r="O21" s="18">
        <v>1</v>
      </c>
      <c r="P21" s="18">
        <v>75</v>
      </c>
      <c r="Q21" s="19">
        <v>14</v>
      </c>
      <c r="R21" s="8"/>
      <c r="S21" s="1">
        <f>SUM(C21:Q21)</f>
        <v>5295</v>
      </c>
      <c r="U21" s="1" t="s">
        <v>2</v>
      </c>
      <c r="V21" s="12" t="s">
        <v>2</v>
      </c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13"/>
    </row>
    <row r="22" spans="1:39" x14ac:dyDescent="0.2">
      <c r="B22" s="78" t="s">
        <v>32</v>
      </c>
      <c r="C22" s="1">
        <f>SUM(C6:C21)</f>
        <v>8295</v>
      </c>
      <c r="P22" s="117" t="s">
        <v>33</v>
      </c>
      <c r="Q22" s="117"/>
      <c r="R22" s="8">
        <f>SUM(R6:R19)</f>
        <v>19911</v>
      </c>
      <c r="U22" s="1" t="s">
        <v>2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9" x14ac:dyDescent="0.2">
      <c r="B23" s="78"/>
      <c r="P23" s="21"/>
      <c r="Q23" s="118" t="s">
        <v>34</v>
      </c>
      <c r="R23" s="118"/>
      <c r="S23" s="1">
        <f>SUM(S20:S21)</f>
        <v>8181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9" x14ac:dyDescent="0.2">
      <c r="A24" s="8"/>
      <c r="C24" s="79" t="s">
        <v>35</v>
      </c>
      <c r="D24" s="80">
        <f>SUM(D6:D20)/D5</f>
        <v>0.72989462007764838</v>
      </c>
      <c r="E24" s="80">
        <f t="shared" ref="E24:Q24" si="2">SUM(E6:E20)/E5</f>
        <v>0.54866666666666664</v>
      </c>
      <c r="F24" s="80">
        <f t="shared" si="2"/>
        <v>0.73968565815324161</v>
      </c>
      <c r="G24" s="80">
        <f t="shared" si="2"/>
        <v>0.76482903000697833</v>
      </c>
      <c r="H24" s="80">
        <f t="shared" si="2"/>
        <v>0.81239075548650219</v>
      </c>
      <c r="I24" s="80">
        <f t="shared" si="2"/>
        <v>0.32312404287901991</v>
      </c>
      <c r="J24" s="80">
        <f t="shared" si="2"/>
        <v>0.40191804707933743</v>
      </c>
      <c r="K24" s="80">
        <f t="shared" si="2"/>
        <v>0.8176204199258954</v>
      </c>
      <c r="L24" s="80">
        <f t="shared" si="2"/>
        <v>0.75</v>
      </c>
      <c r="M24" s="80">
        <f t="shared" si="2"/>
        <v>0.88841201716738194</v>
      </c>
      <c r="N24" s="80">
        <f t="shared" si="2"/>
        <v>0.96551724137931039</v>
      </c>
      <c r="O24" s="81">
        <f t="shared" si="2"/>
        <v>0.99199999999999999</v>
      </c>
      <c r="P24" s="80">
        <f t="shared" si="2"/>
        <v>0.8595505617977528</v>
      </c>
      <c r="Q24" s="80">
        <f t="shared" si="2"/>
        <v>0.91666666666666663</v>
      </c>
      <c r="R24" s="80">
        <f>SUM(D6:Q20)/R5</f>
        <v>0.73253523261100162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39" x14ac:dyDescent="0.2">
      <c r="B25" s="20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9" ht="13.8" x14ac:dyDescent="0.3">
      <c r="A26" s="22" t="s">
        <v>36</v>
      </c>
      <c r="B26" s="23"/>
      <c r="C26" s="3"/>
      <c r="D26" s="3"/>
      <c r="F26" s="24">
        <f>Sheet3!G13</f>
        <v>0</v>
      </c>
      <c r="R26" s="1" t="s">
        <v>2</v>
      </c>
      <c r="U26" s="1" t="s">
        <v>2</v>
      </c>
      <c r="V26" s="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9" s="25" customFormat="1" ht="20.399999999999999" x14ac:dyDescent="0.2">
      <c r="B27" s="5" t="s">
        <v>37</v>
      </c>
      <c r="C27" s="5" t="s">
        <v>38</v>
      </c>
      <c r="D27" s="82" t="s">
        <v>5</v>
      </c>
      <c r="E27" s="82" t="s">
        <v>6</v>
      </c>
      <c r="F27" s="82" t="s">
        <v>7</v>
      </c>
      <c r="G27" s="82" t="s">
        <v>8</v>
      </c>
      <c r="H27" s="82" t="s">
        <v>9</v>
      </c>
      <c r="I27" s="82" t="s">
        <v>10</v>
      </c>
      <c r="J27" s="82" t="s">
        <v>11</v>
      </c>
      <c r="K27" s="82" t="s">
        <v>12</v>
      </c>
      <c r="L27" s="82" t="s">
        <v>13</v>
      </c>
      <c r="M27" s="82" t="s">
        <v>14</v>
      </c>
      <c r="N27" s="82" t="s">
        <v>15</v>
      </c>
      <c r="O27" s="82" t="s">
        <v>16</v>
      </c>
      <c r="P27" s="82" t="s">
        <v>17</v>
      </c>
      <c r="Q27" s="82" t="s">
        <v>18</v>
      </c>
      <c r="R27" s="83" t="s">
        <v>19</v>
      </c>
      <c r="V27" s="5"/>
    </row>
    <row r="28" spans="1:39" x14ac:dyDescent="0.2">
      <c r="B28" s="1" t="s">
        <v>20</v>
      </c>
      <c r="C28" s="20" t="s">
        <v>2</v>
      </c>
      <c r="D28" s="26">
        <f t="shared" ref="D28:Q41" si="3">SUM(D6/D$5)*(1+$F$26)</f>
        <v>0</v>
      </c>
      <c r="E28" s="27">
        <f t="shared" si="3"/>
        <v>0</v>
      </c>
      <c r="F28" s="27">
        <f t="shared" si="3"/>
        <v>0</v>
      </c>
      <c r="G28" s="27">
        <f t="shared" si="3"/>
        <v>0</v>
      </c>
      <c r="H28" s="27">
        <f t="shared" si="3"/>
        <v>0</v>
      </c>
      <c r="I28" s="27">
        <f t="shared" si="3"/>
        <v>0</v>
      </c>
      <c r="J28" s="27">
        <f t="shared" si="3"/>
        <v>0</v>
      </c>
      <c r="K28" s="27">
        <f t="shared" si="3"/>
        <v>0</v>
      </c>
      <c r="L28" s="27">
        <f t="shared" si="3"/>
        <v>0</v>
      </c>
      <c r="M28" s="27">
        <f t="shared" si="3"/>
        <v>0</v>
      </c>
      <c r="N28" s="27">
        <f t="shared" si="3"/>
        <v>0</v>
      </c>
      <c r="O28" s="27">
        <f t="shared" si="3"/>
        <v>0</v>
      </c>
      <c r="P28" s="27">
        <f t="shared" si="3"/>
        <v>0</v>
      </c>
      <c r="Q28" s="28">
        <f t="shared" si="3"/>
        <v>0</v>
      </c>
      <c r="R28" s="1" t="s">
        <v>2</v>
      </c>
      <c r="V28" s="6"/>
    </row>
    <row r="29" spans="1:39" x14ac:dyDescent="0.2">
      <c r="B29" s="1" t="s">
        <v>21</v>
      </c>
      <c r="C29" s="20" t="s">
        <v>2</v>
      </c>
      <c r="D29" s="29">
        <f t="shared" si="3"/>
        <v>0.25956738768718801</v>
      </c>
      <c r="E29" s="30">
        <f t="shared" si="3"/>
        <v>8.9333333333333334E-2</v>
      </c>
      <c r="F29" s="30">
        <f t="shared" si="3"/>
        <v>0</v>
      </c>
      <c r="G29" s="30">
        <f t="shared" si="3"/>
        <v>0</v>
      </c>
      <c r="H29" s="30">
        <f t="shared" si="3"/>
        <v>0</v>
      </c>
      <c r="I29" s="30">
        <f t="shared" si="3"/>
        <v>4.1347626339969371E-2</v>
      </c>
      <c r="J29" s="30">
        <f t="shared" si="3"/>
        <v>0</v>
      </c>
      <c r="K29" s="30">
        <f t="shared" si="3"/>
        <v>0</v>
      </c>
      <c r="L29" s="30">
        <f t="shared" si="3"/>
        <v>0</v>
      </c>
      <c r="M29" s="30">
        <f t="shared" si="3"/>
        <v>0</v>
      </c>
      <c r="N29" s="30">
        <f t="shared" si="3"/>
        <v>0</v>
      </c>
      <c r="O29" s="30">
        <f t="shared" si="3"/>
        <v>0</v>
      </c>
      <c r="P29" s="30">
        <f t="shared" si="3"/>
        <v>0</v>
      </c>
      <c r="Q29" s="31">
        <f t="shared" si="3"/>
        <v>0</v>
      </c>
      <c r="R29" s="1" t="s">
        <v>2</v>
      </c>
    </row>
    <row r="30" spans="1:39" x14ac:dyDescent="0.2">
      <c r="B30" s="1" t="s">
        <v>22</v>
      </c>
      <c r="C30" s="20" t="s">
        <v>2</v>
      </c>
      <c r="D30" s="29">
        <f t="shared" si="3"/>
        <v>0.46866333887964501</v>
      </c>
      <c r="E30" s="30">
        <f t="shared" si="3"/>
        <v>0.41599999999999998</v>
      </c>
      <c r="F30" s="30">
        <f t="shared" si="3"/>
        <v>0.21807465618860511</v>
      </c>
      <c r="G30" s="30">
        <f t="shared" si="3"/>
        <v>3.4891835310537332E-4</v>
      </c>
      <c r="H30" s="30">
        <f t="shared" si="3"/>
        <v>1.9421246844047389E-4</v>
      </c>
      <c r="I30" s="30">
        <f t="shared" si="3"/>
        <v>6.8912710566615618E-2</v>
      </c>
      <c r="J30" s="30">
        <f t="shared" si="3"/>
        <v>0</v>
      </c>
      <c r="K30" s="30">
        <f t="shared" si="3"/>
        <v>0</v>
      </c>
      <c r="L30" s="30">
        <f t="shared" si="3"/>
        <v>0</v>
      </c>
      <c r="M30" s="30">
        <f t="shared" si="3"/>
        <v>0</v>
      </c>
      <c r="N30" s="30">
        <f t="shared" si="3"/>
        <v>0</v>
      </c>
      <c r="O30" s="30">
        <f t="shared" si="3"/>
        <v>0</v>
      </c>
      <c r="P30" s="30">
        <f t="shared" si="3"/>
        <v>0</v>
      </c>
      <c r="Q30" s="31">
        <f t="shared" si="3"/>
        <v>0</v>
      </c>
      <c r="R30" s="1" t="s">
        <v>2</v>
      </c>
    </row>
    <row r="31" spans="1:39" x14ac:dyDescent="0.2">
      <c r="B31" s="1" t="s">
        <v>23</v>
      </c>
      <c r="C31" s="20" t="s">
        <v>2</v>
      </c>
      <c r="D31" s="29">
        <f t="shared" si="3"/>
        <v>1.1092623405435386E-3</v>
      </c>
      <c r="E31" s="30">
        <f t="shared" si="3"/>
        <v>3.4666666666666665E-2</v>
      </c>
      <c r="F31" s="30">
        <f t="shared" si="3"/>
        <v>0.48493778650949576</v>
      </c>
      <c r="G31" s="30">
        <f t="shared" si="3"/>
        <v>0.19190509420795535</v>
      </c>
      <c r="H31" s="30">
        <f t="shared" si="3"/>
        <v>0</v>
      </c>
      <c r="I31" s="30">
        <f t="shared" si="3"/>
        <v>1.8376722817764167E-2</v>
      </c>
      <c r="J31" s="30">
        <f t="shared" si="3"/>
        <v>0</v>
      </c>
      <c r="K31" s="30">
        <f t="shared" si="3"/>
        <v>0</v>
      </c>
      <c r="L31" s="30">
        <f t="shared" si="3"/>
        <v>0</v>
      </c>
      <c r="M31" s="30">
        <f t="shared" si="3"/>
        <v>0</v>
      </c>
      <c r="N31" s="30">
        <f t="shared" si="3"/>
        <v>0</v>
      </c>
      <c r="O31" s="30">
        <f t="shared" si="3"/>
        <v>0</v>
      </c>
      <c r="P31" s="30">
        <f t="shared" si="3"/>
        <v>0</v>
      </c>
      <c r="Q31" s="31">
        <f t="shared" si="3"/>
        <v>0</v>
      </c>
      <c r="R31" s="1" t="s">
        <v>2</v>
      </c>
    </row>
    <row r="32" spans="1:39" x14ac:dyDescent="0.2">
      <c r="B32" s="1" t="s">
        <v>24</v>
      </c>
      <c r="C32" s="20" t="s">
        <v>2</v>
      </c>
      <c r="D32" s="29">
        <f t="shared" si="3"/>
        <v>5.5463117027176932E-4</v>
      </c>
      <c r="E32" s="30">
        <f t="shared" si="3"/>
        <v>8.6666666666666663E-3</v>
      </c>
      <c r="F32" s="30">
        <f t="shared" si="3"/>
        <v>3.6345776031434185E-2</v>
      </c>
      <c r="G32" s="30">
        <f t="shared" si="3"/>
        <v>0.56489881367759942</v>
      </c>
      <c r="H32" s="30">
        <f t="shared" si="3"/>
        <v>0.45678772577199456</v>
      </c>
      <c r="I32" s="30">
        <f t="shared" si="3"/>
        <v>3.2159264931087291E-2</v>
      </c>
      <c r="J32" s="30">
        <f t="shared" si="3"/>
        <v>5.2310374891020054E-3</v>
      </c>
      <c r="K32" s="30">
        <f t="shared" si="3"/>
        <v>4.1169205434335118E-4</v>
      </c>
      <c r="L32" s="30">
        <f t="shared" si="3"/>
        <v>0</v>
      </c>
      <c r="M32" s="30">
        <f t="shared" si="3"/>
        <v>0</v>
      </c>
      <c r="N32" s="30">
        <f t="shared" si="3"/>
        <v>0</v>
      </c>
      <c r="O32" s="30">
        <f t="shared" si="3"/>
        <v>0</v>
      </c>
      <c r="P32" s="30">
        <f t="shared" si="3"/>
        <v>0</v>
      </c>
      <c r="Q32" s="31">
        <f t="shared" si="3"/>
        <v>0</v>
      </c>
      <c r="R32" s="1" t="s">
        <v>2</v>
      </c>
    </row>
    <row r="33" spans="1:18" x14ac:dyDescent="0.2">
      <c r="B33" s="1" t="s">
        <v>10</v>
      </c>
      <c r="C33" s="20" t="s">
        <v>2</v>
      </c>
      <c r="D33" s="29">
        <f t="shared" si="3"/>
        <v>0</v>
      </c>
      <c r="E33" s="30">
        <f t="shared" si="3"/>
        <v>0</v>
      </c>
      <c r="F33" s="30">
        <f t="shared" si="3"/>
        <v>0</v>
      </c>
      <c r="G33" s="30">
        <f t="shared" si="3"/>
        <v>0</v>
      </c>
      <c r="H33" s="30">
        <f t="shared" si="3"/>
        <v>1.9421246844047389E-4</v>
      </c>
      <c r="I33" s="30">
        <f t="shared" si="3"/>
        <v>0.1332312404287902</v>
      </c>
      <c r="J33" s="30">
        <f t="shared" si="3"/>
        <v>0</v>
      </c>
      <c r="K33" s="30">
        <f t="shared" si="3"/>
        <v>4.1169205434335118E-4</v>
      </c>
      <c r="L33" s="30">
        <f t="shared" si="3"/>
        <v>0</v>
      </c>
      <c r="M33" s="30">
        <f t="shared" si="3"/>
        <v>0</v>
      </c>
      <c r="N33" s="30">
        <f t="shared" si="3"/>
        <v>0</v>
      </c>
      <c r="O33" s="30">
        <f t="shared" si="3"/>
        <v>0</v>
      </c>
      <c r="P33" s="30">
        <f t="shared" si="3"/>
        <v>0</v>
      </c>
      <c r="Q33" s="31">
        <f t="shared" si="3"/>
        <v>0</v>
      </c>
      <c r="R33" s="1" t="s">
        <v>2</v>
      </c>
    </row>
    <row r="34" spans="1:18" x14ac:dyDescent="0.2">
      <c r="B34" s="1" t="s">
        <v>11</v>
      </c>
      <c r="C34" s="20" t="s">
        <v>2</v>
      </c>
      <c r="D34" s="29">
        <f t="shared" si="3"/>
        <v>0</v>
      </c>
      <c r="E34" s="30">
        <f t="shared" si="3"/>
        <v>0</v>
      </c>
      <c r="F34" s="30">
        <f t="shared" si="3"/>
        <v>0</v>
      </c>
      <c r="G34" s="30">
        <f t="shared" si="3"/>
        <v>0</v>
      </c>
      <c r="H34" s="30">
        <f t="shared" si="3"/>
        <v>2.3305496212856864E-3</v>
      </c>
      <c r="I34" s="30">
        <f t="shared" si="3"/>
        <v>1.0719754977029096E-2</v>
      </c>
      <c r="J34" s="30">
        <f t="shared" si="3"/>
        <v>0.1839581517000872</v>
      </c>
      <c r="K34" s="30">
        <f t="shared" si="3"/>
        <v>2.4701523260601071E-3</v>
      </c>
      <c r="L34" s="30">
        <f t="shared" si="3"/>
        <v>0</v>
      </c>
      <c r="M34" s="30">
        <f t="shared" si="3"/>
        <v>0</v>
      </c>
      <c r="N34" s="30">
        <f t="shared" si="3"/>
        <v>0</v>
      </c>
      <c r="O34" s="30">
        <f t="shared" si="3"/>
        <v>0</v>
      </c>
      <c r="P34" s="30">
        <f t="shared" si="3"/>
        <v>1.8726591760299626E-3</v>
      </c>
      <c r="Q34" s="31">
        <f t="shared" si="3"/>
        <v>0</v>
      </c>
      <c r="R34" s="1" t="s">
        <v>2</v>
      </c>
    </row>
    <row r="35" spans="1:18" x14ac:dyDescent="0.2">
      <c r="B35" s="1" t="s">
        <v>12</v>
      </c>
      <c r="C35" s="20" t="s">
        <v>2</v>
      </c>
      <c r="D35" s="29">
        <f t="shared" si="3"/>
        <v>0</v>
      </c>
      <c r="E35" s="30">
        <f t="shared" si="3"/>
        <v>0</v>
      </c>
      <c r="F35" s="30">
        <f t="shared" si="3"/>
        <v>0</v>
      </c>
      <c r="G35" s="30">
        <f t="shared" si="3"/>
        <v>0</v>
      </c>
      <c r="H35" s="30">
        <f t="shared" si="3"/>
        <v>2.9131870266071083E-3</v>
      </c>
      <c r="I35" s="30">
        <f t="shared" si="3"/>
        <v>1.5313935681470138E-2</v>
      </c>
      <c r="J35" s="30">
        <f t="shared" si="3"/>
        <v>0.18831734960767219</v>
      </c>
      <c r="K35" s="30">
        <f t="shared" si="3"/>
        <v>0.47797447509263069</v>
      </c>
      <c r="L35" s="30">
        <f t="shared" si="3"/>
        <v>0</v>
      </c>
      <c r="M35" s="30">
        <f t="shared" si="3"/>
        <v>8.5836909871244635E-3</v>
      </c>
      <c r="N35" s="30">
        <f t="shared" si="3"/>
        <v>8.6206896551724137E-3</v>
      </c>
      <c r="O35" s="30">
        <f t="shared" si="3"/>
        <v>8.0000000000000002E-3</v>
      </c>
      <c r="P35" s="30">
        <f t="shared" si="3"/>
        <v>1.3108614232209739E-2</v>
      </c>
      <c r="Q35" s="31">
        <f t="shared" si="3"/>
        <v>0</v>
      </c>
      <c r="R35" s="1" t="s">
        <v>2</v>
      </c>
    </row>
    <row r="36" spans="1:18" x14ac:dyDescent="0.2">
      <c r="B36" s="1" t="s">
        <v>13</v>
      </c>
      <c r="C36" s="20" t="s">
        <v>2</v>
      </c>
      <c r="D36" s="29">
        <f t="shared" si="3"/>
        <v>0</v>
      </c>
      <c r="E36" s="30">
        <f t="shared" si="3"/>
        <v>0</v>
      </c>
      <c r="F36" s="30">
        <f t="shared" si="3"/>
        <v>0</v>
      </c>
      <c r="G36" s="30">
        <f t="shared" si="3"/>
        <v>0</v>
      </c>
      <c r="H36" s="30">
        <f t="shared" si="3"/>
        <v>0</v>
      </c>
      <c r="I36" s="30">
        <f t="shared" si="3"/>
        <v>0</v>
      </c>
      <c r="J36" s="30">
        <f t="shared" si="3"/>
        <v>1.7436791630340018E-3</v>
      </c>
      <c r="K36" s="30">
        <f t="shared" si="3"/>
        <v>0</v>
      </c>
      <c r="L36" s="30">
        <f t="shared" si="3"/>
        <v>0.35</v>
      </c>
      <c r="M36" s="30">
        <f t="shared" si="3"/>
        <v>0</v>
      </c>
      <c r="N36" s="30">
        <f t="shared" si="3"/>
        <v>0</v>
      </c>
      <c r="O36" s="30">
        <f t="shared" si="3"/>
        <v>0</v>
      </c>
      <c r="P36" s="30">
        <f t="shared" si="3"/>
        <v>3.7453183520599251E-3</v>
      </c>
      <c r="Q36" s="31">
        <f t="shared" si="3"/>
        <v>0</v>
      </c>
      <c r="R36" s="1" t="s">
        <v>2</v>
      </c>
    </row>
    <row r="37" spans="1:18" x14ac:dyDescent="0.2">
      <c r="B37" s="1" t="s">
        <v>25</v>
      </c>
      <c r="C37" s="20" t="s">
        <v>2</v>
      </c>
      <c r="D37" s="29">
        <f t="shared" si="3"/>
        <v>0</v>
      </c>
      <c r="E37" s="30">
        <f t="shared" si="3"/>
        <v>0</v>
      </c>
      <c r="F37" s="30">
        <f t="shared" si="3"/>
        <v>0</v>
      </c>
      <c r="G37" s="30">
        <f t="shared" si="3"/>
        <v>0</v>
      </c>
      <c r="H37" s="30">
        <f t="shared" si="3"/>
        <v>0</v>
      </c>
      <c r="I37" s="30">
        <f t="shared" si="3"/>
        <v>0</v>
      </c>
      <c r="J37" s="30">
        <f t="shared" si="3"/>
        <v>8.7183958151700091E-4</v>
      </c>
      <c r="K37" s="30">
        <f t="shared" si="3"/>
        <v>0</v>
      </c>
      <c r="L37" s="30">
        <f t="shared" si="3"/>
        <v>0</v>
      </c>
      <c r="M37" s="30">
        <f t="shared" si="3"/>
        <v>9.8712446351931327E-2</v>
      </c>
      <c r="N37" s="30">
        <f t="shared" si="3"/>
        <v>0</v>
      </c>
      <c r="O37" s="30">
        <f t="shared" si="3"/>
        <v>0</v>
      </c>
      <c r="P37" s="30">
        <f t="shared" si="3"/>
        <v>0</v>
      </c>
      <c r="Q37" s="31">
        <f t="shared" si="3"/>
        <v>0</v>
      </c>
      <c r="R37" s="1" t="s">
        <v>2</v>
      </c>
    </row>
    <row r="38" spans="1:18" x14ac:dyDescent="0.2">
      <c r="B38" s="1" t="s">
        <v>26</v>
      </c>
      <c r="C38" s="20" t="s">
        <v>2</v>
      </c>
      <c r="D38" s="29">
        <f t="shared" si="3"/>
        <v>0</v>
      </c>
      <c r="E38" s="30">
        <f t="shared" si="3"/>
        <v>0</v>
      </c>
      <c r="F38" s="30">
        <f t="shared" si="3"/>
        <v>0</v>
      </c>
      <c r="G38" s="30">
        <f t="shared" si="3"/>
        <v>0</v>
      </c>
      <c r="H38" s="30">
        <f t="shared" si="3"/>
        <v>0</v>
      </c>
      <c r="I38" s="30">
        <f t="shared" si="3"/>
        <v>0</v>
      </c>
      <c r="J38" s="30">
        <f t="shared" si="3"/>
        <v>0</v>
      </c>
      <c r="K38" s="30">
        <f t="shared" si="3"/>
        <v>0</v>
      </c>
      <c r="L38" s="30">
        <f t="shared" si="3"/>
        <v>0</v>
      </c>
      <c r="M38" s="30">
        <f t="shared" si="3"/>
        <v>0.66094420600858372</v>
      </c>
      <c r="N38" s="30">
        <f t="shared" si="3"/>
        <v>3.4482758620689655E-2</v>
      </c>
      <c r="O38" s="30">
        <f t="shared" si="3"/>
        <v>0</v>
      </c>
      <c r="P38" s="30">
        <f t="shared" si="3"/>
        <v>0</v>
      </c>
      <c r="Q38" s="31">
        <f t="shared" si="3"/>
        <v>0</v>
      </c>
      <c r="R38" s="1" t="s">
        <v>2</v>
      </c>
    </row>
    <row r="39" spans="1:18" x14ac:dyDescent="0.2">
      <c r="B39" s="1" t="s">
        <v>27</v>
      </c>
      <c r="C39" s="20" t="s">
        <v>2</v>
      </c>
      <c r="D39" s="29">
        <f t="shared" si="3"/>
        <v>0</v>
      </c>
      <c r="E39" s="30">
        <f t="shared" si="3"/>
        <v>0</v>
      </c>
      <c r="F39" s="30">
        <f t="shared" si="3"/>
        <v>0</v>
      </c>
      <c r="G39" s="30">
        <f t="shared" si="3"/>
        <v>0</v>
      </c>
      <c r="H39" s="30">
        <f t="shared" si="3"/>
        <v>0</v>
      </c>
      <c r="I39" s="30">
        <f t="shared" si="3"/>
        <v>0</v>
      </c>
      <c r="J39" s="30">
        <f t="shared" si="3"/>
        <v>0</v>
      </c>
      <c r="K39" s="30">
        <f t="shared" si="3"/>
        <v>0</v>
      </c>
      <c r="L39" s="30">
        <f t="shared" si="3"/>
        <v>0</v>
      </c>
      <c r="M39" s="30">
        <f t="shared" si="3"/>
        <v>7.2961373390557943E-2</v>
      </c>
      <c r="N39" s="30">
        <f t="shared" si="3"/>
        <v>0.89655172413793105</v>
      </c>
      <c r="O39" s="30">
        <f t="shared" si="3"/>
        <v>1.6E-2</v>
      </c>
      <c r="P39" s="30">
        <f t="shared" si="3"/>
        <v>0</v>
      </c>
      <c r="Q39" s="31">
        <f t="shared" si="3"/>
        <v>0</v>
      </c>
      <c r="R39" s="1" t="s">
        <v>2</v>
      </c>
    </row>
    <row r="40" spans="1:18" x14ac:dyDescent="0.2">
      <c r="B40" s="1" t="s">
        <v>28</v>
      </c>
      <c r="C40" s="20" t="s">
        <v>2</v>
      </c>
      <c r="D40" s="29">
        <f t="shared" si="3"/>
        <v>0</v>
      </c>
      <c r="E40" s="30">
        <f t="shared" si="3"/>
        <v>0</v>
      </c>
      <c r="F40" s="30">
        <f t="shared" si="3"/>
        <v>0</v>
      </c>
      <c r="G40" s="30">
        <f t="shared" si="3"/>
        <v>0</v>
      </c>
      <c r="H40" s="30">
        <f t="shared" si="3"/>
        <v>0</v>
      </c>
      <c r="I40" s="30">
        <f t="shared" si="3"/>
        <v>1.5313935681470138E-3</v>
      </c>
      <c r="J40" s="30">
        <f t="shared" si="3"/>
        <v>1.4821272885789015E-2</v>
      </c>
      <c r="K40" s="30">
        <f t="shared" si="3"/>
        <v>8.6455331412103754E-3</v>
      </c>
      <c r="L40" s="30">
        <f t="shared" si="3"/>
        <v>0</v>
      </c>
      <c r="M40" s="30">
        <f t="shared" si="3"/>
        <v>0</v>
      </c>
      <c r="N40" s="30">
        <f t="shared" si="3"/>
        <v>0</v>
      </c>
      <c r="O40" s="30">
        <f t="shared" si="3"/>
        <v>0</v>
      </c>
      <c r="P40" s="30">
        <f t="shared" si="3"/>
        <v>0.61048689138576784</v>
      </c>
      <c r="Q40" s="31">
        <f t="shared" si="3"/>
        <v>0</v>
      </c>
      <c r="R40" s="1" t="s">
        <v>2</v>
      </c>
    </row>
    <row r="41" spans="1:18" x14ac:dyDescent="0.2">
      <c r="B41" s="1" t="s">
        <v>29</v>
      </c>
      <c r="C41" s="20" t="s">
        <v>2</v>
      </c>
      <c r="D41" s="29">
        <f t="shared" si="3"/>
        <v>0</v>
      </c>
      <c r="E41" s="30">
        <f t="shared" si="3"/>
        <v>0</v>
      </c>
      <c r="F41" s="30">
        <f t="shared" si="3"/>
        <v>0</v>
      </c>
      <c r="G41" s="30">
        <f t="shared" si="3"/>
        <v>0</v>
      </c>
      <c r="H41" s="30">
        <f t="shared" si="3"/>
        <v>0</v>
      </c>
      <c r="I41" s="30">
        <f t="shared" si="3"/>
        <v>0</v>
      </c>
      <c r="J41" s="30">
        <f t="shared" si="3"/>
        <v>0</v>
      </c>
      <c r="K41" s="30">
        <f t="shared" si="3"/>
        <v>0</v>
      </c>
      <c r="L41" s="30">
        <f t="shared" si="3"/>
        <v>0</v>
      </c>
      <c r="M41" s="30">
        <f t="shared" si="3"/>
        <v>0</v>
      </c>
      <c r="N41" s="30">
        <f t="shared" si="3"/>
        <v>0</v>
      </c>
      <c r="O41" s="30">
        <f t="shared" si="3"/>
        <v>0</v>
      </c>
      <c r="P41" s="30">
        <f t="shared" si="3"/>
        <v>0.13295880149812733</v>
      </c>
      <c r="Q41" s="31">
        <f t="shared" si="3"/>
        <v>0.5535714285714286</v>
      </c>
      <c r="R41" s="1" t="s">
        <v>2</v>
      </c>
    </row>
    <row r="42" spans="1:18" x14ac:dyDescent="0.2">
      <c r="B42" s="16" t="s">
        <v>30</v>
      </c>
      <c r="C42" s="20" t="s">
        <v>2</v>
      </c>
      <c r="D42" s="32">
        <f t="shared" ref="D42:Q42" si="4">SUM(D20/D$5)</f>
        <v>0</v>
      </c>
      <c r="E42" s="33">
        <f t="shared" si="4"/>
        <v>0</v>
      </c>
      <c r="F42" s="33">
        <f t="shared" si="4"/>
        <v>3.2743942370661429E-4</v>
      </c>
      <c r="G42" s="33">
        <f t="shared" si="4"/>
        <v>7.6762037683182132E-3</v>
      </c>
      <c r="H42" s="33">
        <f t="shared" si="4"/>
        <v>0.34997086812973394</v>
      </c>
      <c r="I42" s="33">
        <f t="shared" si="4"/>
        <v>1.5313935681470138E-3</v>
      </c>
      <c r="J42" s="33">
        <f t="shared" si="4"/>
        <v>6.9747166521360072E-3</v>
      </c>
      <c r="K42" s="33">
        <f t="shared" si="4"/>
        <v>0.32770687525730752</v>
      </c>
      <c r="L42" s="33">
        <f t="shared" si="4"/>
        <v>0.4</v>
      </c>
      <c r="M42" s="33">
        <f t="shared" si="4"/>
        <v>4.7210300429184553E-2</v>
      </c>
      <c r="N42" s="33">
        <f t="shared" si="4"/>
        <v>2.5862068965517241E-2</v>
      </c>
      <c r="O42" s="33">
        <f t="shared" si="4"/>
        <v>0.96799999999999997</v>
      </c>
      <c r="P42" s="33">
        <f t="shared" si="4"/>
        <v>9.7378277153558054E-2</v>
      </c>
      <c r="Q42" s="34">
        <f t="shared" si="4"/>
        <v>0.36309523809523808</v>
      </c>
      <c r="R42" s="1" t="s">
        <v>2</v>
      </c>
    </row>
    <row r="43" spans="1:18" x14ac:dyDescent="0.2">
      <c r="B43" s="16" t="s">
        <v>31</v>
      </c>
      <c r="C43" s="20" t="s">
        <v>2</v>
      </c>
      <c r="D43" s="84">
        <f>1 - SUM(D28:D42)</f>
        <v>0.27010537992235162</v>
      </c>
      <c r="E43" s="85">
        <f t="shared" ref="E43:Q43" si="5">1 - SUM(E28:E42)</f>
        <v>0.45133333333333336</v>
      </c>
      <c r="F43" s="85">
        <f t="shared" si="5"/>
        <v>0.26031434184675839</v>
      </c>
      <c r="G43" s="85">
        <f t="shared" si="5"/>
        <v>0.23517096999302156</v>
      </c>
      <c r="H43" s="85">
        <f t="shared" si="5"/>
        <v>0.18760924451349781</v>
      </c>
      <c r="I43" s="85">
        <f t="shared" si="5"/>
        <v>0.67687595712098003</v>
      </c>
      <c r="J43" s="85">
        <f t="shared" si="5"/>
        <v>0.59808195292066269</v>
      </c>
      <c r="K43" s="85">
        <f t="shared" si="5"/>
        <v>0.1823795800741046</v>
      </c>
      <c r="L43" s="85">
        <f t="shared" si="5"/>
        <v>0.25</v>
      </c>
      <c r="M43" s="85">
        <f t="shared" si="5"/>
        <v>0.11158798283261806</v>
      </c>
      <c r="N43" s="85">
        <f t="shared" si="5"/>
        <v>3.4482758620689613E-2</v>
      </c>
      <c r="O43" s="85">
        <f t="shared" si="5"/>
        <v>8.0000000000000071E-3</v>
      </c>
      <c r="P43" s="85">
        <f t="shared" si="5"/>
        <v>0.14044943820224709</v>
      </c>
      <c r="Q43" s="86">
        <f t="shared" si="5"/>
        <v>8.3333333333333259E-2</v>
      </c>
      <c r="R43" s="1" t="s">
        <v>2</v>
      </c>
    </row>
    <row r="44" spans="1:18" x14ac:dyDescent="0.2">
      <c r="B44" s="20" t="s">
        <v>19</v>
      </c>
      <c r="C44" s="20" t="s">
        <v>2</v>
      </c>
      <c r="D44" s="1">
        <f t="shared" ref="D44:Q44" si="6">SUM(D28:D43)</f>
        <v>1</v>
      </c>
      <c r="E44" s="1">
        <f t="shared" si="6"/>
        <v>1</v>
      </c>
      <c r="F44" s="1">
        <f t="shared" si="6"/>
        <v>1</v>
      </c>
      <c r="G44" s="1">
        <f t="shared" si="6"/>
        <v>1</v>
      </c>
      <c r="H44" s="1">
        <f t="shared" si="6"/>
        <v>1</v>
      </c>
      <c r="I44" s="1">
        <f t="shared" si="6"/>
        <v>1</v>
      </c>
      <c r="J44" s="1">
        <f t="shared" si="6"/>
        <v>1</v>
      </c>
      <c r="K44" s="1">
        <f t="shared" si="6"/>
        <v>1</v>
      </c>
      <c r="L44" s="1">
        <f t="shared" si="6"/>
        <v>1</v>
      </c>
      <c r="M44" s="1">
        <f t="shared" si="6"/>
        <v>1</v>
      </c>
      <c r="N44" s="1">
        <f t="shared" si="6"/>
        <v>1</v>
      </c>
      <c r="O44" s="1">
        <f t="shared" si="6"/>
        <v>1</v>
      </c>
      <c r="P44" s="1">
        <f t="shared" si="6"/>
        <v>1</v>
      </c>
      <c r="Q44" s="1">
        <f t="shared" si="6"/>
        <v>1</v>
      </c>
      <c r="R44" s="1" t="s">
        <v>2</v>
      </c>
    </row>
    <row r="45" spans="1:18" x14ac:dyDescent="0.2">
      <c r="B45" s="20"/>
    </row>
    <row r="46" spans="1:18" ht="15.6" x14ac:dyDescent="0.3">
      <c r="A46" s="35" t="s">
        <v>39</v>
      </c>
      <c r="B46" s="36"/>
      <c r="C46" s="36"/>
      <c r="D46" s="3"/>
      <c r="F46" s="37">
        <f>Sheet3!G22</f>
        <v>0</v>
      </c>
      <c r="I46" s="1" t="s">
        <v>2</v>
      </c>
      <c r="J46" s="87" t="s">
        <v>40</v>
      </c>
      <c r="K46" s="87">
        <f>SUM(A7)</f>
        <v>2003</v>
      </c>
    </row>
    <row r="47" spans="1:18" ht="20.399999999999999" x14ac:dyDescent="0.2">
      <c r="B47" s="6" t="s">
        <v>41</v>
      </c>
      <c r="C47" s="38" t="s">
        <v>38</v>
      </c>
      <c r="D47" s="38" t="s">
        <v>5</v>
      </c>
      <c r="E47" s="38" t="s">
        <v>6</v>
      </c>
      <c r="F47" s="38" t="s">
        <v>7</v>
      </c>
      <c r="G47" s="38" t="s">
        <v>8</v>
      </c>
      <c r="H47" s="38" t="s">
        <v>9</v>
      </c>
      <c r="I47" s="38" t="s">
        <v>10</v>
      </c>
      <c r="J47" s="38" t="s">
        <v>11</v>
      </c>
      <c r="K47" s="38" t="s">
        <v>12</v>
      </c>
      <c r="L47" s="38" t="s">
        <v>13</v>
      </c>
      <c r="M47" s="38" t="s">
        <v>14</v>
      </c>
      <c r="N47" s="38" t="s">
        <v>15</v>
      </c>
      <c r="O47" s="38" t="s">
        <v>16</v>
      </c>
      <c r="P47" s="38" t="s">
        <v>17</v>
      </c>
      <c r="Q47" s="38" t="s">
        <v>18</v>
      </c>
      <c r="R47" s="88" t="s">
        <v>19</v>
      </c>
    </row>
    <row r="48" spans="1:18" x14ac:dyDescent="0.2">
      <c r="B48" s="6"/>
      <c r="C48" s="38"/>
      <c r="D48" s="38">
        <f>SUM(R6)</f>
        <v>1949</v>
      </c>
      <c r="E48" s="38">
        <f>SUM(R7)</f>
        <v>1536</v>
      </c>
      <c r="F48" s="38">
        <f>SUM(R8)</f>
        <v>3081</v>
      </c>
      <c r="G48" s="38">
        <f>SUM(R9)</f>
        <v>2969</v>
      </c>
      <c r="H48" s="38">
        <f>SUM(R10)</f>
        <v>5237</v>
      </c>
      <c r="I48" s="38">
        <f>SUM(R11)</f>
        <v>437</v>
      </c>
      <c r="J48" s="38">
        <f>SUM(R12)</f>
        <v>1089</v>
      </c>
      <c r="K48" s="38">
        <f>SUM(R13)</f>
        <v>2381</v>
      </c>
      <c r="L48" s="38">
        <f>SUM(R14)</f>
        <v>32</v>
      </c>
      <c r="M48" s="38">
        <f>SUM(R15)</f>
        <v>161</v>
      </c>
      <c r="N48" s="38">
        <f>SUM(R16)</f>
        <v>161</v>
      </c>
      <c r="O48" s="38">
        <f>SUM(R17)</f>
        <v>123</v>
      </c>
      <c r="P48" s="38">
        <f>SUM(R18)</f>
        <v>576</v>
      </c>
      <c r="Q48" s="38">
        <f>SUM(R19)</f>
        <v>179</v>
      </c>
      <c r="R48" s="88">
        <f>SUM(D48:Q48)</f>
        <v>19911</v>
      </c>
    </row>
    <row r="49" spans="1:19" ht="15.6" x14ac:dyDescent="0.3">
      <c r="A49" s="89" t="s">
        <v>3</v>
      </c>
      <c r="B49" s="8" t="s">
        <v>20</v>
      </c>
      <c r="C49" s="76">
        <f t="shared" ref="C49:C64" si="7">($F$46*C6) + C6</f>
        <v>1949</v>
      </c>
      <c r="D49" s="39">
        <f t="shared" ref="D49:Q64" si="8">SUM(D28*D$48)</f>
        <v>0</v>
      </c>
      <c r="E49" s="40">
        <f t="shared" si="8"/>
        <v>0</v>
      </c>
      <c r="F49" s="40">
        <f t="shared" si="8"/>
        <v>0</v>
      </c>
      <c r="G49" s="40">
        <f t="shared" si="8"/>
        <v>0</v>
      </c>
      <c r="H49" s="40">
        <f t="shared" si="8"/>
        <v>0</v>
      </c>
      <c r="I49" s="40">
        <f t="shared" si="8"/>
        <v>0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O49" s="40">
        <f t="shared" si="8"/>
        <v>0</v>
      </c>
      <c r="P49" s="40">
        <f t="shared" si="8"/>
        <v>0</v>
      </c>
      <c r="Q49" s="41">
        <f t="shared" si="8"/>
        <v>0</v>
      </c>
      <c r="R49" s="1">
        <f>SUM(C49:Q49)</f>
        <v>1949</v>
      </c>
    </row>
    <row r="50" spans="1:19" ht="15.6" x14ac:dyDescent="0.3">
      <c r="A50" s="89">
        <f>SUM(K46+1)</f>
        <v>2004</v>
      </c>
      <c r="B50" s="8" t="s">
        <v>21</v>
      </c>
      <c r="C50" s="76">
        <f t="shared" si="7"/>
        <v>907</v>
      </c>
      <c r="D50" s="42">
        <f t="shared" si="8"/>
        <v>505.89683860232941</v>
      </c>
      <c r="E50" s="43">
        <f t="shared" si="8"/>
        <v>137.21600000000001</v>
      </c>
      <c r="F50" s="43">
        <f t="shared" si="8"/>
        <v>0</v>
      </c>
      <c r="G50" s="43">
        <f t="shared" si="8"/>
        <v>0</v>
      </c>
      <c r="H50" s="43">
        <f t="shared" si="8"/>
        <v>0</v>
      </c>
      <c r="I50" s="43">
        <f t="shared" si="8"/>
        <v>18.068912710566615</v>
      </c>
      <c r="J50" s="43">
        <f t="shared" si="8"/>
        <v>0</v>
      </c>
      <c r="K50" s="43">
        <f t="shared" si="8"/>
        <v>0</v>
      </c>
      <c r="L50" s="43">
        <f t="shared" si="8"/>
        <v>0</v>
      </c>
      <c r="M50" s="43">
        <f t="shared" si="8"/>
        <v>0</v>
      </c>
      <c r="N50" s="43">
        <f t="shared" si="8"/>
        <v>0</v>
      </c>
      <c r="O50" s="43">
        <f t="shared" si="8"/>
        <v>0</v>
      </c>
      <c r="P50" s="43">
        <f t="shared" si="8"/>
        <v>0</v>
      </c>
      <c r="Q50" s="44">
        <f t="shared" si="8"/>
        <v>0</v>
      </c>
      <c r="R50" s="1">
        <f t="shared" ref="R50:R62" si="9">SUM(C50:Q50)</f>
        <v>1568.1817513128958</v>
      </c>
    </row>
    <row r="51" spans="1:19" x14ac:dyDescent="0.2">
      <c r="A51" s="8"/>
      <c r="B51" s="8" t="s">
        <v>22</v>
      </c>
      <c r="C51" s="76">
        <f t="shared" si="7"/>
        <v>899</v>
      </c>
      <c r="D51" s="42">
        <f t="shared" si="8"/>
        <v>913.42484747642811</v>
      </c>
      <c r="E51" s="43">
        <f t="shared" si="8"/>
        <v>638.976</v>
      </c>
      <c r="F51" s="43">
        <f t="shared" si="8"/>
        <v>671.88801571709234</v>
      </c>
      <c r="G51" s="43">
        <f t="shared" si="8"/>
        <v>1.0359385903698535</v>
      </c>
      <c r="H51" s="43">
        <f t="shared" si="8"/>
        <v>1.0170906972227618</v>
      </c>
      <c r="I51" s="43">
        <f t="shared" si="8"/>
        <v>30.114854517611025</v>
      </c>
      <c r="J51" s="43">
        <f t="shared" si="8"/>
        <v>0</v>
      </c>
      <c r="K51" s="43">
        <f t="shared" si="8"/>
        <v>0</v>
      </c>
      <c r="L51" s="43">
        <f t="shared" si="8"/>
        <v>0</v>
      </c>
      <c r="M51" s="43">
        <f t="shared" si="8"/>
        <v>0</v>
      </c>
      <c r="N51" s="43">
        <f t="shared" si="8"/>
        <v>0</v>
      </c>
      <c r="O51" s="43">
        <f t="shared" si="8"/>
        <v>0</v>
      </c>
      <c r="P51" s="43">
        <f t="shared" si="8"/>
        <v>0</v>
      </c>
      <c r="Q51" s="44">
        <f t="shared" si="8"/>
        <v>0</v>
      </c>
      <c r="R51" s="1">
        <f t="shared" si="9"/>
        <v>3155.4567469987242</v>
      </c>
    </row>
    <row r="52" spans="1:19" x14ac:dyDescent="0.2">
      <c r="A52" s="8"/>
      <c r="B52" s="8" t="s">
        <v>23</v>
      </c>
      <c r="C52" s="76">
        <f t="shared" si="7"/>
        <v>872</v>
      </c>
      <c r="D52" s="42">
        <f t="shared" si="8"/>
        <v>2.1619523017193569</v>
      </c>
      <c r="E52" s="43">
        <f t="shared" si="8"/>
        <v>53.247999999999998</v>
      </c>
      <c r="F52" s="43">
        <f t="shared" si="8"/>
        <v>1494.0933202357564</v>
      </c>
      <c r="G52" s="43">
        <f t="shared" si="8"/>
        <v>569.76622470341943</v>
      </c>
      <c r="H52" s="43">
        <f t="shared" si="8"/>
        <v>0</v>
      </c>
      <c r="I52" s="43">
        <f t="shared" si="8"/>
        <v>8.0306278713629418</v>
      </c>
      <c r="J52" s="43">
        <f t="shared" si="8"/>
        <v>0</v>
      </c>
      <c r="K52" s="43">
        <f t="shared" si="8"/>
        <v>0</v>
      </c>
      <c r="L52" s="43">
        <f t="shared" si="8"/>
        <v>0</v>
      </c>
      <c r="M52" s="43">
        <f t="shared" si="8"/>
        <v>0</v>
      </c>
      <c r="N52" s="43">
        <f t="shared" si="8"/>
        <v>0</v>
      </c>
      <c r="O52" s="43">
        <f t="shared" si="8"/>
        <v>0</v>
      </c>
      <c r="P52" s="43">
        <f t="shared" si="8"/>
        <v>0</v>
      </c>
      <c r="Q52" s="44">
        <f t="shared" si="8"/>
        <v>0</v>
      </c>
      <c r="R52" s="1">
        <f t="shared" si="9"/>
        <v>2999.3001251122582</v>
      </c>
    </row>
    <row r="53" spans="1:19" x14ac:dyDescent="0.2">
      <c r="A53" s="8"/>
      <c r="B53" s="8" t="s">
        <v>24</v>
      </c>
      <c r="C53" s="76">
        <f t="shared" si="7"/>
        <v>1113</v>
      </c>
      <c r="D53" s="42">
        <f t="shared" si="8"/>
        <v>1.0809761508596785</v>
      </c>
      <c r="E53" s="43">
        <f t="shared" si="8"/>
        <v>13.311999999999999</v>
      </c>
      <c r="F53" s="43">
        <f t="shared" si="8"/>
        <v>111.98133595284872</v>
      </c>
      <c r="G53" s="43">
        <f t="shared" si="8"/>
        <v>1677.1845778087927</v>
      </c>
      <c r="H53" s="43">
        <f t="shared" si="8"/>
        <v>2392.1973198679357</v>
      </c>
      <c r="I53" s="43">
        <f t="shared" si="8"/>
        <v>14.053598774885145</v>
      </c>
      <c r="J53" s="43">
        <f t="shared" si="8"/>
        <v>5.6965998256320836</v>
      </c>
      <c r="K53" s="43">
        <f t="shared" si="8"/>
        <v>0.9802387813915191</v>
      </c>
      <c r="L53" s="43">
        <f t="shared" si="8"/>
        <v>0</v>
      </c>
      <c r="M53" s="43">
        <f t="shared" si="8"/>
        <v>0</v>
      </c>
      <c r="N53" s="43">
        <f t="shared" si="8"/>
        <v>0</v>
      </c>
      <c r="O53" s="43">
        <f t="shared" si="8"/>
        <v>0</v>
      </c>
      <c r="P53" s="43">
        <f t="shared" si="8"/>
        <v>0</v>
      </c>
      <c r="Q53" s="44">
        <f t="shared" si="8"/>
        <v>0</v>
      </c>
      <c r="R53" s="1">
        <f t="shared" si="9"/>
        <v>5329.4866471623454</v>
      </c>
    </row>
    <row r="54" spans="1:19" x14ac:dyDescent="0.2">
      <c r="A54" s="8"/>
      <c r="B54" s="8" t="s">
        <v>10</v>
      </c>
      <c r="C54" s="76">
        <f t="shared" si="7"/>
        <v>348</v>
      </c>
      <c r="D54" s="42">
        <f t="shared" si="8"/>
        <v>0</v>
      </c>
      <c r="E54" s="43">
        <f t="shared" si="8"/>
        <v>0</v>
      </c>
      <c r="F54" s="43">
        <f t="shared" si="8"/>
        <v>0</v>
      </c>
      <c r="G54" s="43">
        <f t="shared" si="8"/>
        <v>0</v>
      </c>
      <c r="H54" s="43">
        <f t="shared" si="8"/>
        <v>1.0170906972227618</v>
      </c>
      <c r="I54" s="43">
        <f t="shared" si="8"/>
        <v>58.22205206738132</v>
      </c>
      <c r="J54" s="43">
        <f t="shared" si="8"/>
        <v>0</v>
      </c>
      <c r="K54" s="43">
        <f t="shared" si="8"/>
        <v>0.9802387813915191</v>
      </c>
      <c r="L54" s="43">
        <f t="shared" si="8"/>
        <v>0</v>
      </c>
      <c r="M54" s="43">
        <f t="shared" si="8"/>
        <v>0</v>
      </c>
      <c r="N54" s="43">
        <f t="shared" si="8"/>
        <v>0</v>
      </c>
      <c r="O54" s="43">
        <f t="shared" si="8"/>
        <v>0</v>
      </c>
      <c r="P54" s="43">
        <f t="shared" si="8"/>
        <v>0</v>
      </c>
      <c r="Q54" s="44">
        <f t="shared" si="8"/>
        <v>0</v>
      </c>
      <c r="R54" s="1">
        <f t="shared" si="9"/>
        <v>408.21938154599559</v>
      </c>
    </row>
    <row r="55" spans="1:19" x14ac:dyDescent="0.2">
      <c r="A55" s="8"/>
      <c r="B55" s="8" t="s">
        <v>11</v>
      </c>
      <c r="C55" s="76">
        <f t="shared" si="7"/>
        <v>852</v>
      </c>
      <c r="D55" s="42">
        <f t="shared" si="8"/>
        <v>0</v>
      </c>
      <c r="E55" s="43">
        <f t="shared" si="8"/>
        <v>0</v>
      </c>
      <c r="F55" s="43">
        <f t="shared" si="8"/>
        <v>0</v>
      </c>
      <c r="G55" s="43">
        <f t="shared" si="8"/>
        <v>0</v>
      </c>
      <c r="H55" s="43">
        <f t="shared" si="8"/>
        <v>12.20508836667314</v>
      </c>
      <c r="I55" s="43">
        <f t="shared" si="8"/>
        <v>4.6845329249617151</v>
      </c>
      <c r="J55" s="43">
        <f t="shared" si="8"/>
        <v>200.33042720139497</v>
      </c>
      <c r="K55" s="43">
        <f t="shared" si="8"/>
        <v>5.8814326883491148</v>
      </c>
      <c r="L55" s="43">
        <f t="shared" si="8"/>
        <v>0</v>
      </c>
      <c r="M55" s="43">
        <f t="shared" si="8"/>
        <v>0</v>
      </c>
      <c r="N55" s="43">
        <f t="shared" si="8"/>
        <v>0</v>
      </c>
      <c r="O55" s="43">
        <f t="shared" si="8"/>
        <v>0</v>
      </c>
      <c r="P55" s="43">
        <f t="shared" si="8"/>
        <v>1.0786516853932584</v>
      </c>
      <c r="Q55" s="44">
        <f t="shared" si="8"/>
        <v>0</v>
      </c>
      <c r="R55" s="1">
        <f t="shared" si="9"/>
        <v>1076.1801328667723</v>
      </c>
    </row>
    <row r="56" spans="1:19" x14ac:dyDescent="0.2">
      <c r="A56" s="8"/>
      <c r="B56" s="8" t="s">
        <v>12</v>
      </c>
      <c r="C56" s="76">
        <f t="shared" si="7"/>
        <v>968</v>
      </c>
      <c r="D56" s="42">
        <f t="shared" si="8"/>
        <v>0</v>
      </c>
      <c r="E56" s="43">
        <f t="shared" si="8"/>
        <v>0</v>
      </c>
      <c r="F56" s="43">
        <f t="shared" si="8"/>
        <v>0</v>
      </c>
      <c r="G56" s="43">
        <f t="shared" si="8"/>
        <v>0</v>
      </c>
      <c r="H56" s="43">
        <f t="shared" si="8"/>
        <v>15.256360458341426</v>
      </c>
      <c r="I56" s="43">
        <f t="shared" si="8"/>
        <v>6.6921898928024506</v>
      </c>
      <c r="J56" s="43">
        <f t="shared" si="8"/>
        <v>205.07759372275501</v>
      </c>
      <c r="K56" s="43">
        <f t="shared" si="8"/>
        <v>1138.0572251955537</v>
      </c>
      <c r="L56" s="43">
        <f t="shared" si="8"/>
        <v>0</v>
      </c>
      <c r="M56" s="43">
        <f t="shared" si="8"/>
        <v>1.3819742489270386</v>
      </c>
      <c r="N56" s="43">
        <f t="shared" si="8"/>
        <v>1.3879310344827587</v>
      </c>
      <c r="O56" s="43">
        <f t="shared" si="8"/>
        <v>0.98399999999999999</v>
      </c>
      <c r="P56" s="43">
        <f t="shared" si="8"/>
        <v>7.5505617977528097</v>
      </c>
      <c r="Q56" s="44">
        <f t="shared" si="8"/>
        <v>0</v>
      </c>
      <c r="R56" s="1">
        <f t="shared" si="9"/>
        <v>2344.3878363506151</v>
      </c>
    </row>
    <row r="57" spans="1:19" x14ac:dyDescent="0.2">
      <c r="A57" s="8"/>
      <c r="B57" s="8" t="s">
        <v>13</v>
      </c>
      <c r="C57" s="76">
        <f t="shared" si="7"/>
        <v>21</v>
      </c>
      <c r="D57" s="42">
        <f t="shared" si="8"/>
        <v>0</v>
      </c>
      <c r="E57" s="43">
        <f t="shared" si="8"/>
        <v>0</v>
      </c>
      <c r="F57" s="43">
        <f t="shared" si="8"/>
        <v>0</v>
      </c>
      <c r="G57" s="43">
        <f t="shared" si="8"/>
        <v>0</v>
      </c>
      <c r="H57" s="43">
        <f t="shared" si="8"/>
        <v>0</v>
      </c>
      <c r="I57" s="43">
        <f t="shared" si="8"/>
        <v>0</v>
      </c>
      <c r="J57" s="43">
        <f t="shared" si="8"/>
        <v>1.898866608544028</v>
      </c>
      <c r="K57" s="43">
        <f t="shared" si="8"/>
        <v>0</v>
      </c>
      <c r="L57" s="43">
        <f t="shared" si="8"/>
        <v>11.2</v>
      </c>
      <c r="M57" s="43">
        <f t="shared" si="8"/>
        <v>0</v>
      </c>
      <c r="N57" s="43">
        <f t="shared" si="8"/>
        <v>0</v>
      </c>
      <c r="O57" s="43">
        <f t="shared" si="8"/>
        <v>0</v>
      </c>
      <c r="P57" s="43">
        <f t="shared" si="8"/>
        <v>2.1573033707865168</v>
      </c>
      <c r="Q57" s="44">
        <f t="shared" si="8"/>
        <v>0</v>
      </c>
      <c r="R57" s="1">
        <f t="shared" si="9"/>
        <v>36.256169979330544</v>
      </c>
    </row>
    <row r="58" spans="1:19" x14ac:dyDescent="0.2">
      <c r="A58" s="8"/>
      <c r="B58" s="8" t="s">
        <v>25</v>
      </c>
      <c r="C58" s="76">
        <f t="shared" si="7"/>
        <v>137</v>
      </c>
      <c r="D58" s="42">
        <f t="shared" si="8"/>
        <v>0</v>
      </c>
      <c r="E58" s="43">
        <f t="shared" si="8"/>
        <v>0</v>
      </c>
      <c r="F58" s="43">
        <f t="shared" si="8"/>
        <v>0</v>
      </c>
      <c r="G58" s="43">
        <f t="shared" si="8"/>
        <v>0</v>
      </c>
      <c r="H58" s="43">
        <f t="shared" si="8"/>
        <v>0</v>
      </c>
      <c r="I58" s="43">
        <f t="shared" si="8"/>
        <v>0</v>
      </c>
      <c r="J58" s="43">
        <f t="shared" si="8"/>
        <v>0.949433304272014</v>
      </c>
      <c r="K58" s="43">
        <f t="shared" si="8"/>
        <v>0</v>
      </c>
      <c r="L58" s="43">
        <f t="shared" si="8"/>
        <v>0</v>
      </c>
      <c r="M58" s="43">
        <f t="shared" si="8"/>
        <v>15.892703862660944</v>
      </c>
      <c r="N58" s="43">
        <f t="shared" si="8"/>
        <v>0</v>
      </c>
      <c r="O58" s="43">
        <f t="shared" si="8"/>
        <v>0</v>
      </c>
      <c r="P58" s="43">
        <f t="shared" si="8"/>
        <v>0</v>
      </c>
      <c r="Q58" s="44">
        <f t="shared" si="8"/>
        <v>0</v>
      </c>
      <c r="R58" s="1">
        <f t="shared" si="9"/>
        <v>153.84213716693296</v>
      </c>
    </row>
    <row r="59" spans="1:19" x14ac:dyDescent="0.2">
      <c r="A59" s="8"/>
      <c r="B59" s="8" t="s">
        <v>26</v>
      </c>
      <c r="C59" s="76">
        <f t="shared" si="7"/>
        <v>3</v>
      </c>
      <c r="D59" s="42">
        <f t="shared" si="8"/>
        <v>0</v>
      </c>
      <c r="E59" s="43">
        <f t="shared" si="8"/>
        <v>0</v>
      </c>
      <c r="F59" s="43">
        <f t="shared" si="8"/>
        <v>0</v>
      </c>
      <c r="G59" s="43">
        <f t="shared" si="8"/>
        <v>0</v>
      </c>
      <c r="H59" s="43">
        <f t="shared" si="8"/>
        <v>0</v>
      </c>
      <c r="I59" s="43">
        <f t="shared" si="8"/>
        <v>0</v>
      </c>
      <c r="J59" s="43">
        <f t="shared" si="8"/>
        <v>0</v>
      </c>
      <c r="K59" s="43">
        <f t="shared" si="8"/>
        <v>0</v>
      </c>
      <c r="L59" s="43">
        <f t="shared" si="8"/>
        <v>0</v>
      </c>
      <c r="M59" s="43">
        <f t="shared" si="8"/>
        <v>106.41201716738198</v>
      </c>
      <c r="N59" s="43">
        <f t="shared" si="8"/>
        <v>5.5517241379310347</v>
      </c>
      <c r="O59" s="43">
        <f t="shared" si="8"/>
        <v>0</v>
      </c>
      <c r="P59" s="43">
        <f t="shared" si="8"/>
        <v>0</v>
      </c>
      <c r="Q59" s="44">
        <f t="shared" si="8"/>
        <v>0</v>
      </c>
      <c r="R59" s="1">
        <f t="shared" si="9"/>
        <v>114.96374130531301</v>
      </c>
    </row>
    <row r="60" spans="1:19" x14ac:dyDescent="0.2">
      <c r="A60" s="8"/>
      <c r="B60" s="8" t="s">
        <v>27</v>
      </c>
      <c r="C60" s="76">
        <f t="shared" si="7"/>
        <v>0</v>
      </c>
      <c r="D60" s="42">
        <f t="shared" si="8"/>
        <v>0</v>
      </c>
      <c r="E60" s="43">
        <f t="shared" si="8"/>
        <v>0</v>
      </c>
      <c r="F60" s="43">
        <f t="shared" si="8"/>
        <v>0</v>
      </c>
      <c r="G60" s="43">
        <f t="shared" si="8"/>
        <v>0</v>
      </c>
      <c r="H60" s="43">
        <f t="shared" si="8"/>
        <v>0</v>
      </c>
      <c r="I60" s="43">
        <f t="shared" si="8"/>
        <v>0</v>
      </c>
      <c r="J60" s="43">
        <f t="shared" si="8"/>
        <v>0</v>
      </c>
      <c r="K60" s="43">
        <f t="shared" si="8"/>
        <v>0</v>
      </c>
      <c r="L60" s="43">
        <f t="shared" si="8"/>
        <v>0</v>
      </c>
      <c r="M60" s="43">
        <f t="shared" si="8"/>
        <v>11.746781115879829</v>
      </c>
      <c r="N60" s="43">
        <f t="shared" si="8"/>
        <v>144.34482758620689</v>
      </c>
      <c r="O60" s="43">
        <f t="shared" si="8"/>
        <v>1.968</v>
      </c>
      <c r="P60" s="43">
        <f t="shared" si="8"/>
        <v>0</v>
      </c>
      <c r="Q60" s="44">
        <f t="shared" si="8"/>
        <v>0</v>
      </c>
      <c r="R60" s="1">
        <f t="shared" si="9"/>
        <v>158.05960870208671</v>
      </c>
    </row>
    <row r="61" spans="1:19" x14ac:dyDescent="0.2">
      <c r="A61" s="8"/>
      <c r="B61" s="8" t="s">
        <v>28</v>
      </c>
      <c r="C61" s="76">
        <f t="shared" si="7"/>
        <v>211</v>
      </c>
      <c r="D61" s="42">
        <f t="shared" si="8"/>
        <v>0</v>
      </c>
      <c r="E61" s="43">
        <f t="shared" si="8"/>
        <v>0</v>
      </c>
      <c r="F61" s="43">
        <f t="shared" si="8"/>
        <v>0</v>
      </c>
      <c r="G61" s="43">
        <f t="shared" si="8"/>
        <v>0</v>
      </c>
      <c r="H61" s="43">
        <f t="shared" si="8"/>
        <v>0</v>
      </c>
      <c r="I61" s="43">
        <f t="shared" si="8"/>
        <v>0.66921898928024504</v>
      </c>
      <c r="J61" s="43">
        <f t="shared" si="8"/>
        <v>16.140366172624237</v>
      </c>
      <c r="K61" s="43">
        <f t="shared" si="8"/>
        <v>20.585014409221905</v>
      </c>
      <c r="L61" s="43">
        <f t="shared" si="8"/>
        <v>0</v>
      </c>
      <c r="M61" s="43">
        <f t="shared" si="8"/>
        <v>0</v>
      </c>
      <c r="N61" s="43">
        <f t="shared" si="8"/>
        <v>0</v>
      </c>
      <c r="O61" s="43">
        <f t="shared" si="8"/>
        <v>0</v>
      </c>
      <c r="P61" s="43">
        <f t="shared" si="8"/>
        <v>351.64044943820227</v>
      </c>
      <c r="Q61" s="44">
        <f t="shared" si="8"/>
        <v>0</v>
      </c>
      <c r="R61" s="1">
        <f t="shared" si="9"/>
        <v>600.03504900932865</v>
      </c>
    </row>
    <row r="62" spans="1:19" x14ac:dyDescent="0.2">
      <c r="A62" s="8"/>
      <c r="B62" s="8" t="s">
        <v>29</v>
      </c>
      <c r="C62" s="76">
        <f t="shared" si="7"/>
        <v>15</v>
      </c>
      <c r="D62" s="42">
        <f t="shared" si="8"/>
        <v>0</v>
      </c>
      <c r="E62" s="43">
        <f t="shared" si="8"/>
        <v>0</v>
      </c>
      <c r="F62" s="43">
        <f t="shared" si="8"/>
        <v>0</v>
      </c>
      <c r="G62" s="43">
        <f t="shared" si="8"/>
        <v>0</v>
      </c>
      <c r="H62" s="43">
        <f t="shared" si="8"/>
        <v>0</v>
      </c>
      <c r="I62" s="43">
        <f t="shared" si="8"/>
        <v>0</v>
      </c>
      <c r="J62" s="43">
        <f t="shared" si="8"/>
        <v>0</v>
      </c>
      <c r="K62" s="43">
        <f t="shared" si="8"/>
        <v>0</v>
      </c>
      <c r="L62" s="43">
        <f t="shared" si="8"/>
        <v>0</v>
      </c>
      <c r="M62" s="43">
        <f t="shared" si="8"/>
        <v>0</v>
      </c>
      <c r="N62" s="43">
        <f t="shared" si="8"/>
        <v>0</v>
      </c>
      <c r="O62" s="43">
        <f t="shared" si="8"/>
        <v>0</v>
      </c>
      <c r="P62" s="43">
        <f t="shared" si="8"/>
        <v>76.584269662921344</v>
      </c>
      <c r="Q62" s="44">
        <f t="shared" si="8"/>
        <v>99.089285714285722</v>
      </c>
      <c r="R62" s="1">
        <f t="shared" si="9"/>
        <v>190.67355537720707</v>
      </c>
    </row>
    <row r="63" spans="1:19" ht="13.2" x14ac:dyDescent="0.25">
      <c r="B63" s="16" t="s">
        <v>30</v>
      </c>
      <c r="C63" s="76">
        <f t="shared" si="7"/>
        <v>0</v>
      </c>
      <c r="D63" s="42">
        <f t="shared" si="8"/>
        <v>0</v>
      </c>
      <c r="E63" s="43">
        <f t="shared" si="8"/>
        <v>0</v>
      </c>
      <c r="F63" s="43">
        <f t="shared" si="8"/>
        <v>1.0088408644400786</v>
      </c>
      <c r="G63" s="43">
        <f t="shared" si="8"/>
        <v>22.790648988136777</v>
      </c>
      <c r="H63" s="43">
        <f t="shared" si="8"/>
        <v>1832.7974363954165</v>
      </c>
      <c r="I63" s="43">
        <f t="shared" si="8"/>
        <v>0.66921898928024504</v>
      </c>
      <c r="J63" s="43">
        <f t="shared" si="8"/>
        <v>7.595466434176112</v>
      </c>
      <c r="K63" s="43">
        <f t="shared" si="8"/>
        <v>780.27006998764921</v>
      </c>
      <c r="L63" s="43">
        <f t="shared" si="8"/>
        <v>12.8</v>
      </c>
      <c r="M63" s="43">
        <f t="shared" si="8"/>
        <v>7.600858369098713</v>
      </c>
      <c r="N63" s="43">
        <f t="shared" si="8"/>
        <v>4.1637931034482758</v>
      </c>
      <c r="O63" s="43">
        <f t="shared" si="8"/>
        <v>119.06399999999999</v>
      </c>
      <c r="P63" s="43">
        <f t="shared" si="8"/>
        <v>56.08988764044944</v>
      </c>
      <c r="Q63" s="44">
        <f t="shared" si="8"/>
        <v>64.99404761904762</v>
      </c>
      <c r="R63"/>
      <c r="S63" s="1">
        <f>SUM(C63:Q63)</f>
        <v>2909.8442683911435</v>
      </c>
    </row>
    <row r="64" spans="1:19" ht="13.2" x14ac:dyDescent="0.25">
      <c r="B64" s="16" t="s">
        <v>31</v>
      </c>
      <c r="C64" s="76">
        <f t="shared" si="7"/>
        <v>0</v>
      </c>
      <c r="D64" s="45">
        <f t="shared" si="8"/>
        <v>526.4353854686633</v>
      </c>
      <c r="E64" s="46">
        <f t="shared" si="8"/>
        <v>693.24800000000005</v>
      </c>
      <c r="F64" s="46">
        <f t="shared" si="8"/>
        <v>802.02848722986255</v>
      </c>
      <c r="G64" s="46">
        <f t="shared" si="8"/>
        <v>698.222609909281</v>
      </c>
      <c r="H64" s="46">
        <f t="shared" si="8"/>
        <v>982.50961351718797</v>
      </c>
      <c r="I64" s="46">
        <f t="shared" si="8"/>
        <v>295.79479326186828</v>
      </c>
      <c r="J64" s="46">
        <f t="shared" si="8"/>
        <v>651.31124673060162</v>
      </c>
      <c r="K64" s="46">
        <f t="shared" si="8"/>
        <v>434.24578015644306</v>
      </c>
      <c r="L64" s="46">
        <f t="shared" si="8"/>
        <v>8</v>
      </c>
      <c r="M64" s="46">
        <f t="shared" si="8"/>
        <v>17.965665236051507</v>
      </c>
      <c r="N64" s="46">
        <f t="shared" si="8"/>
        <v>5.5517241379310276</v>
      </c>
      <c r="O64" s="46">
        <f t="shared" si="8"/>
        <v>0.98400000000000087</v>
      </c>
      <c r="P64" s="46">
        <f t="shared" si="8"/>
        <v>80.898876404494331</v>
      </c>
      <c r="Q64" s="47">
        <f t="shared" si="8"/>
        <v>14.916666666666654</v>
      </c>
      <c r="R64"/>
      <c r="S64" s="1">
        <f>SUM(C64:Q64)</f>
        <v>5212.1128487190526</v>
      </c>
    </row>
    <row r="65" spans="1:20" ht="13.8" x14ac:dyDescent="0.3">
      <c r="B65" s="20" t="s">
        <v>19</v>
      </c>
      <c r="C65" s="1">
        <f>SUM(C49:C64)</f>
        <v>8295</v>
      </c>
      <c r="D65" s="1" t="s">
        <v>2</v>
      </c>
      <c r="E65" s="1" t="s">
        <v>2</v>
      </c>
      <c r="F65" s="1" t="s">
        <v>2</v>
      </c>
      <c r="G65" s="1" t="s">
        <v>2</v>
      </c>
      <c r="H65" s="1" t="s">
        <v>2</v>
      </c>
      <c r="I65" s="1" t="s">
        <v>2</v>
      </c>
      <c r="J65" s="1" t="s">
        <v>2</v>
      </c>
      <c r="K65" s="1" t="s">
        <v>2</v>
      </c>
      <c r="L65" s="1" t="s">
        <v>2</v>
      </c>
      <c r="M65" s="1" t="s">
        <v>2</v>
      </c>
      <c r="N65" s="1" t="s">
        <v>2</v>
      </c>
      <c r="O65" s="1" t="s">
        <v>2</v>
      </c>
      <c r="P65" s="1" t="s">
        <v>33</v>
      </c>
      <c r="R65" s="3">
        <f>SUM(R49:R62)</f>
        <v>20084.042882889808</v>
      </c>
    </row>
    <row r="66" spans="1:20" x14ac:dyDescent="0.2">
      <c r="Q66" s="1" t="s">
        <v>34</v>
      </c>
      <c r="S66" s="1">
        <f>SUM(S63:S64)</f>
        <v>8121.9571171101961</v>
      </c>
    </row>
    <row r="67" spans="1:20" x14ac:dyDescent="0.2">
      <c r="C67" s="79" t="s">
        <v>35</v>
      </c>
      <c r="D67" s="80">
        <f>SUM(D49:D63)/D48</f>
        <v>0.72989462007764827</v>
      </c>
      <c r="E67" s="80">
        <f t="shared" ref="E67:Q67" si="10">SUM(E49:E63)/E48</f>
        <v>0.54866666666666675</v>
      </c>
      <c r="F67" s="80">
        <f t="shared" si="10"/>
        <v>0.73968565815324172</v>
      </c>
      <c r="G67" s="80">
        <f t="shared" si="10"/>
        <v>0.76482903000697833</v>
      </c>
      <c r="H67" s="80">
        <f t="shared" si="10"/>
        <v>0.81239075548650219</v>
      </c>
      <c r="I67" s="80">
        <f t="shared" si="10"/>
        <v>0.3231240428790198</v>
      </c>
      <c r="J67" s="80">
        <f t="shared" si="10"/>
        <v>0.40191804707933743</v>
      </c>
      <c r="K67" s="80">
        <f t="shared" si="10"/>
        <v>0.81762041992589529</v>
      </c>
      <c r="L67" s="80">
        <f t="shared" si="10"/>
        <v>0.75</v>
      </c>
      <c r="M67" s="80">
        <f t="shared" si="10"/>
        <v>0.88841201716738194</v>
      </c>
      <c r="N67" s="80">
        <f t="shared" si="10"/>
        <v>0.9655172413793105</v>
      </c>
      <c r="O67" s="81">
        <f t="shared" si="10"/>
        <v>0.99199999999999988</v>
      </c>
      <c r="P67" s="80">
        <f t="shared" si="10"/>
        <v>0.85955056179775291</v>
      </c>
      <c r="Q67" s="80">
        <f t="shared" si="10"/>
        <v>0.91666666666666674</v>
      </c>
      <c r="R67" s="80">
        <f>SUM(D49:Q63)/R48</f>
        <v>0.7382294787444601</v>
      </c>
    </row>
    <row r="68" spans="1:20" x14ac:dyDescent="0.2">
      <c r="R68" s="1">
        <v>0.7382294787444601</v>
      </c>
    </row>
    <row r="69" spans="1:20" x14ac:dyDescent="0.2">
      <c r="R69" s="90">
        <f>SUM(R67-R68)</f>
        <v>0</v>
      </c>
    </row>
    <row r="70" spans="1:20" ht="15.6" x14ac:dyDescent="0.3">
      <c r="A70" s="35" t="s">
        <v>39</v>
      </c>
      <c r="B70" s="3"/>
      <c r="C70" s="36"/>
      <c r="D70" s="3"/>
      <c r="F70" s="48">
        <f>Sheet3!G24</f>
        <v>0</v>
      </c>
      <c r="I70" s="1" t="s">
        <v>2</v>
      </c>
      <c r="J70" s="87" t="s">
        <v>40</v>
      </c>
      <c r="K70" s="87">
        <f>SUM(A50)</f>
        <v>2004</v>
      </c>
    </row>
    <row r="71" spans="1:20" ht="20.399999999999999" x14ac:dyDescent="0.2">
      <c r="B71" s="6" t="s">
        <v>41</v>
      </c>
      <c r="C71" s="38" t="s">
        <v>38</v>
      </c>
      <c r="D71" s="38" t="s">
        <v>5</v>
      </c>
      <c r="E71" s="38" t="s">
        <v>6</v>
      </c>
      <c r="F71" s="38" t="s">
        <v>7</v>
      </c>
      <c r="G71" s="38" t="s">
        <v>8</v>
      </c>
      <c r="H71" s="38" t="s">
        <v>9</v>
      </c>
      <c r="I71" s="38" t="s">
        <v>10</v>
      </c>
      <c r="J71" s="38" t="s">
        <v>11</v>
      </c>
      <c r="K71" s="38" t="s">
        <v>12</v>
      </c>
      <c r="L71" s="38" t="s">
        <v>13</v>
      </c>
      <c r="M71" s="38" t="s">
        <v>14</v>
      </c>
      <c r="N71" s="38" t="s">
        <v>15</v>
      </c>
      <c r="O71" s="38" t="s">
        <v>16</v>
      </c>
      <c r="P71" s="38" t="s">
        <v>17</v>
      </c>
      <c r="Q71" s="38" t="s">
        <v>18</v>
      </c>
      <c r="R71" s="88" t="s">
        <v>19</v>
      </c>
      <c r="T71" s="1" t="s">
        <v>2</v>
      </c>
    </row>
    <row r="72" spans="1:20" x14ac:dyDescent="0.2">
      <c r="B72" s="6"/>
      <c r="C72" s="38"/>
      <c r="D72" s="38">
        <f>SUM(R49)</f>
        <v>1949</v>
      </c>
      <c r="E72" s="38">
        <f>SUM(R50)</f>
        <v>1568.1817513128958</v>
      </c>
      <c r="F72" s="38">
        <f>SUM(R51)</f>
        <v>3155.4567469987242</v>
      </c>
      <c r="G72" s="38">
        <f>SUM(R52)</f>
        <v>2999.3001251122582</v>
      </c>
      <c r="H72" s="38">
        <f>SUM(R53)</f>
        <v>5329.4866471623454</v>
      </c>
      <c r="I72" s="38">
        <f>SUM(R54)</f>
        <v>408.21938154599559</v>
      </c>
      <c r="J72" s="38">
        <f>SUM(R55)</f>
        <v>1076.1801328667723</v>
      </c>
      <c r="K72" s="38">
        <f>SUM(R56)</f>
        <v>2344.3878363506151</v>
      </c>
      <c r="L72" s="38">
        <f>SUM(R57)</f>
        <v>36.256169979330544</v>
      </c>
      <c r="M72" s="38">
        <f>SUM(R58)</f>
        <v>153.84213716693296</v>
      </c>
      <c r="N72" s="38">
        <f>SUM(R59)</f>
        <v>114.96374130531301</v>
      </c>
      <c r="O72" s="38">
        <f>SUM(R60)</f>
        <v>158.05960870208671</v>
      </c>
      <c r="P72" s="38">
        <f>SUM(R61)</f>
        <v>600.03504900932865</v>
      </c>
      <c r="Q72" s="38">
        <f>SUM(R62)</f>
        <v>190.67355537720707</v>
      </c>
      <c r="R72" s="88">
        <f>SUM(D72:Q72)</f>
        <v>20084.042882889808</v>
      </c>
    </row>
    <row r="73" spans="1:20" ht="15.6" x14ac:dyDescent="0.3">
      <c r="A73" s="91" t="s">
        <v>3</v>
      </c>
      <c r="B73" s="8" t="s">
        <v>20</v>
      </c>
      <c r="C73" s="76">
        <f t="shared" ref="C73:C88" si="11">($F$70*C6) + C6</f>
        <v>1949</v>
      </c>
      <c r="D73" s="39">
        <f t="shared" ref="D73:Q88" si="12">SUM(D28*D$72)</f>
        <v>0</v>
      </c>
      <c r="E73" s="40">
        <f t="shared" si="12"/>
        <v>0</v>
      </c>
      <c r="F73" s="40">
        <f t="shared" si="12"/>
        <v>0</v>
      </c>
      <c r="G73" s="40">
        <f t="shared" si="12"/>
        <v>0</v>
      </c>
      <c r="H73" s="40">
        <f t="shared" si="12"/>
        <v>0</v>
      </c>
      <c r="I73" s="40">
        <f t="shared" si="12"/>
        <v>0</v>
      </c>
      <c r="J73" s="40">
        <f t="shared" si="12"/>
        <v>0</v>
      </c>
      <c r="K73" s="40">
        <f t="shared" si="12"/>
        <v>0</v>
      </c>
      <c r="L73" s="40">
        <f t="shared" si="12"/>
        <v>0</v>
      </c>
      <c r="M73" s="40">
        <f t="shared" si="12"/>
        <v>0</v>
      </c>
      <c r="N73" s="40">
        <f t="shared" si="12"/>
        <v>0</v>
      </c>
      <c r="O73" s="40">
        <f t="shared" si="12"/>
        <v>0</v>
      </c>
      <c r="P73" s="40">
        <f t="shared" si="12"/>
        <v>0</v>
      </c>
      <c r="Q73" s="41">
        <f t="shared" si="12"/>
        <v>0</v>
      </c>
      <c r="R73" s="1">
        <f>SUM(C73:Q73)</f>
        <v>1949</v>
      </c>
    </row>
    <row r="74" spans="1:20" ht="15.6" x14ac:dyDescent="0.3">
      <c r="A74" s="91">
        <f>SUM(K70+1)</f>
        <v>2005</v>
      </c>
      <c r="B74" s="8" t="s">
        <v>21</v>
      </c>
      <c r="C74" s="76">
        <f t="shared" si="11"/>
        <v>907</v>
      </c>
      <c r="D74" s="42">
        <f t="shared" si="12"/>
        <v>505.89683860232941</v>
      </c>
      <c r="E74" s="43">
        <f t="shared" si="12"/>
        <v>140.09090311728536</v>
      </c>
      <c r="F74" s="43">
        <f t="shared" si="12"/>
        <v>0</v>
      </c>
      <c r="G74" s="43">
        <f t="shared" si="12"/>
        <v>0</v>
      </c>
      <c r="H74" s="43">
        <f t="shared" si="12"/>
        <v>0</v>
      </c>
      <c r="I74" s="43">
        <f t="shared" si="12"/>
        <v>16.878902452897215</v>
      </c>
      <c r="J74" s="43">
        <f t="shared" si="12"/>
        <v>0</v>
      </c>
      <c r="K74" s="43">
        <f t="shared" si="12"/>
        <v>0</v>
      </c>
      <c r="L74" s="43">
        <f t="shared" si="12"/>
        <v>0</v>
      </c>
      <c r="M74" s="43">
        <f t="shared" si="12"/>
        <v>0</v>
      </c>
      <c r="N74" s="43">
        <f t="shared" si="12"/>
        <v>0</v>
      </c>
      <c r="O74" s="43">
        <f t="shared" si="12"/>
        <v>0</v>
      </c>
      <c r="P74" s="43">
        <f t="shared" si="12"/>
        <v>0</v>
      </c>
      <c r="Q74" s="44">
        <f t="shared" si="12"/>
        <v>0</v>
      </c>
      <c r="R74" s="1">
        <f t="shared" ref="R74:R86" si="13">SUM(C74:Q74)</f>
        <v>1569.8666441725118</v>
      </c>
    </row>
    <row r="75" spans="1:20" x14ac:dyDescent="0.2">
      <c r="B75" s="8" t="s">
        <v>22</v>
      </c>
      <c r="C75" s="76">
        <f t="shared" si="11"/>
        <v>899</v>
      </c>
      <c r="D75" s="42">
        <f t="shared" si="12"/>
        <v>913.42484747642811</v>
      </c>
      <c r="E75" s="43">
        <f t="shared" si="12"/>
        <v>652.36360854616464</v>
      </c>
      <c r="F75" s="43">
        <f t="shared" si="12"/>
        <v>688.12514521976107</v>
      </c>
      <c r="G75" s="43">
        <f t="shared" si="12"/>
        <v>1.0465108601229094</v>
      </c>
      <c r="H75" s="43">
        <f t="shared" si="12"/>
        <v>1.035052757265944</v>
      </c>
      <c r="I75" s="43">
        <f t="shared" si="12"/>
        <v>28.131504088162021</v>
      </c>
      <c r="J75" s="43">
        <f t="shared" si="12"/>
        <v>0</v>
      </c>
      <c r="K75" s="43">
        <f t="shared" si="12"/>
        <v>0</v>
      </c>
      <c r="L75" s="43">
        <f t="shared" si="12"/>
        <v>0</v>
      </c>
      <c r="M75" s="43">
        <f t="shared" si="12"/>
        <v>0</v>
      </c>
      <c r="N75" s="43">
        <f t="shared" si="12"/>
        <v>0</v>
      </c>
      <c r="O75" s="43">
        <f t="shared" si="12"/>
        <v>0</v>
      </c>
      <c r="P75" s="43">
        <f t="shared" si="12"/>
        <v>0</v>
      </c>
      <c r="Q75" s="44">
        <f t="shared" si="12"/>
        <v>0</v>
      </c>
      <c r="R75" s="1">
        <f t="shared" si="13"/>
        <v>3183.1266689479048</v>
      </c>
    </row>
    <row r="76" spans="1:20" x14ac:dyDescent="0.2">
      <c r="B76" s="8" t="s">
        <v>23</v>
      </c>
      <c r="C76" s="76">
        <f t="shared" si="11"/>
        <v>872</v>
      </c>
      <c r="D76" s="42">
        <f t="shared" si="12"/>
        <v>2.1619523017193569</v>
      </c>
      <c r="E76" s="43">
        <f t="shared" si="12"/>
        <v>54.36363404551372</v>
      </c>
      <c r="F76" s="43">
        <f t="shared" si="12"/>
        <v>1530.2002103160153</v>
      </c>
      <c r="G76" s="43">
        <f t="shared" si="12"/>
        <v>575.58097306760021</v>
      </c>
      <c r="H76" s="43">
        <f t="shared" si="12"/>
        <v>0</v>
      </c>
      <c r="I76" s="43">
        <f t="shared" si="12"/>
        <v>7.5017344235098733</v>
      </c>
      <c r="J76" s="43">
        <f t="shared" si="12"/>
        <v>0</v>
      </c>
      <c r="K76" s="43">
        <f t="shared" si="12"/>
        <v>0</v>
      </c>
      <c r="L76" s="43">
        <f t="shared" si="12"/>
        <v>0</v>
      </c>
      <c r="M76" s="43">
        <f t="shared" si="12"/>
        <v>0</v>
      </c>
      <c r="N76" s="43">
        <f t="shared" si="12"/>
        <v>0</v>
      </c>
      <c r="O76" s="43">
        <f t="shared" si="12"/>
        <v>0</v>
      </c>
      <c r="P76" s="43">
        <f t="shared" si="12"/>
        <v>0</v>
      </c>
      <c r="Q76" s="44">
        <f t="shared" si="12"/>
        <v>0</v>
      </c>
      <c r="R76" s="1">
        <f t="shared" si="13"/>
        <v>3041.8085041543582</v>
      </c>
    </row>
    <row r="77" spans="1:20" x14ac:dyDescent="0.2">
      <c r="B77" s="8" t="s">
        <v>24</v>
      </c>
      <c r="C77" s="76">
        <f t="shared" si="11"/>
        <v>1113</v>
      </c>
      <c r="D77" s="42">
        <f t="shared" si="12"/>
        <v>1.0809761508596785</v>
      </c>
      <c r="E77" s="43">
        <f t="shared" si="12"/>
        <v>13.59090851137843</v>
      </c>
      <c r="F77" s="43">
        <f t="shared" si="12"/>
        <v>114.68752420329351</v>
      </c>
      <c r="G77" s="43">
        <f t="shared" si="12"/>
        <v>1694.3010825389902</v>
      </c>
      <c r="H77" s="43">
        <f t="shared" si="12"/>
        <v>2434.4440850895003</v>
      </c>
      <c r="I77" s="43">
        <f t="shared" si="12"/>
        <v>13.128035241142278</v>
      </c>
      <c r="J77" s="43">
        <f t="shared" si="12"/>
        <v>5.6295386200528634</v>
      </c>
      <c r="K77" s="43">
        <f t="shared" si="12"/>
        <v>0.96516584452474896</v>
      </c>
      <c r="L77" s="43">
        <f t="shared" si="12"/>
        <v>0</v>
      </c>
      <c r="M77" s="43">
        <f t="shared" si="12"/>
        <v>0</v>
      </c>
      <c r="N77" s="43">
        <f t="shared" si="12"/>
        <v>0</v>
      </c>
      <c r="O77" s="43">
        <f t="shared" si="12"/>
        <v>0</v>
      </c>
      <c r="P77" s="43">
        <f t="shared" si="12"/>
        <v>0</v>
      </c>
      <c r="Q77" s="44">
        <f t="shared" si="12"/>
        <v>0</v>
      </c>
      <c r="R77" s="1">
        <f t="shared" si="13"/>
        <v>5390.8273161997422</v>
      </c>
    </row>
    <row r="78" spans="1:20" x14ac:dyDescent="0.2">
      <c r="B78" s="8" t="s">
        <v>10</v>
      </c>
      <c r="C78" s="76">
        <f t="shared" si="11"/>
        <v>348</v>
      </c>
      <c r="D78" s="42">
        <f t="shared" si="12"/>
        <v>0</v>
      </c>
      <c r="E78" s="43">
        <f t="shared" si="12"/>
        <v>0</v>
      </c>
      <c r="F78" s="43">
        <f t="shared" si="12"/>
        <v>0</v>
      </c>
      <c r="G78" s="43">
        <f t="shared" si="12"/>
        <v>0</v>
      </c>
      <c r="H78" s="43">
        <f t="shared" si="12"/>
        <v>1.035052757265944</v>
      </c>
      <c r="I78" s="43">
        <f t="shared" si="12"/>
        <v>54.387574570446581</v>
      </c>
      <c r="J78" s="43">
        <f t="shared" si="12"/>
        <v>0</v>
      </c>
      <c r="K78" s="43">
        <f t="shared" si="12"/>
        <v>0.96516584452474896</v>
      </c>
      <c r="L78" s="43">
        <f t="shared" si="12"/>
        <v>0</v>
      </c>
      <c r="M78" s="43">
        <f t="shared" si="12"/>
        <v>0</v>
      </c>
      <c r="N78" s="43">
        <f t="shared" si="12"/>
        <v>0</v>
      </c>
      <c r="O78" s="43">
        <f t="shared" si="12"/>
        <v>0</v>
      </c>
      <c r="P78" s="43">
        <f t="shared" si="12"/>
        <v>0</v>
      </c>
      <c r="Q78" s="44">
        <f t="shared" si="12"/>
        <v>0</v>
      </c>
      <c r="R78" s="1">
        <f t="shared" si="13"/>
        <v>404.38779317223725</v>
      </c>
    </row>
    <row r="79" spans="1:20" x14ac:dyDescent="0.2">
      <c r="B79" s="8" t="s">
        <v>11</v>
      </c>
      <c r="C79" s="76">
        <f t="shared" si="11"/>
        <v>852</v>
      </c>
      <c r="D79" s="42">
        <f t="shared" si="12"/>
        <v>0</v>
      </c>
      <c r="E79" s="43">
        <f t="shared" si="12"/>
        <v>0</v>
      </c>
      <c r="F79" s="43">
        <f t="shared" si="12"/>
        <v>0</v>
      </c>
      <c r="G79" s="43">
        <f t="shared" si="12"/>
        <v>0</v>
      </c>
      <c r="H79" s="43">
        <f t="shared" si="12"/>
        <v>12.420633087191327</v>
      </c>
      <c r="I79" s="43">
        <f t="shared" si="12"/>
        <v>4.3760117470474258</v>
      </c>
      <c r="J79" s="43">
        <f t="shared" si="12"/>
        <v>197.9721081385257</v>
      </c>
      <c r="K79" s="43">
        <f t="shared" si="12"/>
        <v>5.7909950671484935</v>
      </c>
      <c r="L79" s="43">
        <f t="shared" si="12"/>
        <v>0</v>
      </c>
      <c r="M79" s="43">
        <f t="shared" si="12"/>
        <v>0</v>
      </c>
      <c r="N79" s="43">
        <f t="shared" si="12"/>
        <v>0</v>
      </c>
      <c r="O79" s="43">
        <f t="shared" si="12"/>
        <v>0</v>
      </c>
      <c r="P79" s="43">
        <f t="shared" si="12"/>
        <v>1.1236611404669077</v>
      </c>
      <c r="Q79" s="44">
        <f t="shared" si="12"/>
        <v>0</v>
      </c>
      <c r="R79" s="1">
        <f t="shared" si="13"/>
        <v>1073.6834091803798</v>
      </c>
    </row>
    <row r="80" spans="1:20" x14ac:dyDescent="0.2">
      <c r="B80" s="8" t="s">
        <v>12</v>
      </c>
      <c r="C80" s="76">
        <f t="shared" si="11"/>
        <v>968</v>
      </c>
      <c r="D80" s="42">
        <f t="shared" si="12"/>
        <v>0</v>
      </c>
      <c r="E80" s="43">
        <f t="shared" si="12"/>
        <v>0</v>
      </c>
      <c r="F80" s="43">
        <f t="shared" si="12"/>
        <v>0</v>
      </c>
      <c r="G80" s="43">
        <f t="shared" si="12"/>
        <v>0</v>
      </c>
      <c r="H80" s="43">
        <f t="shared" si="12"/>
        <v>15.52579135898916</v>
      </c>
      <c r="I80" s="43">
        <f t="shared" si="12"/>
        <v>6.2514453529248941</v>
      </c>
      <c r="J80" s="43">
        <f t="shared" si="12"/>
        <v>202.66339032190305</v>
      </c>
      <c r="K80" s="43">
        <f t="shared" si="12"/>
        <v>1120.5575454932334</v>
      </c>
      <c r="L80" s="43">
        <f t="shared" si="12"/>
        <v>0</v>
      </c>
      <c r="M80" s="43">
        <f t="shared" si="12"/>
        <v>1.3205333662397678</v>
      </c>
      <c r="N80" s="43">
        <f t="shared" si="12"/>
        <v>0.99106673539062939</v>
      </c>
      <c r="O80" s="43">
        <f t="shared" si="12"/>
        <v>1.2644768696166937</v>
      </c>
      <c r="P80" s="43">
        <f t="shared" si="12"/>
        <v>7.8656279832683538</v>
      </c>
      <c r="Q80" s="44">
        <f t="shared" si="12"/>
        <v>0</v>
      </c>
      <c r="R80" s="1">
        <f t="shared" si="13"/>
        <v>2324.4398774815663</v>
      </c>
    </row>
    <row r="81" spans="1:19" x14ac:dyDescent="0.2">
      <c r="B81" s="8" t="s">
        <v>13</v>
      </c>
      <c r="C81" s="76">
        <f t="shared" si="11"/>
        <v>21</v>
      </c>
      <c r="D81" s="42">
        <f t="shared" si="12"/>
        <v>0</v>
      </c>
      <c r="E81" s="43">
        <f t="shared" si="12"/>
        <v>0</v>
      </c>
      <c r="F81" s="43">
        <f t="shared" si="12"/>
        <v>0</v>
      </c>
      <c r="G81" s="43">
        <f t="shared" si="12"/>
        <v>0</v>
      </c>
      <c r="H81" s="43">
        <f t="shared" si="12"/>
        <v>0</v>
      </c>
      <c r="I81" s="43">
        <f t="shared" si="12"/>
        <v>0</v>
      </c>
      <c r="J81" s="43">
        <f t="shared" si="12"/>
        <v>1.8765128733509544</v>
      </c>
      <c r="K81" s="43">
        <f t="shared" si="12"/>
        <v>0</v>
      </c>
      <c r="L81" s="43">
        <f t="shared" si="12"/>
        <v>12.68965949276569</v>
      </c>
      <c r="M81" s="43">
        <f t="shared" si="12"/>
        <v>0</v>
      </c>
      <c r="N81" s="43">
        <f t="shared" si="12"/>
        <v>0</v>
      </c>
      <c r="O81" s="43">
        <f t="shared" si="12"/>
        <v>0</v>
      </c>
      <c r="P81" s="43">
        <f t="shared" si="12"/>
        <v>2.2473222809338154</v>
      </c>
      <c r="Q81" s="44">
        <f t="shared" si="12"/>
        <v>0</v>
      </c>
      <c r="R81" s="1">
        <f t="shared" si="13"/>
        <v>37.813494647050462</v>
      </c>
    </row>
    <row r="82" spans="1:19" x14ac:dyDescent="0.2">
      <c r="B82" s="8" t="s">
        <v>25</v>
      </c>
      <c r="C82" s="76">
        <f t="shared" si="11"/>
        <v>137</v>
      </c>
      <c r="D82" s="42">
        <f t="shared" si="12"/>
        <v>0</v>
      </c>
      <c r="E82" s="43">
        <f t="shared" si="12"/>
        <v>0</v>
      </c>
      <c r="F82" s="43">
        <f t="shared" si="12"/>
        <v>0</v>
      </c>
      <c r="G82" s="43">
        <f t="shared" si="12"/>
        <v>0</v>
      </c>
      <c r="H82" s="43">
        <f t="shared" si="12"/>
        <v>0</v>
      </c>
      <c r="I82" s="43">
        <f t="shared" si="12"/>
        <v>0</v>
      </c>
      <c r="J82" s="43">
        <f t="shared" si="12"/>
        <v>0.9382564366754772</v>
      </c>
      <c r="K82" s="43">
        <f t="shared" si="12"/>
        <v>0</v>
      </c>
      <c r="L82" s="43">
        <f t="shared" si="12"/>
        <v>0</v>
      </c>
      <c r="M82" s="43">
        <f t="shared" si="12"/>
        <v>15.18613371175733</v>
      </c>
      <c r="N82" s="43">
        <f t="shared" si="12"/>
        <v>0</v>
      </c>
      <c r="O82" s="43">
        <f t="shared" si="12"/>
        <v>0</v>
      </c>
      <c r="P82" s="43">
        <f t="shared" si="12"/>
        <v>0</v>
      </c>
      <c r="Q82" s="44">
        <f t="shared" si="12"/>
        <v>0</v>
      </c>
      <c r="R82" s="1">
        <f t="shared" si="13"/>
        <v>153.12439014843281</v>
      </c>
    </row>
    <row r="83" spans="1:19" x14ac:dyDescent="0.2">
      <c r="B83" s="8" t="s">
        <v>26</v>
      </c>
      <c r="C83" s="76">
        <f t="shared" si="11"/>
        <v>3</v>
      </c>
      <c r="D83" s="42">
        <f t="shared" si="12"/>
        <v>0</v>
      </c>
      <c r="E83" s="43">
        <f t="shared" si="12"/>
        <v>0</v>
      </c>
      <c r="F83" s="43">
        <f t="shared" si="12"/>
        <v>0</v>
      </c>
      <c r="G83" s="43">
        <f t="shared" si="12"/>
        <v>0</v>
      </c>
      <c r="H83" s="43">
        <f t="shared" si="12"/>
        <v>0</v>
      </c>
      <c r="I83" s="43">
        <f t="shared" si="12"/>
        <v>0</v>
      </c>
      <c r="J83" s="43">
        <f t="shared" si="12"/>
        <v>0</v>
      </c>
      <c r="K83" s="43">
        <f t="shared" si="12"/>
        <v>0</v>
      </c>
      <c r="L83" s="43">
        <f t="shared" si="12"/>
        <v>0</v>
      </c>
      <c r="M83" s="43">
        <f t="shared" si="12"/>
        <v>101.68106920046213</v>
      </c>
      <c r="N83" s="43">
        <f t="shared" si="12"/>
        <v>3.9642669415625176</v>
      </c>
      <c r="O83" s="43">
        <f t="shared" si="12"/>
        <v>0</v>
      </c>
      <c r="P83" s="43">
        <f t="shared" si="12"/>
        <v>0</v>
      </c>
      <c r="Q83" s="44">
        <f t="shared" si="12"/>
        <v>0</v>
      </c>
      <c r="R83" s="1">
        <f t="shared" si="13"/>
        <v>108.64533614202465</v>
      </c>
    </row>
    <row r="84" spans="1:19" x14ac:dyDescent="0.2">
      <c r="B84" s="8" t="s">
        <v>27</v>
      </c>
      <c r="C84" s="76">
        <f t="shared" si="11"/>
        <v>0</v>
      </c>
      <c r="D84" s="42">
        <f t="shared" si="12"/>
        <v>0</v>
      </c>
      <c r="E84" s="43">
        <f t="shared" si="12"/>
        <v>0</v>
      </c>
      <c r="F84" s="43">
        <f t="shared" si="12"/>
        <v>0</v>
      </c>
      <c r="G84" s="43">
        <f t="shared" si="12"/>
        <v>0</v>
      </c>
      <c r="H84" s="43">
        <f t="shared" si="12"/>
        <v>0</v>
      </c>
      <c r="I84" s="43">
        <f t="shared" si="12"/>
        <v>0</v>
      </c>
      <c r="J84" s="43">
        <f t="shared" si="12"/>
        <v>0</v>
      </c>
      <c r="K84" s="43">
        <f t="shared" si="12"/>
        <v>0</v>
      </c>
      <c r="L84" s="43">
        <f t="shared" si="12"/>
        <v>0</v>
      </c>
      <c r="M84" s="43">
        <f t="shared" si="12"/>
        <v>11.224533613038027</v>
      </c>
      <c r="N84" s="43">
        <f t="shared" si="12"/>
        <v>103.07094048062545</v>
      </c>
      <c r="O84" s="43">
        <f t="shared" si="12"/>
        <v>2.5289537392333874</v>
      </c>
      <c r="P84" s="43">
        <f t="shared" si="12"/>
        <v>0</v>
      </c>
      <c r="Q84" s="44">
        <f t="shared" si="12"/>
        <v>0</v>
      </c>
      <c r="R84" s="1">
        <f t="shared" si="13"/>
        <v>116.82442783289686</v>
      </c>
    </row>
    <row r="85" spans="1:19" x14ac:dyDescent="0.2">
      <c r="B85" s="8" t="s">
        <v>28</v>
      </c>
      <c r="C85" s="76">
        <f t="shared" si="11"/>
        <v>211</v>
      </c>
      <c r="D85" s="42">
        <f t="shared" si="12"/>
        <v>0</v>
      </c>
      <c r="E85" s="43">
        <f t="shared" si="12"/>
        <v>0</v>
      </c>
      <c r="F85" s="43">
        <f t="shared" si="12"/>
        <v>0</v>
      </c>
      <c r="G85" s="43">
        <f t="shared" si="12"/>
        <v>0</v>
      </c>
      <c r="H85" s="43">
        <f t="shared" si="12"/>
        <v>0</v>
      </c>
      <c r="I85" s="43">
        <f t="shared" si="12"/>
        <v>0.62514453529248948</v>
      </c>
      <c r="J85" s="43">
        <f t="shared" si="12"/>
        <v>15.950359423483112</v>
      </c>
      <c r="K85" s="43">
        <f t="shared" si="12"/>
        <v>20.268482735019727</v>
      </c>
      <c r="L85" s="43">
        <f t="shared" si="12"/>
        <v>0</v>
      </c>
      <c r="M85" s="43">
        <f t="shared" si="12"/>
        <v>0</v>
      </c>
      <c r="N85" s="43">
        <f t="shared" si="12"/>
        <v>0</v>
      </c>
      <c r="O85" s="43">
        <f t="shared" si="12"/>
        <v>0</v>
      </c>
      <c r="P85" s="43">
        <f t="shared" si="12"/>
        <v>366.3135317922119</v>
      </c>
      <c r="Q85" s="44">
        <f t="shared" si="12"/>
        <v>0</v>
      </c>
      <c r="R85" s="1">
        <f t="shared" si="13"/>
        <v>614.15751848600723</v>
      </c>
    </row>
    <row r="86" spans="1:19" x14ac:dyDescent="0.2">
      <c r="B86" s="8" t="s">
        <v>29</v>
      </c>
      <c r="C86" s="76">
        <f t="shared" si="11"/>
        <v>15</v>
      </c>
      <c r="D86" s="42">
        <f t="shared" si="12"/>
        <v>0</v>
      </c>
      <c r="E86" s="43">
        <f t="shared" si="12"/>
        <v>0</v>
      </c>
      <c r="F86" s="43">
        <f t="shared" si="12"/>
        <v>0</v>
      </c>
      <c r="G86" s="43">
        <f t="shared" si="12"/>
        <v>0</v>
      </c>
      <c r="H86" s="43">
        <f t="shared" si="12"/>
        <v>0</v>
      </c>
      <c r="I86" s="43">
        <f t="shared" si="12"/>
        <v>0</v>
      </c>
      <c r="J86" s="43">
        <f t="shared" si="12"/>
        <v>0</v>
      </c>
      <c r="K86" s="43">
        <f t="shared" si="12"/>
        <v>0</v>
      </c>
      <c r="L86" s="43">
        <f t="shared" si="12"/>
        <v>0</v>
      </c>
      <c r="M86" s="43">
        <f t="shared" si="12"/>
        <v>0</v>
      </c>
      <c r="N86" s="43">
        <f t="shared" si="12"/>
        <v>0</v>
      </c>
      <c r="O86" s="43">
        <f t="shared" si="12"/>
        <v>0</v>
      </c>
      <c r="P86" s="43">
        <f t="shared" si="12"/>
        <v>79.779940973150431</v>
      </c>
      <c r="Q86" s="44">
        <f t="shared" si="12"/>
        <v>105.55143244095392</v>
      </c>
      <c r="R86" s="1">
        <f t="shared" si="13"/>
        <v>200.33137341410435</v>
      </c>
    </row>
    <row r="87" spans="1:19" ht="13.2" x14ac:dyDescent="0.25">
      <c r="B87" s="16" t="s">
        <v>30</v>
      </c>
      <c r="C87" s="76">
        <f t="shared" si="11"/>
        <v>0</v>
      </c>
      <c r="D87" s="42">
        <f t="shared" si="12"/>
        <v>0</v>
      </c>
      <c r="E87" s="43">
        <f t="shared" si="12"/>
        <v>0</v>
      </c>
      <c r="F87" s="43">
        <f t="shared" si="12"/>
        <v>1.0332209387684101</v>
      </c>
      <c r="G87" s="43">
        <f t="shared" si="12"/>
        <v>23.023238922704007</v>
      </c>
      <c r="H87" s="43">
        <f t="shared" si="12"/>
        <v>1865.1650685932311</v>
      </c>
      <c r="I87" s="43">
        <f t="shared" si="12"/>
        <v>0.62514453529248948</v>
      </c>
      <c r="J87" s="43">
        <f t="shared" si="12"/>
        <v>7.5060514934038176</v>
      </c>
      <c r="K87" s="43">
        <f t="shared" si="12"/>
        <v>768.27201224170005</v>
      </c>
      <c r="L87" s="43">
        <f t="shared" si="12"/>
        <v>14.502467991732217</v>
      </c>
      <c r="M87" s="43">
        <f t="shared" si="12"/>
        <v>7.2629335143187239</v>
      </c>
      <c r="N87" s="43">
        <f t="shared" si="12"/>
        <v>2.9732002061718883</v>
      </c>
      <c r="O87" s="43">
        <f t="shared" si="12"/>
        <v>153.00170122361993</v>
      </c>
      <c r="P87" s="43">
        <f t="shared" si="12"/>
        <v>58.430379304279192</v>
      </c>
      <c r="Q87" s="44">
        <f t="shared" si="12"/>
        <v>69.232659988152562</v>
      </c>
      <c r="R87"/>
      <c r="S87" s="1">
        <f>SUM(C87:Q87)</f>
        <v>2971.0280789533745</v>
      </c>
    </row>
    <row r="88" spans="1:19" ht="13.2" x14ac:dyDescent="0.25">
      <c r="B88" s="16" t="s">
        <v>31</v>
      </c>
      <c r="C88" s="76">
        <f t="shared" si="11"/>
        <v>0</v>
      </c>
      <c r="D88" s="45">
        <f t="shared" si="12"/>
        <v>526.4353854686633</v>
      </c>
      <c r="E88" s="46">
        <f t="shared" si="12"/>
        <v>707.7726970925537</v>
      </c>
      <c r="F88" s="46">
        <f t="shared" si="12"/>
        <v>821.41064632088603</v>
      </c>
      <c r="G88" s="46">
        <f t="shared" si="12"/>
        <v>705.34831972284064</v>
      </c>
      <c r="H88" s="46">
        <f t="shared" si="12"/>
        <v>999.86096351890205</v>
      </c>
      <c r="I88" s="46">
        <f t="shared" si="12"/>
        <v>276.3138845992803</v>
      </c>
      <c r="J88" s="46">
        <f t="shared" si="12"/>
        <v>643.64391555937743</v>
      </c>
      <c r="K88" s="46">
        <f t="shared" si="12"/>
        <v>427.56846912446383</v>
      </c>
      <c r="L88" s="46">
        <f t="shared" si="12"/>
        <v>9.0640424948326359</v>
      </c>
      <c r="M88" s="46">
        <f t="shared" si="12"/>
        <v>17.166933761116987</v>
      </c>
      <c r="N88" s="46">
        <f t="shared" si="12"/>
        <v>3.9642669415625127</v>
      </c>
      <c r="O88" s="46">
        <f t="shared" si="12"/>
        <v>1.2644768696166948</v>
      </c>
      <c r="P88" s="46">
        <f t="shared" si="12"/>
        <v>84.274585535018005</v>
      </c>
      <c r="Q88" s="47">
        <f t="shared" si="12"/>
        <v>15.889462948100574</v>
      </c>
      <c r="R88"/>
      <c r="S88" s="1">
        <f>SUM(C88:Q88)</f>
        <v>5239.9780499572153</v>
      </c>
    </row>
    <row r="89" spans="1:19" x14ac:dyDescent="0.2">
      <c r="B89" s="20" t="s">
        <v>19</v>
      </c>
      <c r="C89" s="1">
        <f>SUM(C73:C88)</f>
        <v>8295</v>
      </c>
      <c r="D89" s="1" t="s">
        <v>2</v>
      </c>
      <c r="E89" s="1" t="s">
        <v>2</v>
      </c>
      <c r="F89" s="1" t="s">
        <v>2</v>
      </c>
      <c r="G89" s="1" t="s">
        <v>2</v>
      </c>
      <c r="H89" s="1" t="s">
        <v>2</v>
      </c>
      <c r="I89" s="1" t="s">
        <v>2</v>
      </c>
      <c r="J89" s="1" t="s">
        <v>2</v>
      </c>
      <c r="K89" s="1" t="s">
        <v>2</v>
      </c>
      <c r="L89" s="1" t="s">
        <v>2</v>
      </c>
      <c r="M89" s="1" t="s">
        <v>2</v>
      </c>
      <c r="N89" s="1" t="s">
        <v>2</v>
      </c>
      <c r="O89" s="1" t="s">
        <v>2</v>
      </c>
      <c r="P89" s="1" t="s">
        <v>33</v>
      </c>
      <c r="R89" s="1">
        <f>SUM(R73:R86)</f>
        <v>20168.036753979217</v>
      </c>
    </row>
    <row r="90" spans="1:19" x14ac:dyDescent="0.2">
      <c r="Q90" s="1" t="s">
        <v>34</v>
      </c>
      <c r="S90" s="1">
        <f>SUM(S87:S88)</f>
        <v>8211.0061289105906</v>
      </c>
    </row>
    <row r="91" spans="1:19" x14ac:dyDescent="0.2">
      <c r="C91" s="79" t="s">
        <v>35</v>
      </c>
      <c r="D91" s="80">
        <f>SUM(D73:D87)/D72</f>
        <v>0.72989462007764827</v>
      </c>
      <c r="E91" s="80">
        <f t="shared" ref="E91:Q91" si="14">SUM(E73:E87)/E72</f>
        <v>0.54866666666666675</v>
      </c>
      <c r="F91" s="80">
        <f t="shared" si="14"/>
        <v>0.73968565815324161</v>
      </c>
      <c r="G91" s="80">
        <f t="shared" si="14"/>
        <v>0.76482903000697833</v>
      </c>
      <c r="H91" s="80">
        <f t="shared" si="14"/>
        <v>0.81239075548650219</v>
      </c>
      <c r="I91" s="80">
        <f t="shared" si="14"/>
        <v>0.32312404287901997</v>
      </c>
      <c r="J91" s="80">
        <f t="shared" si="14"/>
        <v>0.40191804707933748</v>
      </c>
      <c r="K91" s="80">
        <f t="shared" si="14"/>
        <v>0.8176204199258954</v>
      </c>
      <c r="L91" s="80">
        <f t="shared" si="14"/>
        <v>0.75</v>
      </c>
      <c r="M91" s="80">
        <f t="shared" si="14"/>
        <v>0.88841201716738194</v>
      </c>
      <c r="N91" s="80">
        <f t="shared" si="14"/>
        <v>0.96551724137931028</v>
      </c>
      <c r="O91" s="81">
        <f t="shared" si="14"/>
        <v>0.99199999999999999</v>
      </c>
      <c r="P91" s="80">
        <f t="shared" si="14"/>
        <v>0.8595505617977528</v>
      </c>
      <c r="Q91" s="80">
        <f t="shared" si="14"/>
        <v>0.91666666666666663</v>
      </c>
      <c r="R91" s="80">
        <f>SUM(D73:Q87)/R72</f>
        <v>0.73909744763484297</v>
      </c>
    </row>
    <row r="92" spans="1:19" x14ac:dyDescent="0.2">
      <c r="R92" s="80">
        <v>0.73909744763484297</v>
      </c>
    </row>
    <row r="93" spans="1:19" x14ac:dyDescent="0.2">
      <c r="R93" s="90">
        <f>SUM(R91-R92)</f>
        <v>0</v>
      </c>
    </row>
    <row r="94" spans="1:19" ht="13.2" x14ac:dyDescent="0.25">
      <c r="A94" s="25" t="s">
        <v>3</v>
      </c>
      <c r="B94" s="49">
        <f>SUM(K3)</f>
        <v>2002</v>
      </c>
      <c r="C94" s="50">
        <f>SUM(R5)</f>
        <v>19797</v>
      </c>
      <c r="G94"/>
    </row>
    <row r="95" spans="1:19" ht="13.2" x14ac:dyDescent="0.25">
      <c r="A95" s="25" t="s">
        <v>3</v>
      </c>
      <c r="B95" s="49">
        <f>SUM(K46)</f>
        <v>2003</v>
      </c>
      <c r="C95" s="50">
        <f>SUM(R22)</f>
        <v>19911</v>
      </c>
      <c r="G95"/>
    </row>
    <row r="96" spans="1:19" ht="13.2" x14ac:dyDescent="0.25">
      <c r="A96" s="25" t="s">
        <v>3</v>
      </c>
      <c r="B96" s="49">
        <f>SUM(K70)</f>
        <v>2004</v>
      </c>
      <c r="C96" s="50">
        <f>SUM(R65)</f>
        <v>20084.042882889808</v>
      </c>
      <c r="G96"/>
    </row>
    <row r="97" spans="1:7" ht="13.2" x14ac:dyDescent="0.25">
      <c r="A97" s="25" t="s">
        <v>3</v>
      </c>
      <c r="B97" s="49">
        <f>SUM(A74)</f>
        <v>2005</v>
      </c>
      <c r="C97" s="50">
        <f>SUM(R89)</f>
        <v>20168.036753979217</v>
      </c>
      <c r="G97"/>
    </row>
    <row r="98" spans="1:7" x14ac:dyDescent="0.2">
      <c r="G98" s="1" t="s">
        <v>2</v>
      </c>
    </row>
  </sheetData>
  <mergeCells count="2">
    <mergeCell ref="P22:Q22"/>
    <mergeCell ref="Q23:R23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Sheet3</vt:lpstr>
      <vt:lpstr>Sheet 1</vt:lpstr>
      <vt:lpstr>deltainput</vt:lpstr>
      <vt:lpstr>deltainput2</vt:lpstr>
      <vt:lpstr>deltainputb</vt:lpstr>
      <vt:lpstr>deltaretent</vt:lpstr>
    </vt:vector>
  </TitlesOfParts>
  <Company>The U of Memphis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Batty</dc:creator>
  <cp:lastModifiedBy>Aniket Gupta</cp:lastModifiedBy>
  <cp:lastPrinted>1999-09-28T17:56:40Z</cp:lastPrinted>
  <dcterms:created xsi:type="dcterms:W3CDTF">1999-03-05T20:36:48Z</dcterms:created>
  <dcterms:modified xsi:type="dcterms:W3CDTF">2024-02-03T22:32:12Z</dcterms:modified>
</cp:coreProperties>
</file>